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حالات" sheetId="3" state="visible" r:id="rId3"/>
    <sheet xmlns:r="http://schemas.openxmlformats.org/officeDocument/2006/relationships" name="الملخص" sheetId="4" state="visible" r:id="rId4"/>
  </sheets>
  <definedNames>
    <definedName name="Dentists">'الإعدادات'!$A$11:$A$16</definedName>
    <definedName name="Labs">'الإعدادات'!$B$11:$B$18</definedName>
    <definedName name="CaseTypes">'الإعدادات'!$C$11:$C$30</definedName>
    <definedName name="FitResults">'الإعدادات'!$D$11:$D$14</definedName>
    <definedName name="RemakeReasons">'الإعدادات'!$E$11:$E$20</definedName>
    <definedName name="YesNo">'الإعدادات'!$F$11:$F$12</definedName>
    <definedName name="_xlnm._FilterDatabase" localSheetId="2" hidden="1">'الحالات'!$A$2:$U$802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0.0%"/>
    <numFmt numFmtId="167" formatCode="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4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49" fontId="2" fillId="3" borderId="1" applyAlignment="1" applyProtection="1" pivotButton="0" quotePrefix="0" xfId="2">
      <alignment horizontal="right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3" fontId="2" fillId="4" borderId="1" applyAlignment="1" pivotButton="0" quotePrefix="0" xfId="10">
      <alignment horizontal="center" vertical="center" readingOrder="2"/>
    </xf>
    <xf numFmtId="167" fontId="2" fillId="4" borderId="1" applyAlignment="1" pivotButton="0" quotePrefix="0" xfId="12">
      <alignment horizontal="center" vertical="center" readingOrder="2"/>
    </xf>
    <xf numFmtId="4" fontId="2" fillId="4" borderId="1" applyAlignment="1" pivotButton="0" quotePrefix="0" xfId="9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166" fontId="2" fillId="4" borderId="1" applyAlignment="1" pivotButton="0" quotePrefix="0" xfId="11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  <xf numFmtId="3" fontId="3" fillId="4" borderId="1" applyAlignment="1" pivotButton="0" quotePrefix="0" xfId="10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تكلفة المعمل مقابل المحصّل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'الملخص'!E38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'الملخص'!$A$39:$A$44</f>
            </numRef>
          </cat>
          <val>
            <numRef>
              <f>'الملخص'!$E$39:$E$44</f>
            </numRef>
          </val>
        </ser>
        <ser>
          <idx val="1"/>
          <order val="1"/>
          <tx>
            <strRef>
              <f>'الملخص'!F38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'الملخص'!$A$39:$A$44</f>
            </numRef>
          </cat>
          <val>
            <numRef>
              <f>'الملخص'!$F$39:$F$44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Dentolize</author>
  </authors>
  <commentList>
    <comment ref="B6" authorId="0" shapeId="0">
      <text>
        <t>اكتب ‎=TODAY()‎ هنا ليتحدث التاريخ وحده. في الملف تاريخ ثابت ليطابق البيانات التجريبية.</t>
      </text>
    </comment>
    <comment ref="B8" authorId="0" shapeId="0">
      <text>
        <t>عمود الأسنان نص حر: اكتب أرقام FDI مفصولة بفواصل (36 أو 14، 15، 16)، أو «الفك العلوي كاملًا» للأطقم.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12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dental-lab-case-tracker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dental-lab-case-tracker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F40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28" customWidth="1" min="3" max="3"/>
    <col width="22" customWidth="1" min="4" max="4"/>
    <col width="18" customWidth="1" min="5" max="5"/>
    <col width="13" customWidth="1" min="6" max="6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عيادة اللؤلؤة لطب الأسنان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تاريخ اليوم</t>
        </is>
      </c>
      <c r="B6" s="5" t="n">
        <v>46293</v>
      </c>
    </row>
    <row r="7">
      <c r="A7" s="3" t="inlineStr">
        <is>
          <t>أصفر إذا تجاوزت نسبة إعادة الصنع</t>
        </is>
      </c>
      <c r="B7" s="6" t="n">
        <v>0.08</v>
      </c>
    </row>
    <row r="8">
      <c r="A8" s="3" t="inlineStr">
        <is>
          <t>ترقيم الأسنان</t>
        </is>
      </c>
      <c r="B8" s="4" t="inlineStr">
        <is>
          <t>FDI</t>
        </is>
      </c>
    </row>
    <row r="10">
      <c r="A10" s="7" t="inlineStr">
        <is>
          <t>الأطباء</t>
        </is>
      </c>
      <c r="B10" s="7" t="inlineStr">
        <is>
          <t>المعامل</t>
        </is>
      </c>
      <c r="C10" s="7" t="inlineStr">
        <is>
          <t>نوع الحالة</t>
        </is>
      </c>
      <c r="D10" s="7" t="inlineStr">
        <is>
          <t>نتيجة التجربة والتركيب</t>
        </is>
      </c>
      <c r="E10" s="7" t="inlineStr">
        <is>
          <t>سبب إعادة الصنع</t>
        </is>
      </c>
      <c r="F10" s="7" t="inlineStr">
        <is>
          <t>نعم / لا</t>
        </is>
      </c>
    </row>
    <row r="11">
      <c r="A11" s="4" t="inlineStr">
        <is>
          <t>د. ريم العتيبي</t>
        </is>
      </c>
      <c r="B11" s="4" t="inlineStr">
        <is>
          <t>مختبر الدقة للأسنان</t>
        </is>
      </c>
      <c r="C11" s="4" t="inlineStr">
        <is>
          <t>تاج زركونيا</t>
        </is>
      </c>
      <c r="D11" s="4" t="inlineStr">
        <is>
          <t>رُكّب من أول مرة</t>
        </is>
      </c>
      <c r="E11" s="4" t="inlineStr">
        <is>
          <t>اللون</t>
        </is>
      </c>
      <c r="F11" s="8" t="inlineStr">
        <is>
          <t>نعم</t>
        </is>
      </c>
    </row>
    <row r="12">
      <c r="A12" s="4" t="inlineStr">
        <is>
          <t>د. طارق حمدي</t>
        </is>
      </c>
      <c r="B12" s="4" t="inlineStr">
        <is>
          <t>معمل الإتقان</t>
        </is>
      </c>
      <c r="C12" s="4" t="inlineStr">
        <is>
          <t>تاج إي ماكس</t>
        </is>
      </c>
      <c r="D12" s="4" t="inlineStr">
        <is>
          <t>عُدّل في العيادة</t>
        </is>
      </c>
      <c r="E12" s="4" t="inlineStr">
        <is>
          <t>الانطباق والحواف</t>
        </is>
      </c>
      <c r="F12" s="8" t="inlineStr">
        <is>
          <t>لا</t>
        </is>
      </c>
    </row>
    <row r="13">
      <c r="A13" s="4" t="inlineStr">
        <is>
          <t>د. هند الزهراني</t>
        </is>
      </c>
      <c r="B13" s="4" t="inlineStr">
        <is>
          <t>مختبر الابتسامة الرقمي</t>
        </is>
      </c>
      <c r="C13" s="4" t="inlineStr">
        <is>
          <t>تاج بورسلين على معدن</t>
        </is>
      </c>
      <c r="D13" s="4" t="inlineStr">
        <is>
          <t>أُعيد للمعمل للتعديل</t>
        </is>
      </c>
      <c r="E13" s="4" t="inlineStr">
        <is>
          <t>نقاط التماس</t>
        </is>
      </c>
      <c r="F13" s="4" t="n"/>
    </row>
    <row r="14">
      <c r="A14" s="4" t="inlineStr">
        <is>
          <t>د. كريم فوزي</t>
        </is>
      </c>
      <c r="B14" s="4" t="inlineStr">
        <is>
          <t>معمل النخبة للتركيبات</t>
        </is>
      </c>
      <c r="C14" s="4" t="inlineStr">
        <is>
          <t>جسر زركونيا 3 وحدات</t>
        </is>
      </c>
      <c r="D14" s="4" t="inlineStr">
        <is>
          <t>أُعيد صنعه</t>
        </is>
      </c>
      <c r="E14" s="4" t="inlineStr">
        <is>
          <t>الإطباق</t>
        </is>
      </c>
      <c r="F14" s="4" t="n"/>
    </row>
    <row r="15">
      <c r="A15" s="4" t="n"/>
      <c r="B15" s="4" t="n"/>
      <c r="C15" s="4" t="inlineStr">
        <is>
          <t>تاج على زرعة (مثبت ببرغي)</t>
        </is>
      </c>
      <c r="D15" s="4" t="n"/>
      <c r="E15" s="4" t="inlineStr">
        <is>
          <t>الطبعة أو المسح</t>
        </is>
      </c>
      <c r="F15" s="4" t="n"/>
    </row>
    <row r="16">
      <c r="A16" s="4" t="n"/>
      <c r="B16" s="4" t="n"/>
      <c r="C16" s="4" t="inlineStr">
        <is>
          <t>قشرة إي ماكس</t>
        </is>
      </c>
      <c r="D16" s="4" t="n"/>
      <c r="E16" s="4" t="inlineStr">
        <is>
          <t>كسر</t>
        </is>
      </c>
      <c r="F16" s="4" t="n"/>
    </row>
    <row r="17">
      <c r="A17" s="4" t="n"/>
      <c r="B17" s="4" t="n"/>
      <c r="C17" s="4" t="inlineStr">
        <is>
          <t>حشوة خزفية (إنلاي / أونلاي)</t>
        </is>
      </c>
      <c r="D17" s="4" t="n"/>
      <c r="E17" s="4" t="inlineStr">
        <is>
          <t>أخرى</t>
        </is>
      </c>
      <c r="F17" s="4" t="n"/>
    </row>
    <row r="18">
      <c r="A18" s="4" t="n"/>
      <c r="B18" s="4" t="n"/>
      <c r="C18" s="4" t="inlineStr">
        <is>
          <t>طقم كامل</t>
        </is>
      </c>
      <c r="D18" s="4" t="n"/>
      <c r="E18" s="4" t="n"/>
      <c r="F18" s="4" t="n"/>
    </row>
    <row r="19">
      <c r="A19" s="4" t="n"/>
      <c r="B19" s="4" t="n"/>
      <c r="C19" s="4" t="inlineStr">
        <is>
          <t>طقم جزئي أكريليك</t>
        </is>
      </c>
      <c r="D19" s="4" t="n"/>
      <c r="E19" s="4" t="n"/>
      <c r="F19" s="4" t="n"/>
    </row>
    <row r="20">
      <c r="A20" s="4" t="n"/>
      <c r="B20" s="4" t="n"/>
      <c r="C20" s="4" t="inlineStr">
        <is>
          <t>طقم جزئي معدني</t>
        </is>
      </c>
      <c r="D20" s="4" t="n"/>
      <c r="E20" s="4" t="n"/>
      <c r="F20" s="4" t="n"/>
    </row>
    <row r="21">
      <c r="A21" s="4" t="n"/>
      <c r="B21" s="4" t="n"/>
      <c r="C21" s="4" t="inlineStr">
        <is>
          <t>واقي ليلي</t>
        </is>
      </c>
      <c r="D21" s="4" t="n"/>
      <c r="E21" s="4" t="n"/>
      <c r="F21" s="4" t="n"/>
    </row>
    <row r="22">
      <c r="A22" s="4" t="n"/>
      <c r="B22" s="4" t="n"/>
      <c r="C22" s="4" t="inlineStr">
        <is>
          <t>مثبت شفاف</t>
        </is>
      </c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6">
      <c r="A36" s="4" t="n"/>
      <c r="B36" s="4" t="n"/>
      <c r="C36" s="4" t="n"/>
      <c r="D36" s="4" t="n"/>
      <c r="E36" s="4" t="n"/>
      <c r="F36" s="4" t="n"/>
    </row>
    <row r="37">
      <c r="A37" s="4" t="n"/>
      <c r="B37" s="4" t="n"/>
      <c r="C37" s="4" t="n"/>
      <c r="D37" s="4" t="n"/>
      <c r="E37" s="4" t="n"/>
      <c r="F37" s="4" t="n"/>
    </row>
    <row r="38">
      <c r="A38" s="4" t="n"/>
      <c r="B38" s="4" t="n"/>
      <c r="C38" s="4" t="n"/>
      <c r="D38" s="4" t="n"/>
      <c r="E38" s="4" t="n"/>
      <c r="F38" s="4" t="n"/>
    </row>
    <row r="39">
      <c r="A39" s="4" t="n"/>
      <c r="B39" s="4" t="n"/>
      <c r="C39" s="4" t="n"/>
      <c r="D39" s="4" t="n"/>
      <c r="E39" s="4" t="n"/>
      <c r="F39" s="4" t="n"/>
    </row>
    <row r="40">
      <c r="A40" s="4" t="n"/>
      <c r="B40" s="4" t="n"/>
      <c r="C40" s="4" t="n"/>
      <c r="D40" s="4" t="n"/>
      <c r="E40" s="4" t="n"/>
      <c r="F40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"ر.س,د.إ,ر.ق,د.ك,د.ب,ر.ع,ج.م,د.أ,د.ع,د.ل,$,€,£"</formula1>
    </dataValidation>
  </dataValidation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9" t="inlineStr">
        <is>
          <t>في «الإعدادات» اكتب أطباءك والمعامل التي تتعامل معها وأنواع الحالات، واضبط تاريخ اليوم (أو اكتب ‎=TODAY()‎).</t>
        </is>
      </c>
    </row>
    <row r="4" ht="30" customHeight="1">
      <c r="A4" s="3" t="n">
        <v>2</v>
      </c>
      <c r="B4" s="9" t="inlineStr">
        <is>
          <t>عند إرسال الحالة اكتب صفًا في «الحالات»: المريض والطبيب والمعمل ونوع الحالة والأسنان بترقيم FDI واللون وتاريخ الإرسال وموعد الاستلام الذي وعد به المعمل.</t>
        </is>
      </c>
    </row>
    <row r="5" ht="30" customHeight="1">
      <c r="A5" s="3" t="n">
        <v>3</v>
      </c>
      <c r="B5" s="9" t="inlineStr">
        <is>
          <t>عند وصولها اكتب تاريخ الاستلام، وبعد التجربة أو التركيب اختر النتيجة. إن أُعيد صنعها اختر «نعم» وسببها، وأبقِ الحالة في صفها نفسه.</t>
        </is>
      </c>
    </row>
    <row r="6" ht="30" customHeight="1">
      <c r="A6" s="3" t="n">
        <v>4</v>
      </c>
      <c r="B6" s="9" t="inlineStr">
        <is>
          <t>الأعمدة الرمادية تحسب الأيام في المعمل وتلوّن الحالات المتأخرة. صفِّ عمود «الحالة» على «متأخر» قبل أن تتصل بالمعمل.</t>
        </is>
      </c>
    </row>
    <row r="7" ht="30" customHeight="1">
      <c r="A7" s="3" t="n">
        <v>5</v>
      </c>
      <c r="B7" s="9" t="inlineStr">
        <is>
          <t>«الملخص» يقارن المعامل والأطباء ويعرض أسباب إعادة الصنع وتكلفة المعمل شهرًا بشهر. الخلايا الرمادية محمية بلا كلمة مرور: مراجعة ← إلغاء حماية الورقة.</t>
        </is>
      </c>
    </row>
    <row r="9">
      <c r="B9" s="10" t="inlineStr">
        <is>
          <t>مسح البيانات التجريبية</t>
        </is>
      </c>
    </row>
    <row r="10" ht="30" customHeight="1">
      <c r="B10" s="9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1" t="inlineStr">
        <is>
          <t>«الحالات» A3:P235</t>
        </is>
      </c>
    </row>
    <row r="13">
      <c r="B13" s="10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U8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8" customWidth="1" min="3" max="3"/>
    <col width="20" customWidth="1" min="4" max="4"/>
    <col width="24" customWidth="1" min="5" max="5"/>
    <col width="14" customWidth="1" min="6" max="6"/>
    <col width="7" customWidth="1" min="7" max="7"/>
    <col width="7" customWidth="1" min="8" max="8"/>
    <col width="11" customWidth="1" min="9" max="9"/>
    <col width="11" customWidth="1" min="10" max="10"/>
    <col width="11" customWidth="1" min="11" max="11"/>
    <col width="18" customWidth="1" min="12" max="12"/>
    <col width="9" customWidth="1" min="13" max="13"/>
    <col width="16" customWidth="1" min="14" max="14"/>
    <col width="10" customWidth="1" min="15" max="15"/>
    <col width="11" customWidth="1" min="16" max="16"/>
    <col width="9" customWidth="1" min="17" max="17"/>
    <col width="11" customWidth="1" min="18" max="18"/>
    <col width="9" customWidth="1" min="19" max="19"/>
    <col width="11" customWidth="1" min="20" max="20"/>
    <col width="10" customWidth="1" min="21" max="21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</row>
    <row r="2" ht="34" customHeight="1">
      <c r="A2" s="7" t="inlineStr">
        <is>
          <t>رقم الحالة</t>
        </is>
      </c>
      <c r="B2" s="7" t="inlineStr">
        <is>
          <t>المريض / رقم الملف</t>
        </is>
      </c>
      <c r="C2" s="7" t="inlineStr">
        <is>
          <t>الطبيب</t>
        </is>
      </c>
      <c r="D2" s="7" t="inlineStr">
        <is>
          <t>المعمل</t>
        </is>
      </c>
      <c r="E2" s="7" t="inlineStr">
        <is>
          <t>نوع الحالة</t>
        </is>
      </c>
      <c r="F2" s="7" t="inlineStr">
        <is>
          <t>الأسنان (FDI)</t>
        </is>
      </c>
      <c r="G2" s="7" t="inlineStr">
        <is>
          <t>الوحدات</t>
        </is>
      </c>
      <c r="H2" s="7" t="inlineStr">
        <is>
          <t>اللون</t>
        </is>
      </c>
      <c r="I2" s="7" t="inlineStr">
        <is>
          <t>تاريخ الإرسال</t>
        </is>
      </c>
      <c r="J2" s="7" t="inlineStr">
        <is>
          <t>موعد الاستلام</t>
        </is>
      </c>
      <c r="K2" s="7" t="inlineStr">
        <is>
          <t>تاريخ الاستلام</t>
        </is>
      </c>
      <c r="L2" s="7" t="inlineStr">
        <is>
          <t>التجربة / التركيب</t>
        </is>
      </c>
      <c r="M2" s="7" t="inlineStr">
        <is>
          <t>أُعيد صنعه؟</t>
        </is>
      </c>
      <c r="N2" s="7" t="inlineStr">
        <is>
          <t>سبب إعادة الصنع</t>
        </is>
      </c>
      <c r="O2" s="7" t="inlineStr">
        <is>
          <t>تكلفة المعمل</t>
        </is>
      </c>
      <c r="P2" s="7" t="inlineStr">
        <is>
          <t>المحصّل من المريض</t>
        </is>
      </c>
      <c r="Q2" s="7" t="inlineStr">
        <is>
          <t>أيام في المعمل</t>
        </is>
      </c>
      <c r="R2" s="7" t="inlineStr">
        <is>
          <t>الحالة</t>
        </is>
      </c>
      <c r="S2" s="7" t="inlineStr">
        <is>
          <t>أيام التأخير</t>
        </is>
      </c>
      <c r="T2" s="7" t="inlineStr">
        <is>
          <t>شهر الإرسال</t>
        </is>
      </c>
      <c r="U2" s="7" t="inlineStr">
        <is>
          <t>الهامش</t>
        </is>
      </c>
    </row>
    <row r="3">
      <c r="A3" s="4" t="inlineStr">
        <is>
          <t>L-2601</t>
        </is>
      </c>
      <c r="B3" s="4" t="inlineStr">
        <is>
          <t>أسماء الجهني · D-1291</t>
        </is>
      </c>
      <c r="C3" s="4" t="inlineStr">
        <is>
          <t>د. ريم العتيبي</t>
        </is>
      </c>
      <c r="D3" s="4" t="inlineStr">
        <is>
          <t>مختبر الابتسامة الرقمي</t>
        </is>
      </c>
      <c r="E3" s="4" t="inlineStr">
        <is>
          <t>حشوة خزفية (إنلاي / أونلاي)</t>
        </is>
      </c>
      <c r="F3" s="13" t="inlineStr">
        <is>
          <t>14</t>
        </is>
      </c>
      <c r="G3" s="14" t="n">
        <v>1</v>
      </c>
      <c r="H3" s="13" t="inlineStr">
        <is>
          <t>A3.5</t>
        </is>
      </c>
      <c r="I3" s="5" t="n">
        <v>46113</v>
      </c>
      <c r="J3" s="5" t="n">
        <v>46120</v>
      </c>
      <c r="K3" s="5" t="n">
        <v>46117</v>
      </c>
      <c r="L3" s="4" t="inlineStr">
        <is>
          <t>أُعيد للمعمل للتعديل</t>
        </is>
      </c>
      <c r="M3" s="4" t="inlineStr">
        <is>
          <t>لا</t>
        </is>
      </c>
      <c r="N3" s="4" t="n"/>
      <c r="O3" s="15" t="n">
        <v>420</v>
      </c>
      <c r="P3" s="15" t="n">
        <v>1800</v>
      </c>
      <c r="Q3" s="16">
        <f>IF($I3="","",IF($K3="",'الإعدادات'!$B$6-$I3,$K3-$I3))</f>
        <v/>
      </c>
      <c r="R3" s="8">
        <f>IF($I3="","",IF($K3&lt;&gt;"","استُلم",IF(AND($J3&lt;&gt;"",'الإعدادات'!$B$6&gt;$J3),"متأخر","في المعمل")))</f>
        <v/>
      </c>
      <c r="S3" s="16">
        <f>IF(OR($I3="",$J3=""),"",MAX(0,IF($K3="",'الإعدادات'!$B$6,$K3)-$J3))</f>
        <v/>
      </c>
      <c r="T3" s="17">
        <f>IF($I3="","",DATE(YEAR($I3),MONTH($I3),1))</f>
        <v/>
      </c>
      <c r="U3" s="18">
        <f>IF(OR($O3="",$P3=""),"",$P3-$O3)</f>
        <v/>
      </c>
    </row>
    <row r="4">
      <c r="A4" s="4" t="inlineStr">
        <is>
          <t>L-2602</t>
        </is>
      </c>
      <c r="B4" s="4" t="inlineStr">
        <is>
          <t>مصطفى رشاد · D-1284</t>
        </is>
      </c>
      <c r="C4" s="4" t="inlineStr">
        <is>
          <t>د. ريم العتيبي</t>
        </is>
      </c>
      <c r="D4" s="4" t="inlineStr">
        <is>
          <t>مختبر الدقة للأسنان</t>
        </is>
      </c>
      <c r="E4" s="4" t="inlineStr">
        <is>
          <t>تاج على زرعة (مثبت ببرغي)</t>
        </is>
      </c>
      <c r="F4" s="13" t="inlineStr">
        <is>
          <t>24</t>
        </is>
      </c>
      <c r="G4" s="14" t="n">
        <v>1</v>
      </c>
      <c r="H4" s="13" t="inlineStr">
        <is>
          <t>A1</t>
        </is>
      </c>
      <c r="I4" s="5" t="n">
        <v>46114</v>
      </c>
      <c r="J4" s="5" t="n">
        <v>46125</v>
      </c>
      <c r="K4" s="5" t="n">
        <v>46119</v>
      </c>
      <c r="L4" s="4" t="inlineStr">
        <is>
          <t>عُدّل في العيادة</t>
        </is>
      </c>
      <c r="M4" s="4" t="inlineStr">
        <is>
          <t>لا</t>
        </is>
      </c>
      <c r="N4" s="4" t="n"/>
      <c r="O4" s="15" t="n">
        <v>700</v>
      </c>
      <c r="P4" s="15" t="n">
        <v>3100</v>
      </c>
      <c r="Q4" s="16">
        <f>IF($I4="","",IF($K4="",'الإعدادات'!$B$6-$I4,$K4-$I4))</f>
        <v/>
      </c>
      <c r="R4" s="8">
        <f>IF($I4="","",IF($K4&lt;&gt;"","استُلم",IF(AND($J4&lt;&gt;"",'الإعدادات'!$B$6&gt;$J4),"متأخر","في المعمل")))</f>
        <v/>
      </c>
      <c r="S4" s="16">
        <f>IF(OR($I4="",$J4=""),"",MAX(0,IF($K4="",'الإعدادات'!$B$6,$K4)-$J4))</f>
        <v/>
      </c>
      <c r="T4" s="17">
        <f>IF($I4="","",DATE(YEAR($I4),MONTH($I4),1))</f>
        <v/>
      </c>
      <c r="U4" s="18">
        <f>IF(OR($O4="",$P4=""),"",$P4-$O4)</f>
        <v/>
      </c>
    </row>
    <row r="5">
      <c r="A5" s="4" t="inlineStr">
        <is>
          <t>L-2603</t>
        </is>
      </c>
      <c r="B5" s="4" t="inlineStr">
        <is>
          <t>آلاء يحيى · D-1389</t>
        </is>
      </c>
      <c r="C5" s="4" t="inlineStr">
        <is>
          <t>د. ريم العتيبي</t>
        </is>
      </c>
      <c r="D5" s="4" t="inlineStr">
        <is>
          <t>مختبر الابتسامة الرقمي</t>
        </is>
      </c>
      <c r="E5" s="4" t="inlineStr">
        <is>
          <t>تاج على زرعة (مثبت ببرغي)</t>
        </is>
      </c>
      <c r="F5" s="13" t="inlineStr">
        <is>
          <t>46</t>
        </is>
      </c>
      <c r="G5" s="14" t="n">
        <v>1</v>
      </c>
      <c r="H5" s="13" t="inlineStr">
        <is>
          <t>BL2</t>
        </is>
      </c>
      <c r="I5" s="5" t="n">
        <v>46114</v>
      </c>
      <c r="J5" s="5" t="n">
        <v>46121</v>
      </c>
      <c r="K5" s="5" t="n">
        <v>46120</v>
      </c>
      <c r="L5" s="4" t="inlineStr">
        <is>
          <t>رُكّب من أول مرة</t>
        </is>
      </c>
      <c r="M5" s="4" t="inlineStr">
        <is>
          <t>لا</t>
        </is>
      </c>
      <c r="N5" s="4" t="n"/>
      <c r="O5" s="15" t="n">
        <v>770</v>
      </c>
      <c r="P5" s="15" t="n">
        <v>3200</v>
      </c>
      <c r="Q5" s="16">
        <f>IF($I5="","",IF($K5="",'الإعدادات'!$B$6-$I5,$K5-$I5))</f>
        <v/>
      </c>
      <c r="R5" s="8">
        <f>IF($I5="","",IF($K5&lt;&gt;"","استُلم",IF(AND($J5&lt;&gt;"",'الإعدادات'!$B$6&gt;$J5),"متأخر","في المعمل")))</f>
        <v/>
      </c>
      <c r="S5" s="16">
        <f>IF(OR($I5="",$J5=""),"",MAX(0,IF($K5="",'الإعدادات'!$B$6,$K5)-$J5))</f>
        <v/>
      </c>
      <c r="T5" s="17">
        <f>IF($I5="","",DATE(YEAR($I5),MONTH($I5),1))</f>
        <v/>
      </c>
      <c r="U5" s="18">
        <f>IF(OR($O5="",$P5=""),"",$P5-$O5)</f>
        <v/>
      </c>
    </row>
    <row r="6">
      <c r="A6" s="4" t="inlineStr">
        <is>
          <t>L-2604</t>
        </is>
      </c>
      <c r="B6" s="4" t="inlineStr">
        <is>
          <t>نايف القحطاني · D-1298</t>
        </is>
      </c>
      <c r="C6" s="4" t="inlineStr">
        <is>
          <t>د. هند الزهراني</t>
        </is>
      </c>
      <c r="D6" s="4" t="inlineStr">
        <is>
          <t>مختبر الابتسامة الرقمي</t>
        </is>
      </c>
      <c r="E6" s="4" t="inlineStr">
        <is>
          <t>تاج إي ماكس</t>
        </is>
      </c>
      <c r="F6" s="13" t="inlineStr">
        <is>
          <t>12</t>
        </is>
      </c>
      <c r="G6" s="14" t="n">
        <v>1</v>
      </c>
      <c r="H6" s="13" t="inlineStr">
        <is>
          <t>A2</t>
        </is>
      </c>
      <c r="I6" s="5" t="n">
        <v>46114</v>
      </c>
      <c r="J6" s="5" t="n">
        <v>46121</v>
      </c>
      <c r="K6" s="5" t="n">
        <v>46121</v>
      </c>
      <c r="L6" s="4" t="inlineStr">
        <is>
          <t>عُدّل في العيادة</t>
        </is>
      </c>
      <c r="M6" s="4" t="inlineStr">
        <is>
          <t>لا</t>
        </is>
      </c>
      <c r="N6" s="4" t="n"/>
      <c r="O6" s="15" t="n">
        <v>500</v>
      </c>
      <c r="P6" s="15" t="n">
        <v>2300</v>
      </c>
      <c r="Q6" s="16">
        <f>IF($I6="","",IF($K6="",'الإعدادات'!$B$6-$I6,$K6-$I6))</f>
        <v/>
      </c>
      <c r="R6" s="8">
        <f>IF($I6="","",IF($K6&lt;&gt;"","استُلم",IF(AND($J6&lt;&gt;"",'الإعدادات'!$B$6&gt;$J6),"متأخر","في المعمل")))</f>
        <v/>
      </c>
      <c r="S6" s="16">
        <f>IF(OR($I6="",$J6=""),"",MAX(0,IF($K6="",'الإعدادات'!$B$6,$K6)-$J6))</f>
        <v/>
      </c>
      <c r="T6" s="17">
        <f>IF($I6="","",DATE(YEAR($I6),MONTH($I6),1))</f>
        <v/>
      </c>
      <c r="U6" s="18">
        <f>IF(OR($O6="",$P6=""),"",$P6-$O6)</f>
        <v/>
      </c>
    </row>
    <row r="7">
      <c r="A7" s="4" t="inlineStr">
        <is>
          <t>L-2605</t>
        </is>
      </c>
      <c r="B7" s="4" t="inlineStr">
        <is>
          <t>وليد عاشور · D-1396</t>
        </is>
      </c>
      <c r="C7" s="4" t="inlineStr">
        <is>
          <t>د. طارق حمدي</t>
        </is>
      </c>
      <c r="D7" s="4" t="inlineStr">
        <is>
          <t>مختبر الابتسامة الرقمي</t>
        </is>
      </c>
      <c r="E7" s="4" t="inlineStr">
        <is>
          <t>قشرة إي ماكس</t>
        </is>
      </c>
      <c r="F7" s="13" t="inlineStr">
        <is>
          <t>12، 11، 21، 22</t>
        </is>
      </c>
      <c r="G7" s="14" t="n">
        <v>1</v>
      </c>
      <c r="H7" s="13" t="inlineStr">
        <is>
          <t>A3.5</t>
        </is>
      </c>
      <c r="I7" s="5" t="n">
        <v>46117</v>
      </c>
      <c r="J7" s="5" t="n">
        <v>46124</v>
      </c>
      <c r="K7" s="5" t="n">
        <v>46125</v>
      </c>
      <c r="L7" s="4" t="inlineStr">
        <is>
          <t>رُكّب من أول مرة</t>
        </is>
      </c>
      <c r="M7" s="4" t="inlineStr">
        <is>
          <t>لا</t>
        </is>
      </c>
      <c r="N7" s="4" t="n"/>
      <c r="O7" s="15" t="n">
        <v>500</v>
      </c>
      <c r="P7" s="15" t="n">
        <v>2000</v>
      </c>
      <c r="Q7" s="16">
        <f>IF($I7="","",IF($K7="",'الإعدادات'!$B$6-$I7,$K7-$I7))</f>
        <v/>
      </c>
      <c r="R7" s="8">
        <f>IF($I7="","",IF($K7&lt;&gt;"","استُلم",IF(AND($J7&lt;&gt;"",'الإعدادات'!$B$6&gt;$J7),"متأخر","في المعمل")))</f>
        <v/>
      </c>
      <c r="S7" s="16">
        <f>IF(OR($I7="",$J7=""),"",MAX(0,IF($K7="",'الإعدادات'!$B$6,$K7)-$J7))</f>
        <v/>
      </c>
      <c r="T7" s="17">
        <f>IF($I7="","",DATE(YEAR($I7),MONTH($I7),1))</f>
        <v/>
      </c>
      <c r="U7" s="18">
        <f>IF(OR($O7="",$P7=""),"",$P7-$O7)</f>
        <v/>
      </c>
    </row>
    <row r="8">
      <c r="A8" s="4" t="inlineStr">
        <is>
          <t>L-2606</t>
        </is>
      </c>
      <c r="B8" s="4" t="inlineStr">
        <is>
          <t>سارة القرني · D-1207</t>
        </is>
      </c>
      <c r="C8" s="4" t="inlineStr">
        <is>
          <t>د. كريم فوزي</t>
        </is>
      </c>
      <c r="D8" s="4" t="inlineStr">
        <is>
          <t>معمل الإتقان</t>
        </is>
      </c>
      <c r="E8" s="4" t="inlineStr">
        <is>
          <t>تاج زركونيا</t>
        </is>
      </c>
      <c r="F8" s="13" t="inlineStr">
        <is>
          <t>27</t>
        </is>
      </c>
      <c r="G8" s="14" t="n">
        <v>1</v>
      </c>
      <c r="H8" s="13" t="inlineStr">
        <is>
          <t>A1</t>
        </is>
      </c>
      <c r="I8" s="5" t="n">
        <v>46119</v>
      </c>
      <c r="J8" s="5" t="n">
        <v>46137</v>
      </c>
      <c r="K8" s="5" t="n">
        <v>46130</v>
      </c>
      <c r="L8" s="4" t="inlineStr">
        <is>
          <t>رُكّب من أول مرة</t>
        </is>
      </c>
      <c r="M8" s="4" t="inlineStr">
        <is>
          <t>لا</t>
        </is>
      </c>
      <c r="N8" s="4" t="n"/>
      <c r="O8" s="15" t="n">
        <v>280</v>
      </c>
      <c r="P8" s="15" t="n">
        <v>1800</v>
      </c>
      <c r="Q8" s="16">
        <f>IF($I8="","",IF($K8="",'الإعدادات'!$B$6-$I8,$K8-$I8))</f>
        <v/>
      </c>
      <c r="R8" s="8">
        <f>IF($I8="","",IF($K8&lt;&gt;"","استُلم",IF(AND($J8&lt;&gt;"",'الإعدادات'!$B$6&gt;$J8),"متأخر","في المعمل")))</f>
        <v/>
      </c>
      <c r="S8" s="16">
        <f>IF(OR($I8="",$J8=""),"",MAX(0,IF($K8="",'الإعدادات'!$B$6,$K8)-$J8))</f>
        <v/>
      </c>
      <c r="T8" s="17">
        <f>IF($I8="","",DATE(YEAR($I8),MONTH($I8),1))</f>
        <v/>
      </c>
      <c r="U8" s="18">
        <f>IF(OR($O8="",$P8=""),"",$P8-$O8)</f>
        <v/>
      </c>
    </row>
    <row r="9">
      <c r="A9" s="4" t="inlineStr">
        <is>
          <t>L-2607</t>
        </is>
      </c>
      <c r="B9" s="4" t="inlineStr">
        <is>
          <t>منيرة السهلي · D-1235</t>
        </is>
      </c>
      <c r="C9" s="4" t="inlineStr">
        <is>
          <t>د. ريم العتيبي</t>
        </is>
      </c>
      <c r="D9" s="4" t="inlineStr">
        <is>
          <t>مختبر الابتسامة الرقمي</t>
        </is>
      </c>
      <c r="E9" s="4" t="inlineStr">
        <is>
          <t>تاج زركونيا</t>
        </is>
      </c>
      <c r="F9" s="13" t="inlineStr">
        <is>
          <t>15</t>
        </is>
      </c>
      <c r="G9" s="14" t="n">
        <v>1</v>
      </c>
      <c r="H9" s="13" t="inlineStr">
        <is>
          <t>B2</t>
        </is>
      </c>
      <c r="I9" s="5" t="n">
        <v>46121</v>
      </c>
      <c r="J9" s="5" t="n">
        <v>46128</v>
      </c>
      <c r="K9" s="5" t="n">
        <v>46128</v>
      </c>
      <c r="L9" s="4" t="inlineStr">
        <is>
          <t>رُكّب من أول مرة</t>
        </is>
      </c>
      <c r="M9" s="4" t="inlineStr">
        <is>
          <t>لا</t>
        </is>
      </c>
      <c r="N9" s="4" t="n"/>
      <c r="O9" s="15" t="n">
        <v>390</v>
      </c>
      <c r="P9" s="15" t="n">
        <v>2000</v>
      </c>
      <c r="Q9" s="16">
        <f>IF($I9="","",IF($K9="",'الإعدادات'!$B$6-$I9,$K9-$I9))</f>
        <v/>
      </c>
      <c r="R9" s="8">
        <f>IF($I9="","",IF($K9&lt;&gt;"","استُلم",IF(AND($J9&lt;&gt;"",'الإعدادات'!$B$6&gt;$J9),"متأخر","في المعمل")))</f>
        <v/>
      </c>
      <c r="S9" s="16">
        <f>IF(OR($I9="",$J9=""),"",MAX(0,IF($K9="",'الإعدادات'!$B$6,$K9)-$J9))</f>
        <v/>
      </c>
      <c r="T9" s="17">
        <f>IF($I9="","",DATE(YEAR($I9),MONTH($I9),1))</f>
        <v/>
      </c>
      <c r="U9" s="18">
        <f>IF(OR($O9="",$P9=""),"",$P9-$O9)</f>
        <v/>
      </c>
    </row>
    <row r="10">
      <c r="A10" s="4" t="inlineStr">
        <is>
          <t>L-2608</t>
        </is>
      </c>
      <c r="B10" s="4" t="inlineStr">
        <is>
          <t>جود العمري · D-1333</t>
        </is>
      </c>
      <c r="C10" s="4" t="inlineStr">
        <is>
          <t>د. طارق حمدي</t>
        </is>
      </c>
      <c r="D10" s="4" t="inlineStr">
        <is>
          <t>مختبر الدقة للأسنان</t>
        </is>
      </c>
      <c r="E10" s="4" t="inlineStr">
        <is>
          <t>تاج إي ماكس</t>
        </is>
      </c>
      <c r="F10" s="13" t="inlineStr">
        <is>
          <t>22</t>
        </is>
      </c>
      <c r="G10" s="14" t="n">
        <v>1</v>
      </c>
      <c r="H10" s="13" t="inlineStr">
        <is>
          <t>A3</t>
        </is>
      </c>
      <c r="I10" s="5" t="n">
        <v>46123</v>
      </c>
      <c r="J10" s="5" t="n">
        <v>46133</v>
      </c>
      <c r="K10" s="5" t="n">
        <v>46132</v>
      </c>
      <c r="L10" s="4" t="inlineStr">
        <is>
          <t>رُكّب من أول مرة</t>
        </is>
      </c>
      <c r="M10" s="4" t="inlineStr">
        <is>
          <t>لا</t>
        </is>
      </c>
      <c r="N10" s="4" t="n"/>
      <c r="O10" s="15" t="n">
        <v>450</v>
      </c>
      <c r="P10" s="15" t="n">
        <v>2200</v>
      </c>
      <c r="Q10" s="16">
        <f>IF($I10="","",IF($K10="",'الإعدادات'!$B$6-$I10,$K10-$I10))</f>
        <v/>
      </c>
      <c r="R10" s="8">
        <f>IF($I10="","",IF($K10&lt;&gt;"","استُلم",IF(AND($J10&lt;&gt;"",'الإعدادات'!$B$6&gt;$J10),"متأخر","في المعمل")))</f>
        <v/>
      </c>
      <c r="S10" s="16">
        <f>IF(OR($I10="",$J10=""),"",MAX(0,IF($K10="",'الإعدادات'!$B$6,$K10)-$J10))</f>
        <v/>
      </c>
      <c r="T10" s="17">
        <f>IF($I10="","",DATE(YEAR($I10),MONTH($I10),1))</f>
        <v/>
      </c>
      <c r="U10" s="18">
        <f>IF(OR($O10="",$P10=""),"",$P10-$O10)</f>
        <v/>
      </c>
    </row>
    <row r="11">
      <c r="A11" s="4" t="inlineStr">
        <is>
          <t>L-2609</t>
        </is>
      </c>
      <c r="B11" s="4" t="inlineStr">
        <is>
          <t>هبة عزت · D-1319</t>
        </is>
      </c>
      <c r="C11" s="4" t="inlineStr">
        <is>
          <t>د. كريم فوزي</t>
        </is>
      </c>
      <c r="D11" s="4" t="inlineStr">
        <is>
          <t>معمل الإتقان</t>
        </is>
      </c>
      <c r="E11" s="4" t="inlineStr">
        <is>
          <t>تاج زركونيا</t>
        </is>
      </c>
      <c r="F11" s="13" t="inlineStr">
        <is>
          <t>47</t>
        </is>
      </c>
      <c r="G11" s="14" t="n">
        <v>1</v>
      </c>
      <c r="H11" s="13" t="inlineStr">
        <is>
          <t>A1</t>
        </is>
      </c>
      <c r="I11" s="5" t="n">
        <v>46123</v>
      </c>
      <c r="J11" s="5" t="n">
        <v>46140</v>
      </c>
      <c r="K11" s="5" t="n">
        <v>46144</v>
      </c>
      <c r="L11" s="4" t="inlineStr">
        <is>
          <t>أُعيد صنعه</t>
        </is>
      </c>
      <c r="M11" s="4" t="inlineStr">
        <is>
          <t>نعم</t>
        </is>
      </c>
      <c r="N11" s="4" t="inlineStr">
        <is>
          <t>الطبعة أو المسح</t>
        </is>
      </c>
      <c r="O11" s="15" t="n">
        <v>280</v>
      </c>
      <c r="P11" s="15" t="n">
        <v>1700</v>
      </c>
      <c r="Q11" s="16">
        <f>IF($I11="","",IF($K11="",'الإعدادات'!$B$6-$I11,$K11-$I11))</f>
        <v/>
      </c>
      <c r="R11" s="8">
        <f>IF($I11="","",IF($K11&lt;&gt;"","استُلم",IF(AND($J11&lt;&gt;"",'الإعدادات'!$B$6&gt;$J11),"متأخر","في المعمل")))</f>
        <v/>
      </c>
      <c r="S11" s="16">
        <f>IF(OR($I11="",$J11=""),"",MAX(0,IF($K11="",'الإعدادات'!$B$6,$K11)-$J11))</f>
        <v/>
      </c>
      <c r="T11" s="17">
        <f>IF($I11="","",DATE(YEAR($I11),MONTH($I11),1))</f>
        <v/>
      </c>
      <c r="U11" s="18">
        <f>IF(OR($O11="",$P11=""),"",$P11-$O11)</f>
        <v/>
      </c>
    </row>
    <row r="12">
      <c r="A12" s="4" t="inlineStr">
        <is>
          <t>L-2610</t>
        </is>
      </c>
      <c r="B12" s="4" t="inlineStr">
        <is>
          <t>وليد عاشور · D-1396</t>
        </is>
      </c>
      <c r="C12" s="4" t="inlineStr">
        <is>
          <t>د. طارق حمدي</t>
        </is>
      </c>
      <c r="D12" s="4" t="inlineStr">
        <is>
          <t>معمل النخبة للتركيبات</t>
        </is>
      </c>
      <c r="E12" s="4" t="inlineStr">
        <is>
          <t>طقم جزئي أكريليك</t>
        </is>
      </c>
      <c r="F12" s="13" t="inlineStr">
        <is>
          <t>15، 16، 25، 26</t>
        </is>
      </c>
      <c r="G12" s="14" t="n">
        <v>1</v>
      </c>
      <c r="H12" s="13" t="inlineStr">
        <is>
          <t>A3</t>
        </is>
      </c>
      <c r="I12" s="5" t="n">
        <v>46124</v>
      </c>
      <c r="J12" s="5" t="n">
        <v>46147</v>
      </c>
      <c r="K12" s="5" t="n">
        <v>46145</v>
      </c>
      <c r="L12" s="4" t="inlineStr">
        <is>
          <t>عُدّل في العيادة</t>
        </is>
      </c>
      <c r="M12" s="4" t="inlineStr">
        <is>
          <t>لا</t>
        </is>
      </c>
      <c r="N12" s="4" t="n"/>
      <c r="O12" s="15" t="n">
        <v>520</v>
      </c>
      <c r="P12" s="15" t="n">
        <v>2200</v>
      </c>
      <c r="Q12" s="16">
        <f>IF($I12="","",IF($K12="",'الإعدادات'!$B$6-$I12,$K12-$I12))</f>
        <v/>
      </c>
      <c r="R12" s="8">
        <f>IF($I12="","",IF($K12&lt;&gt;"","استُلم",IF(AND($J12&lt;&gt;"",'الإعدادات'!$B$6&gt;$J12),"متأخر","في المعمل")))</f>
        <v/>
      </c>
      <c r="S12" s="16">
        <f>IF(OR($I12="",$J12=""),"",MAX(0,IF($K12="",'الإعدادات'!$B$6,$K12)-$J12))</f>
        <v/>
      </c>
      <c r="T12" s="17">
        <f>IF($I12="","",DATE(YEAR($I12),MONTH($I12),1))</f>
        <v/>
      </c>
      <c r="U12" s="18">
        <f>IF(OR($O12="",$P12=""),"",$P12-$O12)</f>
        <v/>
      </c>
    </row>
    <row r="13">
      <c r="A13" s="4" t="inlineStr">
        <is>
          <t>L-2611</t>
        </is>
      </c>
      <c r="B13" s="4" t="inlineStr">
        <is>
          <t>هبة عزت · D-1319</t>
        </is>
      </c>
      <c r="C13" s="4" t="inlineStr">
        <is>
          <t>د. ريم العتيبي</t>
        </is>
      </c>
      <c r="D13" s="4" t="inlineStr">
        <is>
          <t>مختبر الدقة للأسنان</t>
        </is>
      </c>
      <c r="E13" s="4" t="inlineStr">
        <is>
          <t>تاج زركونيا</t>
        </is>
      </c>
      <c r="F13" s="13" t="inlineStr">
        <is>
          <t>16</t>
        </is>
      </c>
      <c r="G13" s="14" t="n">
        <v>1</v>
      </c>
      <c r="H13" s="13" t="inlineStr">
        <is>
          <t>A2</t>
        </is>
      </c>
      <c r="I13" s="5" t="n">
        <v>46124</v>
      </c>
      <c r="J13" s="5" t="n">
        <v>46134</v>
      </c>
      <c r="K13" s="5" t="n">
        <v>46132</v>
      </c>
      <c r="L13" s="4" t="inlineStr">
        <is>
          <t>عُدّل في العيادة</t>
        </is>
      </c>
      <c r="M13" s="4" t="inlineStr">
        <is>
          <t>لا</t>
        </is>
      </c>
      <c r="N13" s="4" t="n"/>
      <c r="O13" s="15" t="n">
        <v>350</v>
      </c>
      <c r="P13" s="15" t="n">
        <v>1800</v>
      </c>
      <c r="Q13" s="16">
        <f>IF($I13="","",IF($K13="",'الإعدادات'!$B$6-$I13,$K13-$I13))</f>
        <v/>
      </c>
      <c r="R13" s="8">
        <f>IF($I13="","",IF($K13&lt;&gt;"","استُلم",IF(AND($J13&lt;&gt;"",'الإعدادات'!$B$6&gt;$J13),"متأخر","في المعمل")))</f>
        <v/>
      </c>
      <c r="S13" s="16">
        <f>IF(OR($I13="",$J13=""),"",MAX(0,IF($K13="",'الإعدادات'!$B$6,$K13)-$J13))</f>
        <v/>
      </c>
      <c r="T13" s="17">
        <f>IF($I13="","",DATE(YEAR($I13),MONTH($I13),1))</f>
        <v/>
      </c>
      <c r="U13" s="18">
        <f>IF(OR($O13="",$P13=""),"",$P13-$O13)</f>
        <v/>
      </c>
    </row>
    <row r="14">
      <c r="A14" s="4" t="inlineStr">
        <is>
          <t>L-2612</t>
        </is>
      </c>
      <c r="B14" s="4" t="inlineStr">
        <is>
          <t>لينا عبدالرحمن · D-1221</t>
        </is>
      </c>
      <c r="C14" s="4" t="inlineStr">
        <is>
          <t>د. طارق حمدي</t>
        </is>
      </c>
      <c r="D14" s="4" t="inlineStr">
        <is>
          <t>معمل الإتقان</t>
        </is>
      </c>
      <c r="E14" s="4" t="inlineStr">
        <is>
          <t>جسر زركونيا 3 وحدات</t>
        </is>
      </c>
      <c r="F14" s="13" t="inlineStr">
        <is>
          <t>34، 35، 36</t>
        </is>
      </c>
      <c r="G14" s="14" t="n">
        <v>3</v>
      </c>
      <c r="H14" s="13" t="inlineStr">
        <is>
          <t>A2</t>
        </is>
      </c>
      <c r="I14" s="5" t="n">
        <v>46125</v>
      </c>
      <c r="J14" s="5" t="n">
        <v>46142</v>
      </c>
      <c r="K14" s="5" t="n">
        <v>46133</v>
      </c>
      <c r="L14" s="4" t="inlineStr">
        <is>
          <t>أُعيد للمعمل للتعديل</t>
        </is>
      </c>
      <c r="M14" s="4" t="inlineStr">
        <is>
          <t>لا</t>
        </is>
      </c>
      <c r="N14" s="4" t="n"/>
      <c r="O14" s="15" t="n">
        <v>840</v>
      </c>
      <c r="P14" s="15" t="n">
        <v>5300</v>
      </c>
      <c r="Q14" s="16">
        <f>IF($I14="","",IF($K14="",'الإعدادات'!$B$6-$I14,$K14-$I14))</f>
        <v/>
      </c>
      <c r="R14" s="8">
        <f>IF($I14="","",IF($K14&lt;&gt;"","استُلم",IF(AND($J14&lt;&gt;"",'الإعدادات'!$B$6&gt;$J14),"متأخر","في المعمل")))</f>
        <v/>
      </c>
      <c r="S14" s="16">
        <f>IF(OR($I14="",$J14=""),"",MAX(0,IF($K14="",'الإعدادات'!$B$6,$K14)-$J14))</f>
        <v/>
      </c>
      <c r="T14" s="17">
        <f>IF($I14="","",DATE(YEAR($I14),MONTH($I14),1))</f>
        <v/>
      </c>
      <c r="U14" s="18">
        <f>IF(OR($O14="",$P14=""),"",$P14-$O14)</f>
        <v/>
      </c>
    </row>
    <row r="15">
      <c r="A15" s="4" t="inlineStr">
        <is>
          <t>L-2613</t>
        </is>
      </c>
      <c r="B15" s="4" t="inlineStr">
        <is>
          <t>سلطان الرشيدي · D-1312</t>
        </is>
      </c>
      <c r="C15" s="4" t="inlineStr">
        <is>
          <t>د. هند الزهراني</t>
        </is>
      </c>
      <c r="D15" s="4" t="inlineStr">
        <is>
          <t>معمل الإتقان</t>
        </is>
      </c>
      <c r="E15" s="4" t="inlineStr">
        <is>
          <t>تاج على زرعة (مثبت ببرغي)</t>
        </is>
      </c>
      <c r="F15" s="13" t="inlineStr">
        <is>
          <t>16</t>
        </is>
      </c>
      <c r="G15" s="14" t="n">
        <v>1</v>
      </c>
      <c r="H15" s="13" t="inlineStr">
        <is>
          <t>B1</t>
        </is>
      </c>
      <c r="I15" s="5" t="n">
        <v>46125</v>
      </c>
      <c r="J15" s="5" t="n">
        <v>46142</v>
      </c>
      <c r="K15" s="5" t="n">
        <v>46138</v>
      </c>
      <c r="L15" s="4" t="inlineStr">
        <is>
          <t>رُكّب من أول مرة</t>
        </is>
      </c>
      <c r="M15" s="4" t="inlineStr">
        <is>
          <t>لا</t>
        </is>
      </c>
      <c r="N15" s="4" t="n"/>
      <c r="O15" s="15" t="n">
        <v>560</v>
      </c>
      <c r="P15" s="15" t="n">
        <v>3000</v>
      </c>
      <c r="Q15" s="16">
        <f>IF($I15="","",IF($K15="",'الإعدادات'!$B$6-$I15,$K15-$I15))</f>
        <v/>
      </c>
      <c r="R15" s="8">
        <f>IF($I15="","",IF($K15&lt;&gt;"","استُلم",IF(AND($J15&lt;&gt;"",'الإعدادات'!$B$6&gt;$J15),"متأخر","في المعمل")))</f>
        <v/>
      </c>
      <c r="S15" s="16">
        <f>IF(OR($I15="",$J15=""),"",MAX(0,IF($K15="",'الإعدادات'!$B$6,$K15)-$J15))</f>
        <v/>
      </c>
      <c r="T15" s="17">
        <f>IF($I15="","",DATE(YEAR($I15),MONTH($I15),1))</f>
        <v/>
      </c>
      <c r="U15" s="18">
        <f>IF(OR($O15="",$P15=""),"",$P15-$O15)</f>
        <v/>
      </c>
    </row>
    <row r="16">
      <c r="A16" s="4" t="inlineStr">
        <is>
          <t>L-2614</t>
        </is>
      </c>
      <c r="B16" s="4" t="inlineStr">
        <is>
          <t>سعود المطرفي · D-1410</t>
        </is>
      </c>
      <c r="C16" s="4" t="inlineStr">
        <is>
          <t>د. هند الزهراني</t>
        </is>
      </c>
      <c r="D16" s="4" t="inlineStr">
        <is>
          <t>مختبر الدقة للأسنان</t>
        </is>
      </c>
      <c r="E16" s="4" t="inlineStr">
        <is>
          <t>تاج زركونيا</t>
        </is>
      </c>
      <c r="F16" s="13" t="inlineStr">
        <is>
          <t>44</t>
        </is>
      </c>
      <c r="G16" s="14" t="n">
        <v>1</v>
      </c>
      <c r="H16" s="13" t="inlineStr">
        <is>
          <t>A2</t>
        </is>
      </c>
      <c r="I16" s="5" t="n">
        <v>46125</v>
      </c>
      <c r="J16" s="5" t="n">
        <v>46135</v>
      </c>
      <c r="K16" s="5" t="n">
        <v>46133</v>
      </c>
      <c r="L16" s="4" t="inlineStr">
        <is>
          <t>رُكّب من أول مرة</t>
        </is>
      </c>
      <c r="M16" s="4" t="inlineStr">
        <is>
          <t>لا</t>
        </is>
      </c>
      <c r="N16" s="4" t="n"/>
      <c r="O16" s="15" t="n">
        <v>350</v>
      </c>
      <c r="P16" s="15" t="n">
        <v>1800</v>
      </c>
      <c r="Q16" s="16">
        <f>IF($I16="","",IF($K16="",'الإعدادات'!$B$6-$I16,$K16-$I16))</f>
        <v/>
      </c>
      <c r="R16" s="8">
        <f>IF($I16="","",IF($K16&lt;&gt;"","استُلم",IF(AND($J16&lt;&gt;"",'الإعدادات'!$B$6&gt;$J16),"متأخر","في المعمل")))</f>
        <v/>
      </c>
      <c r="S16" s="16">
        <f>IF(OR($I16="",$J16=""),"",MAX(0,IF($K16="",'الإعدادات'!$B$6,$K16)-$J16))</f>
        <v/>
      </c>
      <c r="T16" s="17">
        <f>IF($I16="","",DATE(YEAR($I16),MONTH($I16),1))</f>
        <v/>
      </c>
      <c r="U16" s="18">
        <f>IF(OR($O16="",$P16=""),"",$P16-$O16)</f>
        <v/>
      </c>
    </row>
    <row r="17">
      <c r="A17" s="4" t="inlineStr">
        <is>
          <t>L-2615</t>
        </is>
      </c>
      <c r="B17" s="4" t="inlineStr">
        <is>
          <t>عبدالله الشمري · D-1200</t>
        </is>
      </c>
      <c r="C17" s="4" t="inlineStr">
        <is>
          <t>د. ريم العتيبي</t>
        </is>
      </c>
      <c r="D17" s="4" t="inlineStr">
        <is>
          <t>مختبر الدقة للأسنان</t>
        </is>
      </c>
      <c r="E17" s="4" t="inlineStr">
        <is>
          <t>تاج إي ماكس</t>
        </is>
      </c>
      <c r="F17" s="13" t="inlineStr">
        <is>
          <t>12</t>
        </is>
      </c>
      <c r="G17" s="14" t="n">
        <v>1</v>
      </c>
      <c r="H17" s="13" t="inlineStr">
        <is>
          <t>A3</t>
        </is>
      </c>
      <c r="I17" s="5" t="n">
        <v>46126</v>
      </c>
      <c r="J17" s="5" t="n">
        <v>46137</v>
      </c>
      <c r="K17" s="5" t="n">
        <v>46139</v>
      </c>
      <c r="L17" s="4" t="inlineStr">
        <is>
          <t>رُكّب من أول مرة</t>
        </is>
      </c>
      <c r="M17" s="4" t="inlineStr">
        <is>
          <t>لا</t>
        </is>
      </c>
      <c r="N17" s="4" t="n"/>
      <c r="O17" s="15" t="n">
        <v>450</v>
      </c>
      <c r="P17" s="15" t="n">
        <v>2200</v>
      </c>
      <c r="Q17" s="16">
        <f>IF($I17="","",IF($K17="",'الإعدادات'!$B$6-$I17,$K17-$I17))</f>
        <v/>
      </c>
      <c r="R17" s="8">
        <f>IF($I17="","",IF($K17&lt;&gt;"","استُلم",IF(AND($J17&lt;&gt;"",'الإعدادات'!$B$6&gt;$J17),"متأخر","في المعمل")))</f>
        <v/>
      </c>
      <c r="S17" s="16">
        <f>IF(OR($I17="",$J17=""),"",MAX(0,IF($K17="",'الإعدادات'!$B$6,$K17)-$J17))</f>
        <v/>
      </c>
      <c r="T17" s="17">
        <f>IF($I17="","",DATE(YEAR($I17),MONTH($I17),1))</f>
        <v/>
      </c>
      <c r="U17" s="18">
        <f>IF(OR($O17="",$P17=""),"",$P17-$O17)</f>
        <v/>
      </c>
    </row>
    <row r="18">
      <c r="A18" s="4" t="inlineStr">
        <is>
          <t>L-2616</t>
        </is>
      </c>
      <c r="B18" s="4" t="inlineStr">
        <is>
          <t>سلطان الرشيدي · D-1312</t>
        </is>
      </c>
      <c r="C18" s="4" t="inlineStr">
        <is>
          <t>د. كريم فوزي</t>
        </is>
      </c>
      <c r="D18" s="4" t="inlineStr">
        <is>
          <t>مختبر الابتسامة الرقمي</t>
        </is>
      </c>
      <c r="E18" s="4" t="inlineStr">
        <is>
          <t>جسر زركونيا 3 وحدات</t>
        </is>
      </c>
      <c r="F18" s="13" t="inlineStr">
        <is>
          <t>24، 25، 26</t>
        </is>
      </c>
      <c r="G18" s="14" t="n">
        <v>3</v>
      </c>
      <c r="H18" s="13" t="inlineStr">
        <is>
          <t>BL2</t>
        </is>
      </c>
      <c r="I18" s="5" t="n">
        <v>46126</v>
      </c>
      <c r="J18" s="5" t="n">
        <v>46133</v>
      </c>
      <c r="K18" s="5" t="n">
        <v>46133</v>
      </c>
      <c r="L18" s="4" t="inlineStr">
        <is>
          <t>رُكّب من أول مرة</t>
        </is>
      </c>
      <c r="M18" s="4" t="inlineStr">
        <is>
          <t>لا</t>
        </is>
      </c>
      <c r="N18" s="4" t="n"/>
      <c r="O18" s="15" t="n">
        <v>1160</v>
      </c>
      <c r="P18" s="15" t="n">
        <v>5500</v>
      </c>
      <c r="Q18" s="16">
        <f>IF($I18="","",IF($K18="",'الإعدادات'!$B$6-$I18,$K18-$I18))</f>
        <v/>
      </c>
      <c r="R18" s="8">
        <f>IF($I18="","",IF($K18&lt;&gt;"","استُلم",IF(AND($J18&lt;&gt;"",'الإعدادات'!$B$6&gt;$J18),"متأخر","في المعمل")))</f>
        <v/>
      </c>
      <c r="S18" s="16">
        <f>IF(OR($I18="",$J18=""),"",MAX(0,IF($K18="",'الإعدادات'!$B$6,$K18)-$J18))</f>
        <v/>
      </c>
      <c r="T18" s="17">
        <f>IF($I18="","",DATE(YEAR($I18),MONTH($I18),1))</f>
        <v/>
      </c>
      <c r="U18" s="18">
        <f>IF(OR($O18="",$P18=""),"",$P18-$O18)</f>
        <v/>
      </c>
    </row>
    <row r="19">
      <c r="A19" s="4" t="inlineStr">
        <is>
          <t>L-2617</t>
        </is>
      </c>
      <c r="B19" s="4" t="inlineStr">
        <is>
          <t>مصطفى رشاد · D-1284</t>
        </is>
      </c>
      <c r="C19" s="4" t="inlineStr">
        <is>
          <t>د. ريم العتيبي</t>
        </is>
      </c>
      <c r="D19" s="4" t="inlineStr">
        <is>
          <t>مختبر الدقة للأسنان</t>
        </is>
      </c>
      <c r="E19" s="4" t="inlineStr">
        <is>
          <t>تاج على زرعة (مثبت ببرغي)</t>
        </is>
      </c>
      <c r="F19" s="13" t="inlineStr">
        <is>
          <t>35</t>
        </is>
      </c>
      <c r="G19" s="14" t="n">
        <v>1</v>
      </c>
      <c r="H19" s="13" t="inlineStr">
        <is>
          <t>B1</t>
        </is>
      </c>
      <c r="I19" s="5" t="n">
        <v>46127</v>
      </c>
      <c r="J19" s="5" t="n">
        <v>46138</v>
      </c>
      <c r="K19" s="5" t="n">
        <v>46133</v>
      </c>
      <c r="L19" s="4" t="inlineStr">
        <is>
          <t>عُدّل في العيادة</t>
        </is>
      </c>
      <c r="M19" s="4" t="inlineStr">
        <is>
          <t>لا</t>
        </is>
      </c>
      <c r="N19" s="4" t="n"/>
      <c r="O19" s="15" t="n">
        <v>700</v>
      </c>
      <c r="P19" s="15" t="n">
        <v>2900</v>
      </c>
      <c r="Q19" s="16">
        <f>IF($I19="","",IF($K19="",'الإعدادات'!$B$6-$I19,$K19-$I19))</f>
        <v/>
      </c>
      <c r="R19" s="8">
        <f>IF($I19="","",IF($K19&lt;&gt;"","استُلم",IF(AND($J19&lt;&gt;"",'الإعدادات'!$B$6&gt;$J19),"متأخر","في المعمل")))</f>
        <v/>
      </c>
      <c r="S19" s="16">
        <f>IF(OR($I19="",$J19=""),"",MAX(0,IF($K19="",'الإعدادات'!$B$6,$K19)-$J19))</f>
        <v/>
      </c>
      <c r="T19" s="17">
        <f>IF($I19="","",DATE(YEAR($I19),MONTH($I19),1))</f>
        <v/>
      </c>
      <c r="U19" s="18">
        <f>IF(OR($O19="",$P19=""),"",$P19-$O19)</f>
        <v/>
      </c>
    </row>
    <row r="20">
      <c r="A20" s="4" t="inlineStr">
        <is>
          <t>L-2618</t>
        </is>
      </c>
      <c r="B20" s="4" t="inlineStr">
        <is>
          <t>حمد الكعبي · D-1242</t>
        </is>
      </c>
      <c r="C20" s="4" t="inlineStr">
        <is>
          <t>د. كريم فوزي</t>
        </is>
      </c>
      <c r="D20" s="4" t="inlineStr">
        <is>
          <t>مختبر الابتسامة الرقمي</t>
        </is>
      </c>
      <c r="E20" s="4" t="inlineStr">
        <is>
          <t>تاج زركونيا</t>
        </is>
      </c>
      <c r="F20" s="13" t="inlineStr">
        <is>
          <t>37</t>
        </is>
      </c>
      <c r="G20" s="14" t="n">
        <v>1</v>
      </c>
      <c r="H20" s="13" t="inlineStr">
        <is>
          <t>A3.5</t>
        </is>
      </c>
      <c r="I20" s="5" t="n">
        <v>46128</v>
      </c>
      <c r="J20" s="5" t="n">
        <v>46135</v>
      </c>
      <c r="K20" s="5" t="n">
        <v>46135</v>
      </c>
      <c r="L20" s="4" t="inlineStr">
        <is>
          <t>رُكّب من أول مرة</t>
        </is>
      </c>
      <c r="M20" s="4" t="inlineStr">
        <is>
          <t>لا</t>
        </is>
      </c>
      <c r="N20" s="4" t="n"/>
      <c r="O20" s="15" t="n">
        <v>390</v>
      </c>
      <c r="P20" s="15" t="n">
        <v>1700</v>
      </c>
      <c r="Q20" s="16">
        <f>IF($I20="","",IF($K20="",'الإعدادات'!$B$6-$I20,$K20-$I20))</f>
        <v/>
      </c>
      <c r="R20" s="8">
        <f>IF($I20="","",IF($K20&lt;&gt;"","استُلم",IF(AND($J20&lt;&gt;"",'الإعدادات'!$B$6&gt;$J20),"متأخر","في المعمل")))</f>
        <v/>
      </c>
      <c r="S20" s="16">
        <f>IF(OR($I20="",$J20=""),"",MAX(0,IF($K20="",'الإعدادات'!$B$6,$K20)-$J20))</f>
        <v/>
      </c>
      <c r="T20" s="17">
        <f>IF($I20="","",DATE(YEAR($I20),MONTH($I20),1))</f>
        <v/>
      </c>
      <c r="U20" s="18">
        <f>IF(OR($O20="",$P20=""),"",$P20-$O20)</f>
        <v/>
      </c>
    </row>
    <row r="21">
      <c r="A21" s="4" t="inlineStr">
        <is>
          <t>L-2619</t>
        </is>
      </c>
      <c r="B21" s="4" t="inlineStr">
        <is>
          <t>منيرة السهلي · D-1235</t>
        </is>
      </c>
      <c r="C21" s="4" t="inlineStr">
        <is>
          <t>د. طارق حمدي</t>
        </is>
      </c>
      <c r="D21" s="4" t="inlineStr">
        <is>
          <t>معمل الإتقان</t>
        </is>
      </c>
      <c r="E21" s="4" t="inlineStr">
        <is>
          <t>تاج بورسلين على معدن</t>
        </is>
      </c>
      <c r="F21" s="13" t="inlineStr">
        <is>
          <t>24</t>
        </is>
      </c>
      <c r="G21" s="14" t="n">
        <v>1</v>
      </c>
      <c r="H21" s="13" t="inlineStr">
        <is>
          <t>A1</t>
        </is>
      </c>
      <c r="I21" s="5" t="n">
        <v>46128</v>
      </c>
      <c r="J21" s="5" t="n">
        <v>46146</v>
      </c>
      <c r="K21" s="5" t="n">
        <v>46138</v>
      </c>
      <c r="L21" s="4" t="inlineStr">
        <is>
          <t>رُكّب من أول مرة</t>
        </is>
      </c>
      <c r="M21" s="4" t="inlineStr">
        <is>
          <t>لا</t>
        </is>
      </c>
      <c r="N21" s="4" t="n"/>
      <c r="O21" s="15" t="n">
        <v>200</v>
      </c>
      <c r="P21" s="15" t="n">
        <v>1300</v>
      </c>
      <c r="Q21" s="16">
        <f>IF($I21="","",IF($K21="",'الإعدادات'!$B$6-$I21,$K21-$I21))</f>
        <v/>
      </c>
      <c r="R21" s="8">
        <f>IF($I21="","",IF($K21&lt;&gt;"","استُلم",IF(AND($J21&lt;&gt;"",'الإعدادات'!$B$6&gt;$J21),"متأخر","في المعمل")))</f>
        <v/>
      </c>
      <c r="S21" s="16">
        <f>IF(OR($I21="",$J21=""),"",MAX(0,IF($K21="",'الإعدادات'!$B$6,$K21)-$J21))</f>
        <v/>
      </c>
      <c r="T21" s="17">
        <f>IF($I21="","",DATE(YEAR($I21),MONTH($I21),1))</f>
        <v/>
      </c>
      <c r="U21" s="18">
        <f>IF(OR($O21="",$P21=""),"",$P21-$O21)</f>
        <v/>
      </c>
    </row>
    <row r="22">
      <c r="A22" s="4" t="inlineStr">
        <is>
          <t>L-2620</t>
        </is>
      </c>
      <c r="B22" s="4" t="inlineStr">
        <is>
          <t>سلطان الرشيدي · D-1312</t>
        </is>
      </c>
      <c r="C22" s="4" t="inlineStr">
        <is>
          <t>د. هند الزهراني</t>
        </is>
      </c>
      <c r="D22" s="4" t="inlineStr">
        <is>
          <t>معمل الإتقان</t>
        </is>
      </c>
      <c r="E22" s="4" t="inlineStr">
        <is>
          <t>تاج بورسلين على معدن</t>
        </is>
      </c>
      <c r="F22" s="13" t="inlineStr">
        <is>
          <t>24</t>
        </is>
      </c>
      <c r="G22" s="14" t="n">
        <v>1</v>
      </c>
      <c r="H22" s="13" t="inlineStr">
        <is>
          <t>A1</t>
        </is>
      </c>
      <c r="I22" s="5" t="n">
        <v>46128</v>
      </c>
      <c r="J22" s="5" t="n">
        <v>46146</v>
      </c>
      <c r="K22" s="5" t="n">
        <v>46141</v>
      </c>
      <c r="L22" s="4" t="inlineStr">
        <is>
          <t>أُعيد صنعه</t>
        </is>
      </c>
      <c r="M22" s="4" t="inlineStr">
        <is>
          <t>نعم</t>
        </is>
      </c>
      <c r="N22" s="4" t="inlineStr">
        <is>
          <t>الانطباق والحواف</t>
        </is>
      </c>
      <c r="O22" s="15" t="n">
        <v>200</v>
      </c>
      <c r="P22" s="15" t="n">
        <v>1200</v>
      </c>
      <c r="Q22" s="16">
        <f>IF($I22="","",IF($K22="",'الإعدادات'!$B$6-$I22,$K22-$I22))</f>
        <v/>
      </c>
      <c r="R22" s="8">
        <f>IF($I22="","",IF($K22&lt;&gt;"","استُلم",IF(AND($J22&lt;&gt;"",'الإعدادات'!$B$6&gt;$J22),"متأخر","في المعمل")))</f>
        <v/>
      </c>
      <c r="S22" s="16">
        <f>IF(OR($I22="",$J22=""),"",MAX(0,IF($K22="",'الإعدادات'!$B$6,$K22)-$J22))</f>
        <v/>
      </c>
      <c r="T22" s="17">
        <f>IF($I22="","",DATE(YEAR($I22),MONTH($I22),1))</f>
        <v/>
      </c>
      <c r="U22" s="18">
        <f>IF(OR($O22="",$P22=""),"",$P22-$O22)</f>
        <v/>
      </c>
    </row>
    <row r="23">
      <c r="A23" s="4" t="inlineStr">
        <is>
          <t>L-2621</t>
        </is>
      </c>
      <c r="B23" s="4" t="inlineStr">
        <is>
          <t>رهف المالكي · D-1277</t>
        </is>
      </c>
      <c r="C23" s="4" t="inlineStr">
        <is>
          <t>د. طارق حمدي</t>
        </is>
      </c>
      <c r="D23" s="4" t="inlineStr">
        <is>
          <t>مختبر الابتسامة الرقمي</t>
        </is>
      </c>
      <c r="E23" s="4" t="inlineStr">
        <is>
          <t>حشوة خزفية (إنلاي / أونلاي)</t>
        </is>
      </c>
      <c r="F23" s="13" t="inlineStr">
        <is>
          <t>27</t>
        </is>
      </c>
      <c r="G23" s="14" t="n">
        <v>1</v>
      </c>
      <c r="H23" s="13" t="inlineStr">
        <is>
          <t>B2</t>
        </is>
      </c>
      <c r="I23" s="5" t="n">
        <v>46130</v>
      </c>
      <c r="J23" s="5" t="n">
        <v>46137</v>
      </c>
      <c r="K23" s="5" t="n">
        <v>46135</v>
      </c>
      <c r="L23" s="4" t="inlineStr">
        <is>
          <t>رُكّب من أول مرة</t>
        </is>
      </c>
      <c r="M23" s="4" t="inlineStr">
        <is>
          <t>لا</t>
        </is>
      </c>
      <c r="N23" s="4" t="n"/>
      <c r="O23" s="15" t="n">
        <v>420</v>
      </c>
      <c r="P23" s="15" t="n">
        <v>1600</v>
      </c>
      <c r="Q23" s="16">
        <f>IF($I23="","",IF($K23="",'الإعدادات'!$B$6-$I23,$K23-$I23))</f>
        <v/>
      </c>
      <c r="R23" s="8">
        <f>IF($I23="","",IF($K23&lt;&gt;"","استُلم",IF(AND($J23&lt;&gt;"",'الإعدادات'!$B$6&gt;$J23),"متأخر","في المعمل")))</f>
        <v/>
      </c>
      <c r="S23" s="16">
        <f>IF(OR($I23="",$J23=""),"",MAX(0,IF($K23="",'الإعدادات'!$B$6,$K23)-$J23))</f>
        <v/>
      </c>
      <c r="T23" s="17">
        <f>IF($I23="","",DATE(YEAR($I23),MONTH($I23),1))</f>
        <v/>
      </c>
      <c r="U23" s="18">
        <f>IF(OR($O23="",$P23=""),"",$P23-$O23)</f>
        <v/>
      </c>
    </row>
    <row r="24">
      <c r="A24" s="4" t="inlineStr">
        <is>
          <t>L-2622</t>
        </is>
      </c>
      <c r="B24" s="4" t="inlineStr">
        <is>
          <t>مشعل الهاجري · D-1382</t>
        </is>
      </c>
      <c r="C24" s="4" t="inlineStr">
        <is>
          <t>د. ريم العتيبي</t>
        </is>
      </c>
      <c r="D24" s="4" t="inlineStr">
        <is>
          <t>مختبر الابتسامة الرقمي</t>
        </is>
      </c>
      <c r="E24" s="4" t="inlineStr">
        <is>
          <t>تاج زركونيا</t>
        </is>
      </c>
      <c r="F24" s="13" t="inlineStr">
        <is>
          <t>26</t>
        </is>
      </c>
      <c r="G24" s="14" t="n">
        <v>1</v>
      </c>
      <c r="H24" s="13" t="inlineStr">
        <is>
          <t>A1</t>
        </is>
      </c>
      <c r="I24" s="5" t="n">
        <v>46131</v>
      </c>
      <c r="J24" s="5" t="n">
        <v>46138</v>
      </c>
      <c r="K24" s="5" t="n">
        <v>46137</v>
      </c>
      <c r="L24" s="4" t="inlineStr">
        <is>
          <t>عُدّل في العيادة</t>
        </is>
      </c>
      <c r="M24" s="4" t="inlineStr">
        <is>
          <t>لا</t>
        </is>
      </c>
      <c r="N24" s="4" t="n"/>
      <c r="O24" s="15" t="n">
        <v>390</v>
      </c>
      <c r="P24" s="15" t="n">
        <v>1800</v>
      </c>
      <c r="Q24" s="16">
        <f>IF($I24="","",IF($K24="",'الإعدادات'!$B$6-$I24,$K24-$I24))</f>
        <v/>
      </c>
      <c r="R24" s="8">
        <f>IF($I24="","",IF($K24&lt;&gt;"","استُلم",IF(AND($J24&lt;&gt;"",'الإعدادات'!$B$6&gt;$J24),"متأخر","في المعمل")))</f>
        <v/>
      </c>
      <c r="S24" s="16">
        <f>IF(OR($I24="",$J24=""),"",MAX(0,IF($K24="",'الإعدادات'!$B$6,$K24)-$J24))</f>
        <v/>
      </c>
      <c r="T24" s="17">
        <f>IF($I24="","",DATE(YEAR($I24),MONTH($I24),1))</f>
        <v/>
      </c>
      <c r="U24" s="18">
        <f>IF(OR($O24="",$P24=""),"",$P24-$O24)</f>
        <v/>
      </c>
    </row>
    <row r="25">
      <c r="A25" s="4" t="inlineStr">
        <is>
          <t>L-2623</t>
        </is>
      </c>
      <c r="B25" s="4" t="inlineStr">
        <is>
          <t>أسماء الجهني · D-1291</t>
        </is>
      </c>
      <c r="C25" s="4" t="inlineStr">
        <is>
          <t>د. هند الزهراني</t>
        </is>
      </c>
      <c r="D25" s="4" t="inlineStr">
        <is>
          <t>معمل الإتقان</t>
        </is>
      </c>
      <c r="E25" s="4" t="inlineStr">
        <is>
          <t>تاج على زرعة (مثبت ببرغي)</t>
        </is>
      </c>
      <c r="F25" s="13" t="inlineStr">
        <is>
          <t>14</t>
        </is>
      </c>
      <c r="G25" s="14" t="n">
        <v>1</v>
      </c>
      <c r="H25" s="13" t="inlineStr">
        <is>
          <t>A3</t>
        </is>
      </c>
      <c r="I25" s="5" t="n">
        <v>46132</v>
      </c>
      <c r="J25" s="5" t="n">
        <v>46149</v>
      </c>
      <c r="K25" s="5" t="n">
        <v>46160</v>
      </c>
      <c r="L25" s="4" t="inlineStr">
        <is>
          <t>أُعيد صنعه</t>
        </is>
      </c>
      <c r="M25" s="4" t="inlineStr">
        <is>
          <t>نعم</t>
        </is>
      </c>
      <c r="N25" s="4" t="inlineStr">
        <is>
          <t>الإطباق</t>
        </is>
      </c>
      <c r="O25" s="15" t="n">
        <v>560</v>
      </c>
      <c r="P25" s="15" t="n">
        <v>3200</v>
      </c>
      <c r="Q25" s="16">
        <f>IF($I25="","",IF($K25="",'الإعدادات'!$B$6-$I25,$K25-$I25))</f>
        <v/>
      </c>
      <c r="R25" s="8">
        <f>IF($I25="","",IF($K25&lt;&gt;"","استُلم",IF(AND($J25&lt;&gt;"",'الإعدادات'!$B$6&gt;$J25),"متأخر","في المعمل")))</f>
        <v/>
      </c>
      <c r="S25" s="16">
        <f>IF(OR($I25="",$J25=""),"",MAX(0,IF($K25="",'الإعدادات'!$B$6,$K25)-$J25))</f>
        <v/>
      </c>
      <c r="T25" s="17">
        <f>IF($I25="","",DATE(YEAR($I25),MONTH($I25),1))</f>
        <v/>
      </c>
      <c r="U25" s="18">
        <f>IF(OR($O25="",$P25=""),"",$P25-$O25)</f>
        <v/>
      </c>
    </row>
    <row r="26">
      <c r="A26" s="4" t="inlineStr">
        <is>
          <t>L-2624</t>
        </is>
      </c>
      <c r="B26" s="4" t="inlineStr">
        <is>
          <t>غادة النمر · D-1263</t>
        </is>
      </c>
      <c r="C26" s="4" t="inlineStr">
        <is>
          <t>د. كريم فوزي</t>
        </is>
      </c>
      <c r="D26" s="4" t="inlineStr">
        <is>
          <t>معمل الإتقان</t>
        </is>
      </c>
      <c r="E26" s="4" t="inlineStr">
        <is>
          <t>تاج على زرعة (مثبت ببرغي)</t>
        </is>
      </c>
      <c r="F26" s="13" t="inlineStr">
        <is>
          <t>44</t>
        </is>
      </c>
      <c r="G26" s="14" t="n">
        <v>1</v>
      </c>
      <c r="H26" s="13" t="inlineStr">
        <is>
          <t>A3.5</t>
        </is>
      </c>
      <c r="I26" s="5" t="n">
        <v>46133</v>
      </c>
      <c r="J26" s="5" t="n">
        <v>46151</v>
      </c>
      <c r="K26" s="5" t="n">
        <v>46154</v>
      </c>
      <c r="L26" s="4" t="inlineStr">
        <is>
          <t>عُدّل في العيادة</t>
        </is>
      </c>
      <c r="M26" s="4" t="inlineStr">
        <is>
          <t>لا</t>
        </is>
      </c>
      <c r="N26" s="4" t="n"/>
      <c r="O26" s="15" t="n">
        <v>560</v>
      </c>
      <c r="P26" s="15" t="n">
        <v>2900</v>
      </c>
      <c r="Q26" s="16">
        <f>IF($I26="","",IF($K26="",'الإعدادات'!$B$6-$I26,$K26-$I26))</f>
        <v/>
      </c>
      <c r="R26" s="8">
        <f>IF($I26="","",IF($K26&lt;&gt;"","استُلم",IF(AND($J26&lt;&gt;"",'الإعدادات'!$B$6&gt;$J26),"متأخر","في المعمل")))</f>
        <v/>
      </c>
      <c r="S26" s="16">
        <f>IF(OR($I26="",$J26=""),"",MAX(0,IF($K26="",'الإعدادات'!$B$6,$K26)-$J26))</f>
        <v/>
      </c>
      <c r="T26" s="17">
        <f>IF($I26="","",DATE(YEAR($I26),MONTH($I26),1))</f>
        <v/>
      </c>
      <c r="U26" s="18">
        <f>IF(OR($O26="",$P26=""),"",$P26-$O26)</f>
        <v/>
      </c>
    </row>
    <row r="27">
      <c r="A27" s="4" t="inlineStr">
        <is>
          <t>L-2625</t>
        </is>
      </c>
      <c r="B27" s="4" t="inlineStr">
        <is>
          <t>خالد الزعبي · D-1340</t>
        </is>
      </c>
      <c r="C27" s="4" t="inlineStr">
        <is>
          <t>د. هند الزهراني</t>
        </is>
      </c>
      <c r="D27" s="4" t="inlineStr">
        <is>
          <t>معمل الإتقان</t>
        </is>
      </c>
      <c r="E27" s="4" t="inlineStr">
        <is>
          <t>جسر زركونيا 3 وحدات</t>
        </is>
      </c>
      <c r="F27" s="13" t="inlineStr">
        <is>
          <t>24، 25، 26</t>
        </is>
      </c>
      <c r="G27" s="14" t="n">
        <v>3</v>
      </c>
      <c r="H27" s="13" t="inlineStr">
        <is>
          <t>A3</t>
        </is>
      </c>
      <c r="I27" s="5" t="n">
        <v>46133</v>
      </c>
      <c r="J27" s="5" t="n">
        <v>46151</v>
      </c>
      <c r="K27" s="5" t="n">
        <v>46153</v>
      </c>
      <c r="L27" s="4" t="inlineStr">
        <is>
          <t>أُعيد صنعه</t>
        </is>
      </c>
      <c r="M27" s="4" t="inlineStr">
        <is>
          <t>نعم</t>
        </is>
      </c>
      <c r="N27" s="4" t="inlineStr">
        <is>
          <t>الانطباق والحواف</t>
        </is>
      </c>
      <c r="O27" s="15" t="n">
        <v>840</v>
      </c>
      <c r="P27" s="15" t="n">
        <v>5500</v>
      </c>
      <c r="Q27" s="16">
        <f>IF($I27="","",IF($K27="",'الإعدادات'!$B$6-$I27,$K27-$I27))</f>
        <v/>
      </c>
      <c r="R27" s="8">
        <f>IF($I27="","",IF($K27&lt;&gt;"","استُلم",IF(AND($J27&lt;&gt;"",'الإعدادات'!$B$6&gt;$J27),"متأخر","في المعمل")))</f>
        <v/>
      </c>
      <c r="S27" s="16">
        <f>IF(OR($I27="",$J27=""),"",MAX(0,IF($K27="",'الإعدادات'!$B$6,$K27)-$J27))</f>
        <v/>
      </c>
      <c r="T27" s="17">
        <f>IF($I27="","",DATE(YEAR($I27),MONTH($I27),1))</f>
        <v/>
      </c>
      <c r="U27" s="18">
        <f>IF(OR($O27="",$P27=""),"",$P27-$O27)</f>
        <v/>
      </c>
    </row>
    <row r="28">
      <c r="A28" s="4" t="inlineStr">
        <is>
          <t>L-2626</t>
        </is>
      </c>
      <c r="B28" s="4" t="inlineStr">
        <is>
          <t>شهد الغامدي · D-1375</t>
        </is>
      </c>
      <c r="C28" s="4" t="inlineStr">
        <is>
          <t>د. طارق حمدي</t>
        </is>
      </c>
      <c r="D28" s="4" t="inlineStr">
        <is>
          <t>معمل الإتقان</t>
        </is>
      </c>
      <c r="E28" s="4" t="inlineStr">
        <is>
          <t>تاج زركونيا</t>
        </is>
      </c>
      <c r="F28" s="13" t="inlineStr">
        <is>
          <t>47</t>
        </is>
      </c>
      <c r="G28" s="14" t="n">
        <v>1</v>
      </c>
      <c r="H28" s="13" t="inlineStr">
        <is>
          <t>BL2</t>
        </is>
      </c>
      <c r="I28" s="5" t="n">
        <v>46133</v>
      </c>
      <c r="J28" s="5" t="n">
        <v>46151</v>
      </c>
      <c r="K28" s="5" t="n">
        <v>46151</v>
      </c>
      <c r="L28" s="4" t="inlineStr">
        <is>
          <t>رُكّب من أول مرة</t>
        </is>
      </c>
      <c r="M28" s="4" t="inlineStr">
        <is>
          <t>لا</t>
        </is>
      </c>
      <c r="N28" s="4" t="n"/>
      <c r="O28" s="15" t="n">
        <v>280</v>
      </c>
      <c r="P28" s="15" t="n">
        <v>1900</v>
      </c>
      <c r="Q28" s="16">
        <f>IF($I28="","",IF($K28="",'الإعدادات'!$B$6-$I28,$K28-$I28))</f>
        <v/>
      </c>
      <c r="R28" s="8">
        <f>IF($I28="","",IF($K28&lt;&gt;"","استُلم",IF(AND($J28&lt;&gt;"",'الإعدادات'!$B$6&gt;$J28),"متأخر","في المعمل")))</f>
        <v/>
      </c>
      <c r="S28" s="16">
        <f>IF(OR($I28="",$J28=""),"",MAX(0,IF($K28="",'الإعدادات'!$B$6,$K28)-$J28))</f>
        <v/>
      </c>
      <c r="T28" s="17">
        <f>IF($I28="","",DATE(YEAR($I28),MONTH($I28),1))</f>
        <v/>
      </c>
      <c r="U28" s="18">
        <f>IF(OR($O28="",$P28=""),"",$P28-$O28)</f>
        <v/>
      </c>
    </row>
    <row r="29">
      <c r="A29" s="4" t="inlineStr">
        <is>
          <t>L-2627</t>
        </is>
      </c>
      <c r="B29" s="4" t="inlineStr">
        <is>
          <t>جود العمري · D-1333</t>
        </is>
      </c>
      <c r="C29" s="4" t="inlineStr">
        <is>
          <t>د. هند الزهراني</t>
        </is>
      </c>
      <c r="D29" s="4" t="inlineStr">
        <is>
          <t>مختبر الدقة للأسنان</t>
        </is>
      </c>
      <c r="E29" s="4" t="inlineStr">
        <is>
          <t>تاج على زرعة (مثبت ببرغي)</t>
        </is>
      </c>
      <c r="F29" s="13" t="inlineStr">
        <is>
          <t>46</t>
        </is>
      </c>
      <c r="G29" s="14" t="n">
        <v>1</v>
      </c>
      <c r="H29" s="13" t="inlineStr">
        <is>
          <t>A1</t>
        </is>
      </c>
      <c r="I29" s="5" t="n">
        <v>46134</v>
      </c>
      <c r="J29" s="5" t="n">
        <v>46145</v>
      </c>
      <c r="K29" s="5" t="n">
        <v>46144</v>
      </c>
      <c r="L29" s="4" t="inlineStr">
        <is>
          <t>رُكّب من أول مرة</t>
        </is>
      </c>
      <c r="M29" s="4" t="inlineStr">
        <is>
          <t>لا</t>
        </is>
      </c>
      <c r="N29" s="4" t="n"/>
      <c r="O29" s="15" t="n">
        <v>700</v>
      </c>
      <c r="P29" s="15" t="n">
        <v>3200</v>
      </c>
      <c r="Q29" s="16">
        <f>IF($I29="","",IF($K29="",'الإعدادات'!$B$6-$I29,$K29-$I29))</f>
        <v/>
      </c>
      <c r="R29" s="8">
        <f>IF($I29="","",IF($K29&lt;&gt;"","استُلم",IF(AND($J29&lt;&gt;"",'الإعدادات'!$B$6&gt;$J29),"متأخر","في المعمل")))</f>
        <v/>
      </c>
      <c r="S29" s="16">
        <f>IF(OR($I29="",$J29=""),"",MAX(0,IF($K29="",'الإعدادات'!$B$6,$K29)-$J29))</f>
        <v/>
      </c>
      <c r="T29" s="17">
        <f>IF($I29="","",DATE(YEAR($I29),MONTH($I29),1))</f>
        <v/>
      </c>
      <c r="U29" s="18">
        <f>IF(OR($O29="",$P29=""),"",$P29-$O29)</f>
        <v/>
      </c>
    </row>
    <row r="30">
      <c r="A30" s="4" t="inlineStr">
        <is>
          <t>L-2628</t>
        </is>
      </c>
      <c r="B30" s="4" t="inlineStr">
        <is>
          <t>سعود المطرفي · D-1410</t>
        </is>
      </c>
      <c r="C30" s="4" t="inlineStr">
        <is>
          <t>د. هند الزهراني</t>
        </is>
      </c>
      <c r="D30" s="4" t="inlineStr">
        <is>
          <t>معمل الإتقان</t>
        </is>
      </c>
      <c r="E30" s="4" t="inlineStr">
        <is>
          <t>تاج على زرعة (مثبت ببرغي)</t>
        </is>
      </c>
      <c r="F30" s="13" t="inlineStr">
        <is>
          <t>26</t>
        </is>
      </c>
      <c r="G30" s="14" t="n">
        <v>1</v>
      </c>
      <c r="H30" s="13" t="inlineStr">
        <is>
          <t>A3</t>
        </is>
      </c>
      <c r="I30" s="5" t="n">
        <v>46134</v>
      </c>
      <c r="J30" s="5" t="n">
        <v>46152</v>
      </c>
      <c r="K30" s="5" t="n">
        <v>46154</v>
      </c>
      <c r="L30" s="4" t="inlineStr">
        <is>
          <t>رُكّب من أول مرة</t>
        </is>
      </c>
      <c r="M30" s="4" t="inlineStr">
        <is>
          <t>لا</t>
        </is>
      </c>
      <c r="N30" s="4" t="n"/>
      <c r="O30" s="15" t="n">
        <v>560</v>
      </c>
      <c r="P30" s="15" t="n">
        <v>3000</v>
      </c>
      <c r="Q30" s="16">
        <f>IF($I30="","",IF($K30="",'الإعدادات'!$B$6-$I30,$K30-$I30))</f>
        <v/>
      </c>
      <c r="R30" s="8">
        <f>IF($I30="","",IF($K30&lt;&gt;"","استُلم",IF(AND($J30&lt;&gt;"",'الإعدادات'!$B$6&gt;$J30),"متأخر","في المعمل")))</f>
        <v/>
      </c>
      <c r="S30" s="16">
        <f>IF(OR($I30="",$J30=""),"",MAX(0,IF($K30="",'الإعدادات'!$B$6,$K30)-$J30))</f>
        <v/>
      </c>
      <c r="T30" s="17">
        <f>IF($I30="","",DATE(YEAR($I30),MONTH($I30),1))</f>
        <v/>
      </c>
      <c r="U30" s="18">
        <f>IF(OR($O30="",$P30=""),"",$P30-$O30)</f>
        <v/>
      </c>
    </row>
    <row r="31">
      <c r="A31" s="4" t="inlineStr">
        <is>
          <t>L-2629</t>
        </is>
      </c>
      <c r="B31" s="4" t="inlineStr">
        <is>
          <t>مريم الكندري · D-1445</t>
        </is>
      </c>
      <c r="C31" s="4" t="inlineStr">
        <is>
          <t>د. طارق حمدي</t>
        </is>
      </c>
      <c r="D31" s="4" t="inlineStr">
        <is>
          <t>مختبر الدقة للأسنان</t>
        </is>
      </c>
      <c r="E31" s="4" t="inlineStr">
        <is>
          <t>تاج بورسلين على معدن</t>
        </is>
      </c>
      <c r="F31" s="13" t="inlineStr">
        <is>
          <t>26</t>
        </is>
      </c>
      <c r="G31" s="14" t="n">
        <v>1</v>
      </c>
      <c r="H31" s="13" t="inlineStr">
        <is>
          <t>A2</t>
        </is>
      </c>
      <c r="I31" s="5" t="n">
        <v>46134</v>
      </c>
      <c r="J31" s="5" t="n">
        <v>46145</v>
      </c>
      <c r="K31" s="5" t="n">
        <v>46141</v>
      </c>
      <c r="L31" s="4" t="inlineStr">
        <is>
          <t>رُكّب من أول مرة</t>
        </is>
      </c>
      <c r="M31" s="4" t="inlineStr">
        <is>
          <t>لا</t>
        </is>
      </c>
      <c r="N31" s="4" t="n"/>
      <c r="O31" s="15" t="n">
        <v>250</v>
      </c>
      <c r="P31" s="15" t="n">
        <v>1300</v>
      </c>
      <c r="Q31" s="16">
        <f>IF($I31="","",IF($K31="",'الإعدادات'!$B$6-$I31,$K31-$I31))</f>
        <v/>
      </c>
      <c r="R31" s="8">
        <f>IF($I31="","",IF($K31&lt;&gt;"","استُلم",IF(AND($J31&lt;&gt;"",'الإعدادات'!$B$6&gt;$J31),"متأخر","في المعمل")))</f>
        <v/>
      </c>
      <c r="S31" s="16">
        <f>IF(OR($I31="",$J31=""),"",MAX(0,IF($K31="",'الإعدادات'!$B$6,$K31)-$J31))</f>
        <v/>
      </c>
      <c r="T31" s="17">
        <f>IF($I31="","",DATE(YEAR($I31),MONTH($I31),1))</f>
        <v/>
      </c>
      <c r="U31" s="18">
        <f>IF(OR($O31="",$P31=""),"",$P31-$O31)</f>
        <v/>
      </c>
    </row>
    <row r="32">
      <c r="A32" s="4" t="inlineStr">
        <is>
          <t>L-2630</t>
        </is>
      </c>
      <c r="B32" s="4" t="inlineStr">
        <is>
          <t>منيرة السهلي · D-1235</t>
        </is>
      </c>
      <c r="C32" s="4" t="inlineStr">
        <is>
          <t>د. طارق حمدي</t>
        </is>
      </c>
      <c r="D32" s="4" t="inlineStr">
        <is>
          <t>معمل النخبة للتركيبات</t>
        </is>
      </c>
      <c r="E32" s="4" t="inlineStr">
        <is>
          <t>طقم جزئي أكريليك</t>
        </is>
      </c>
      <c r="F32" s="13" t="inlineStr">
        <is>
          <t>15، 16، 25، 26</t>
        </is>
      </c>
      <c r="G32" s="14" t="n">
        <v>1</v>
      </c>
      <c r="H32" s="13" t="inlineStr">
        <is>
          <t>BL2</t>
        </is>
      </c>
      <c r="I32" s="5" t="n">
        <v>46135</v>
      </c>
      <c r="J32" s="5" t="n">
        <v>46159</v>
      </c>
      <c r="K32" s="5" t="n">
        <v>46156</v>
      </c>
      <c r="L32" s="4" t="inlineStr">
        <is>
          <t>أُعيد للمعمل للتعديل</t>
        </is>
      </c>
      <c r="M32" s="4" t="inlineStr">
        <is>
          <t>لا</t>
        </is>
      </c>
      <c r="N32" s="4" t="n"/>
      <c r="O32" s="15" t="n">
        <v>520</v>
      </c>
      <c r="P32" s="15" t="n">
        <v>2200</v>
      </c>
      <c r="Q32" s="16">
        <f>IF($I32="","",IF($K32="",'الإعدادات'!$B$6-$I32,$K32-$I32))</f>
        <v/>
      </c>
      <c r="R32" s="8">
        <f>IF($I32="","",IF($K32&lt;&gt;"","استُلم",IF(AND($J32&lt;&gt;"",'الإعدادات'!$B$6&gt;$J32),"متأخر","في المعمل")))</f>
        <v/>
      </c>
      <c r="S32" s="16">
        <f>IF(OR($I32="",$J32=""),"",MAX(0,IF($K32="",'الإعدادات'!$B$6,$K32)-$J32))</f>
        <v/>
      </c>
      <c r="T32" s="17">
        <f>IF($I32="","",DATE(YEAR($I32),MONTH($I32),1))</f>
        <v/>
      </c>
      <c r="U32" s="18">
        <f>IF(OR($O32="",$P32=""),"",$P32-$O32)</f>
        <v/>
      </c>
    </row>
    <row r="33">
      <c r="A33" s="4" t="inlineStr">
        <is>
          <t>L-2631</t>
        </is>
      </c>
      <c r="B33" s="4" t="inlineStr">
        <is>
          <t>ماجد الدوسري · D-1214</t>
        </is>
      </c>
      <c r="C33" s="4" t="inlineStr">
        <is>
          <t>د. كريم فوزي</t>
        </is>
      </c>
      <c r="D33" s="4" t="inlineStr">
        <is>
          <t>مختبر الابتسامة الرقمي</t>
        </is>
      </c>
      <c r="E33" s="4" t="inlineStr">
        <is>
          <t>جسر زركونيا 3 وحدات</t>
        </is>
      </c>
      <c r="F33" s="13" t="inlineStr">
        <is>
          <t>11، 12، 13</t>
        </is>
      </c>
      <c r="G33" s="14" t="n">
        <v>3</v>
      </c>
      <c r="H33" s="13" t="inlineStr">
        <is>
          <t>A2</t>
        </is>
      </c>
      <c r="I33" s="5" t="n">
        <v>46135</v>
      </c>
      <c r="J33" s="5" t="n">
        <v>46142</v>
      </c>
      <c r="K33" s="5" t="n">
        <v>46153</v>
      </c>
      <c r="L33" s="4" t="inlineStr">
        <is>
          <t>أُعيد صنعه</t>
        </is>
      </c>
      <c r="M33" s="4" t="inlineStr">
        <is>
          <t>نعم</t>
        </is>
      </c>
      <c r="N33" s="4" t="inlineStr">
        <is>
          <t>الطبعة أو المسح</t>
        </is>
      </c>
      <c r="O33" s="15" t="n">
        <v>1160</v>
      </c>
      <c r="P33" s="15" t="n">
        <v>5300</v>
      </c>
      <c r="Q33" s="16">
        <f>IF($I33="","",IF($K33="",'الإعدادات'!$B$6-$I33,$K33-$I33))</f>
        <v/>
      </c>
      <c r="R33" s="8">
        <f>IF($I33="","",IF($K33&lt;&gt;"","استُلم",IF(AND($J33&lt;&gt;"",'الإعدادات'!$B$6&gt;$J33),"متأخر","في المعمل")))</f>
        <v/>
      </c>
      <c r="S33" s="16">
        <f>IF(OR($I33="",$J33=""),"",MAX(0,IF($K33="",'الإعدادات'!$B$6,$K33)-$J33))</f>
        <v/>
      </c>
      <c r="T33" s="17">
        <f>IF($I33="","",DATE(YEAR($I33),MONTH($I33),1))</f>
        <v/>
      </c>
      <c r="U33" s="18">
        <f>IF(OR($O33="",$P33=""),"",$P33-$O33)</f>
        <v/>
      </c>
    </row>
    <row r="34">
      <c r="A34" s="4" t="inlineStr">
        <is>
          <t>L-2632</t>
        </is>
      </c>
      <c r="B34" s="4" t="inlineStr">
        <is>
          <t>تركي السبيعي · D-1326</t>
        </is>
      </c>
      <c r="C34" s="4" t="inlineStr">
        <is>
          <t>د. ريم العتيبي</t>
        </is>
      </c>
      <c r="D34" s="4" t="inlineStr">
        <is>
          <t>مختبر الابتسامة الرقمي</t>
        </is>
      </c>
      <c r="E34" s="4" t="inlineStr">
        <is>
          <t>تاج إي ماكس</t>
        </is>
      </c>
      <c r="F34" s="13" t="inlineStr">
        <is>
          <t>22</t>
        </is>
      </c>
      <c r="G34" s="14" t="n">
        <v>1</v>
      </c>
      <c r="H34" s="13" t="inlineStr">
        <is>
          <t>A3.5</t>
        </is>
      </c>
      <c r="I34" s="5" t="n">
        <v>46139</v>
      </c>
      <c r="J34" s="5" t="n">
        <v>46146</v>
      </c>
      <c r="K34" s="5" t="n">
        <v>46142</v>
      </c>
      <c r="L34" s="4" t="inlineStr">
        <is>
          <t>عُدّل في العيادة</t>
        </is>
      </c>
      <c r="M34" s="4" t="inlineStr">
        <is>
          <t>لا</t>
        </is>
      </c>
      <c r="N34" s="4" t="n"/>
      <c r="O34" s="15" t="n">
        <v>500</v>
      </c>
      <c r="P34" s="15" t="n">
        <v>2200</v>
      </c>
      <c r="Q34" s="16">
        <f>IF($I34="","",IF($K34="",'الإعدادات'!$B$6-$I34,$K34-$I34))</f>
        <v/>
      </c>
      <c r="R34" s="8">
        <f>IF($I34="","",IF($K34&lt;&gt;"","استُلم",IF(AND($J34&lt;&gt;"",'الإعدادات'!$B$6&gt;$J34),"متأخر","في المعمل")))</f>
        <v/>
      </c>
      <c r="S34" s="16">
        <f>IF(OR($I34="",$J34=""),"",MAX(0,IF($K34="",'الإعدادات'!$B$6,$K34)-$J34))</f>
        <v/>
      </c>
      <c r="T34" s="17">
        <f>IF($I34="","",DATE(YEAR($I34),MONTH($I34),1))</f>
        <v/>
      </c>
      <c r="U34" s="18">
        <f>IF(OR($O34="",$P34=""),"",$P34-$O34)</f>
        <v/>
      </c>
    </row>
    <row r="35">
      <c r="A35" s="4" t="inlineStr">
        <is>
          <t>L-2633</t>
        </is>
      </c>
      <c r="B35" s="4" t="inlineStr">
        <is>
          <t>مريم الكندري · D-1445</t>
        </is>
      </c>
      <c r="C35" s="4" t="inlineStr">
        <is>
          <t>د. ريم العتيبي</t>
        </is>
      </c>
      <c r="D35" s="4" t="inlineStr">
        <is>
          <t>معمل الإتقان</t>
        </is>
      </c>
      <c r="E35" s="4" t="inlineStr">
        <is>
          <t>تاج زركونيا</t>
        </is>
      </c>
      <c r="F35" s="13" t="inlineStr">
        <is>
          <t>26</t>
        </is>
      </c>
      <c r="G35" s="14" t="n">
        <v>1</v>
      </c>
      <c r="H35" s="13" t="inlineStr">
        <is>
          <t>BL2</t>
        </is>
      </c>
      <c r="I35" s="5" t="n">
        <v>46139</v>
      </c>
      <c r="J35" s="5" t="n">
        <v>46156</v>
      </c>
      <c r="K35" s="5" t="n">
        <v>46151</v>
      </c>
      <c r="L35" s="4" t="inlineStr">
        <is>
          <t>عُدّل في العيادة</t>
        </is>
      </c>
      <c r="M35" s="4" t="inlineStr">
        <is>
          <t>لا</t>
        </is>
      </c>
      <c r="N35" s="4" t="n"/>
      <c r="O35" s="15" t="n">
        <v>280</v>
      </c>
      <c r="P35" s="15" t="n">
        <v>1800</v>
      </c>
      <c r="Q35" s="16">
        <f>IF($I35="","",IF($K35="",'الإعدادات'!$B$6-$I35,$K35-$I35))</f>
        <v/>
      </c>
      <c r="R35" s="8">
        <f>IF($I35="","",IF($K35&lt;&gt;"","استُلم",IF(AND($J35&lt;&gt;"",'الإعدادات'!$B$6&gt;$J35),"متأخر","في المعمل")))</f>
        <v/>
      </c>
      <c r="S35" s="16">
        <f>IF(OR($I35="",$J35=""),"",MAX(0,IF($K35="",'الإعدادات'!$B$6,$K35)-$J35))</f>
        <v/>
      </c>
      <c r="T35" s="17">
        <f>IF($I35="","",DATE(YEAR($I35),MONTH($I35),1))</f>
        <v/>
      </c>
      <c r="U35" s="18">
        <f>IF(OR($O35="",$P35=""),"",$P35-$O35)</f>
        <v/>
      </c>
    </row>
    <row r="36">
      <c r="A36" s="4" t="inlineStr">
        <is>
          <t>L-2634</t>
        </is>
      </c>
      <c r="B36" s="4" t="inlineStr">
        <is>
          <t>مريم الكندري · D-1445</t>
        </is>
      </c>
      <c r="C36" s="4" t="inlineStr">
        <is>
          <t>د. ريم العتيبي</t>
        </is>
      </c>
      <c r="D36" s="4" t="inlineStr">
        <is>
          <t>مختبر الابتسامة الرقمي</t>
        </is>
      </c>
      <c r="E36" s="4" t="inlineStr">
        <is>
          <t>تاج بورسلين على معدن</t>
        </is>
      </c>
      <c r="F36" s="13" t="inlineStr">
        <is>
          <t>27</t>
        </is>
      </c>
      <c r="G36" s="14" t="n">
        <v>1</v>
      </c>
      <c r="H36" s="13" t="inlineStr">
        <is>
          <t>A1</t>
        </is>
      </c>
      <c r="I36" s="5" t="n">
        <v>46141</v>
      </c>
      <c r="J36" s="5" t="n">
        <v>46148</v>
      </c>
      <c r="K36" s="5" t="n">
        <v>46146</v>
      </c>
      <c r="L36" s="4" t="inlineStr">
        <is>
          <t>رُكّب من أول مرة</t>
        </is>
      </c>
      <c r="M36" s="4" t="inlineStr">
        <is>
          <t>لا</t>
        </is>
      </c>
      <c r="N36" s="4" t="n"/>
      <c r="O36" s="15" t="n">
        <v>280</v>
      </c>
      <c r="P36" s="15" t="n">
        <v>1400</v>
      </c>
      <c r="Q36" s="16">
        <f>IF($I36="","",IF($K36="",'الإعدادات'!$B$6-$I36,$K36-$I36))</f>
        <v/>
      </c>
      <c r="R36" s="8">
        <f>IF($I36="","",IF($K36&lt;&gt;"","استُلم",IF(AND($J36&lt;&gt;"",'الإعدادات'!$B$6&gt;$J36),"متأخر","في المعمل")))</f>
        <v/>
      </c>
      <c r="S36" s="16">
        <f>IF(OR($I36="",$J36=""),"",MAX(0,IF($K36="",'الإعدادات'!$B$6,$K36)-$J36))</f>
        <v/>
      </c>
      <c r="T36" s="17">
        <f>IF($I36="","",DATE(YEAR($I36),MONTH($I36),1))</f>
        <v/>
      </c>
      <c r="U36" s="18">
        <f>IF(OR($O36="",$P36=""),"",$P36-$O36)</f>
        <v/>
      </c>
    </row>
    <row r="37">
      <c r="A37" s="4" t="inlineStr">
        <is>
          <t>L-2635</t>
        </is>
      </c>
      <c r="B37" s="4" t="inlineStr">
        <is>
          <t>ياسمين فاروق · D-1417</t>
        </is>
      </c>
      <c r="C37" s="4" t="inlineStr">
        <is>
          <t>د. هند الزهراني</t>
        </is>
      </c>
      <c r="D37" s="4" t="inlineStr">
        <is>
          <t>معمل الإتقان</t>
        </is>
      </c>
      <c r="E37" s="4" t="inlineStr">
        <is>
          <t>قشرة إي ماكس</t>
        </is>
      </c>
      <c r="F37" s="13" t="inlineStr">
        <is>
          <t>12، 11، 21، 22</t>
        </is>
      </c>
      <c r="G37" s="14" t="n">
        <v>1</v>
      </c>
      <c r="H37" s="13" t="inlineStr">
        <is>
          <t>A3</t>
        </is>
      </c>
      <c r="I37" s="5" t="n">
        <v>46142</v>
      </c>
      <c r="J37" s="5" t="n">
        <v>46160</v>
      </c>
      <c r="K37" s="5" t="n">
        <v>46161</v>
      </c>
      <c r="L37" s="4" t="inlineStr">
        <is>
          <t>أُعيد صنعه</t>
        </is>
      </c>
      <c r="M37" s="4" t="inlineStr">
        <is>
          <t>نعم</t>
        </is>
      </c>
      <c r="N37" s="4" t="inlineStr">
        <is>
          <t>نقاط التماس</t>
        </is>
      </c>
      <c r="O37" s="15" t="n">
        <v>360</v>
      </c>
      <c r="P37" s="15" t="n">
        <v>1900</v>
      </c>
      <c r="Q37" s="16">
        <f>IF($I37="","",IF($K37="",'الإعدادات'!$B$6-$I37,$K37-$I37))</f>
        <v/>
      </c>
      <c r="R37" s="8">
        <f>IF($I37="","",IF($K37&lt;&gt;"","استُلم",IF(AND($J37&lt;&gt;"",'الإعدادات'!$B$6&gt;$J37),"متأخر","في المعمل")))</f>
        <v/>
      </c>
      <c r="S37" s="16">
        <f>IF(OR($I37="",$J37=""),"",MAX(0,IF($K37="",'الإعدادات'!$B$6,$K37)-$J37))</f>
        <v/>
      </c>
      <c r="T37" s="17">
        <f>IF($I37="","",DATE(YEAR($I37),MONTH($I37),1))</f>
        <v/>
      </c>
      <c r="U37" s="18">
        <f>IF(OR($O37="",$P37=""),"",$P37-$O37)</f>
        <v/>
      </c>
    </row>
    <row r="38">
      <c r="A38" s="4" t="inlineStr">
        <is>
          <t>L-2636</t>
        </is>
      </c>
      <c r="B38" s="4" t="inlineStr">
        <is>
          <t>عبدالملك العسيري · D-1424</t>
        </is>
      </c>
      <c r="C38" s="4" t="inlineStr">
        <is>
          <t>د. طارق حمدي</t>
        </is>
      </c>
      <c r="D38" s="4" t="inlineStr">
        <is>
          <t>مختبر الابتسامة الرقمي</t>
        </is>
      </c>
      <c r="E38" s="4" t="inlineStr">
        <is>
          <t>تاج على زرعة (مثبت ببرغي)</t>
        </is>
      </c>
      <c r="F38" s="13" t="inlineStr">
        <is>
          <t>24</t>
        </is>
      </c>
      <c r="G38" s="14" t="n">
        <v>1</v>
      </c>
      <c r="H38" s="13" t="inlineStr">
        <is>
          <t>A1</t>
        </is>
      </c>
      <c r="I38" s="5" t="n">
        <v>46144</v>
      </c>
      <c r="J38" s="5" t="n">
        <v>46151</v>
      </c>
      <c r="K38" s="5" t="n">
        <v>46148</v>
      </c>
      <c r="L38" s="4" t="inlineStr">
        <is>
          <t>عُدّل في العيادة</t>
        </is>
      </c>
      <c r="M38" s="4" t="inlineStr">
        <is>
          <t>لا</t>
        </is>
      </c>
      <c r="N38" s="4" t="n"/>
      <c r="O38" s="15" t="n">
        <v>770</v>
      </c>
      <c r="P38" s="15" t="n">
        <v>3000</v>
      </c>
      <c r="Q38" s="16">
        <f>IF($I38="","",IF($K38="",'الإعدادات'!$B$6-$I38,$K38-$I38))</f>
        <v/>
      </c>
      <c r="R38" s="8">
        <f>IF($I38="","",IF($K38&lt;&gt;"","استُلم",IF(AND($J38&lt;&gt;"",'الإعدادات'!$B$6&gt;$J38),"متأخر","في المعمل")))</f>
        <v/>
      </c>
      <c r="S38" s="16">
        <f>IF(OR($I38="",$J38=""),"",MAX(0,IF($K38="",'الإعدادات'!$B$6,$K38)-$J38))</f>
        <v/>
      </c>
      <c r="T38" s="17">
        <f>IF($I38="","",DATE(YEAR($I38),MONTH($I38),1))</f>
        <v/>
      </c>
      <c r="U38" s="18">
        <f>IF(OR($O38="",$P38=""),"",$P38-$O38)</f>
        <v/>
      </c>
    </row>
    <row r="39">
      <c r="A39" s="4" t="inlineStr">
        <is>
          <t>L-2637</t>
        </is>
      </c>
      <c r="B39" s="4" t="inlineStr">
        <is>
          <t>عبدالملك العسيري · D-1424</t>
        </is>
      </c>
      <c r="C39" s="4" t="inlineStr">
        <is>
          <t>د. كريم فوزي</t>
        </is>
      </c>
      <c r="D39" s="4" t="inlineStr">
        <is>
          <t>معمل الإتقان</t>
        </is>
      </c>
      <c r="E39" s="4" t="inlineStr">
        <is>
          <t>طقم جزئي أكريليك</t>
        </is>
      </c>
      <c r="F39" s="13" t="inlineStr">
        <is>
          <t>36، 37، 46، 47</t>
        </is>
      </c>
      <c r="G39" s="14" t="n">
        <v>1</v>
      </c>
      <c r="H39" s="13" t="inlineStr">
        <is>
          <t>A3.5</t>
        </is>
      </c>
      <c r="I39" s="5" t="n">
        <v>46145</v>
      </c>
      <c r="J39" s="5" t="n">
        <v>46167</v>
      </c>
      <c r="K39" s="5" t="n">
        <v>46166</v>
      </c>
      <c r="L39" s="4" t="inlineStr">
        <is>
          <t>رُكّب من أول مرة</t>
        </is>
      </c>
      <c r="M39" s="4" t="inlineStr">
        <is>
          <t>لا</t>
        </is>
      </c>
      <c r="N39" s="4" t="n"/>
      <c r="O39" s="15" t="n">
        <v>400</v>
      </c>
      <c r="P39" s="15" t="n">
        <v>2200</v>
      </c>
      <c r="Q39" s="16">
        <f>IF($I39="","",IF($K39="",'الإعدادات'!$B$6-$I39,$K39-$I39))</f>
        <v/>
      </c>
      <c r="R39" s="8">
        <f>IF($I39="","",IF($K39&lt;&gt;"","استُلم",IF(AND($J39&lt;&gt;"",'الإعدادات'!$B$6&gt;$J39),"متأخر","في المعمل")))</f>
        <v/>
      </c>
      <c r="S39" s="16">
        <f>IF(OR($I39="",$J39=""),"",MAX(0,IF($K39="",'الإعدادات'!$B$6,$K39)-$J39))</f>
        <v/>
      </c>
      <c r="T39" s="17">
        <f>IF($I39="","",DATE(YEAR($I39),MONTH($I39),1))</f>
        <v/>
      </c>
      <c r="U39" s="18">
        <f>IF(OR($O39="",$P39=""),"",$P39-$O39)</f>
        <v/>
      </c>
    </row>
    <row r="40">
      <c r="A40" s="4" t="inlineStr">
        <is>
          <t>L-2638</t>
        </is>
      </c>
      <c r="B40" s="4" t="inlineStr">
        <is>
          <t>ريما الخالدي · D-1305</t>
        </is>
      </c>
      <c r="C40" s="4" t="inlineStr">
        <is>
          <t>د. طارق حمدي</t>
        </is>
      </c>
      <c r="D40" s="4" t="inlineStr">
        <is>
          <t>مختبر الدقة للأسنان</t>
        </is>
      </c>
      <c r="E40" s="4" t="inlineStr">
        <is>
          <t>تاج زركونيا</t>
        </is>
      </c>
      <c r="F40" s="13" t="inlineStr">
        <is>
          <t>27</t>
        </is>
      </c>
      <c r="G40" s="14" t="n">
        <v>1</v>
      </c>
      <c r="H40" s="13" t="inlineStr">
        <is>
          <t>A1</t>
        </is>
      </c>
      <c r="I40" s="5" t="n">
        <v>46146</v>
      </c>
      <c r="J40" s="5" t="n">
        <v>46156</v>
      </c>
      <c r="K40" s="5" t="n">
        <v>46154</v>
      </c>
      <c r="L40" s="4" t="inlineStr">
        <is>
          <t>رُكّب من أول مرة</t>
        </is>
      </c>
      <c r="M40" s="4" t="inlineStr">
        <is>
          <t>لا</t>
        </is>
      </c>
      <c r="N40" s="4" t="n"/>
      <c r="O40" s="15" t="n">
        <v>350</v>
      </c>
      <c r="P40" s="15" t="n">
        <v>1900</v>
      </c>
      <c r="Q40" s="16">
        <f>IF($I40="","",IF($K40="",'الإعدادات'!$B$6-$I40,$K40-$I40))</f>
        <v/>
      </c>
      <c r="R40" s="8">
        <f>IF($I40="","",IF($K40&lt;&gt;"","استُلم",IF(AND($J40&lt;&gt;"",'الإعدادات'!$B$6&gt;$J40),"متأخر","في المعمل")))</f>
        <v/>
      </c>
      <c r="S40" s="16">
        <f>IF(OR($I40="",$J40=""),"",MAX(0,IF($K40="",'الإعدادات'!$B$6,$K40)-$J40))</f>
        <v/>
      </c>
      <c r="T40" s="17">
        <f>IF($I40="","",DATE(YEAR($I40),MONTH($I40),1))</f>
        <v/>
      </c>
      <c r="U40" s="18">
        <f>IF(OR($O40="",$P40=""),"",$P40-$O40)</f>
        <v/>
      </c>
    </row>
    <row r="41">
      <c r="A41" s="4" t="inlineStr">
        <is>
          <t>L-2639</t>
        </is>
      </c>
      <c r="B41" s="4" t="inlineStr">
        <is>
          <t>يوسف البنا · D-1228</t>
        </is>
      </c>
      <c r="C41" s="4" t="inlineStr">
        <is>
          <t>د. ريم العتيبي</t>
        </is>
      </c>
      <c r="D41" s="4" t="inlineStr">
        <is>
          <t>معمل الإتقان</t>
        </is>
      </c>
      <c r="E41" s="4" t="inlineStr">
        <is>
          <t>واقي ليلي</t>
        </is>
      </c>
      <c r="F41" s="13" t="inlineStr">
        <is>
          <t>الفك السفلي</t>
        </is>
      </c>
      <c r="G41" s="14" t="n">
        <v>1</v>
      </c>
      <c r="H41" s="13" t="n"/>
      <c r="I41" s="5" t="n">
        <v>46146</v>
      </c>
      <c r="J41" s="5" t="n">
        <v>46163</v>
      </c>
      <c r="K41" s="5" t="n">
        <v>46161</v>
      </c>
      <c r="L41" s="4" t="inlineStr">
        <is>
          <t>رُكّب من أول مرة</t>
        </is>
      </c>
      <c r="M41" s="4" t="inlineStr">
        <is>
          <t>لا</t>
        </is>
      </c>
      <c r="N41" s="4" t="n"/>
      <c r="O41" s="15" t="n">
        <v>160</v>
      </c>
      <c r="P41" s="15" t="n">
        <v>900</v>
      </c>
      <c r="Q41" s="16">
        <f>IF($I41="","",IF($K41="",'الإعدادات'!$B$6-$I41,$K41-$I41))</f>
        <v/>
      </c>
      <c r="R41" s="8">
        <f>IF($I41="","",IF($K41&lt;&gt;"","استُلم",IF(AND($J41&lt;&gt;"",'الإعدادات'!$B$6&gt;$J41),"متأخر","في المعمل")))</f>
        <v/>
      </c>
      <c r="S41" s="16">
        <f>IF(OR($I41="",$J41=""),"",MAX(0,IF($K41="",'الإعدادات'!$B$6,$K41)-$J41))</f>
        <v/>
      </c>
      <c r="T41" s="17">
        <f>IF($I41="","",DATE(YEAR($I41),MONTH($I41),1))</f>
        <v/>
      </c>
      <c r="U41" s="18">
        <f>IF(OR($O41="",$P41=""),"",$P41-$O41)</f>
        <v/>
      </c>
    </row>
    <row r="42">
      <c r="A42" s="4" t="inlineStr">
        <is>
          <t>L-2640</t>
        </is>
      </c>
      <c r="B42" s="4" t="inlineStr">
        <is>
          <t>ماجد الدوسري · D-1214</t>
        </is>
      </c>
      <c r="C42" s="4" t="inlineStr">
        <is>
          <t>د. طارق حمدي</t>
        </is>
      </c>
      <c r="D42" s="4" t="inlineStr">
        <is>
          <t>مختبر الابتسامة الرقمي</t>
        </is>
      </c>
      <c r="E42" s="4" t="inlineStr">
        <is>
          <t>تاج زركونيا</t>
        </is>
      </c>
      <c r="F42" s="13" t="inlineStr">
        <is>
          <t>26</t>
        </is>
      </c>
      <c r="G42" s="14" t="n">
        <v>1</v>
      </c>
      <c r="H42" s="13" t="inlineStr">
        <is>
          <t>A2</t>
        </is>
      </c>
      <c r="I42" s="5" t="n">
        <v>46147</v>
      </c>
      <c r="J42" s="5" t="n">
        <v>46154</v>
      </c>
      <c r="K42" s="5" t="n">
        <v>46154</v>
      </c>
      <c r="L42" s="4" t="inlineStr">
        <is>
          <t>رُكّب من أول مرة</t>
        </is>
      </c>
      <c r="M42" s="4" t="inlineStr">
        <is>
          <t>لا</t>
        </is>
      </c>
      <c r="N42" s="4" t="n"/>
      <c r="O42" s="15" t="n">
        <v>390</v>
      </c>
      <c r="P42" s="15" t="n">
        <v>1700</v>
      </c>
      <c r="Q42" s="16">
        <f>IF($I42="","",IF($K42="",'الإعدادات'!$B$6-$I42,$K42-$I42))</f>
        <v/>
      </c>
      <c r="R42" s="8">
        <f>IF($I42="","",IF($K42&lt;&gt;"","استُلم",IF(AND($J42&lt;&gt;"",'الإعدادات'!$B$6&gt;$J42),"متأخر","في المعمل")))</f>
        <v/>
      </c>
      <c r="S42" s="16">
        <f>IF(OR($I42="",$J42=""),"",MAX(0,IF($K42="",'الإعدادات'!$B$6,$K42)-$J42))</f>
        <v/>
      </c>
      <c r="T42" s="17">
        <f>IF($I42="","",DATE(YEAR($I42),MONTH($I42),1))</f>
        <v/>
      </c>
      <c r="U42" s="18">
        <f>IF(OR($O42="",$P42=""),"",$P42-$O42)</f>
        <v/>
      </c>
    </row>
    <row r="43">
      <c r="A43" s="4" t="inlineStr">
        <is>
          <t>L-2641</t>
        </is>
      </c>
      <c r="B43" s="4" t="inlineStr">
        <is>
          <t>عبدالملك العسيري · D-1424</t>
        </is>
      </c>
      <c r="C43" s="4" t="inlineStr">
        <is>
          <t>د. طارق حمدي</t>
        </is>
      </c>
      <c r="D43" s="4" t="inlineStr">
        <is>
          <t>معمل الإتقان</t>
        </is>
      </c>
      <c r="E43" s="4" t="inlineStr">
        <is>
          <t>تاج زركونيا</t>
        </is>
      </c>
      <c r="F43" s="13" t="inlineStr">
        <is>
          <t>27</t>
        </is>
      </c>
      <c r="G43" s="14" t="n">
        <v>1</v>
      </c>
      <c r="H43" s="13" t="inlineStr">
        <is>
          <t>B2</t>
        </is>
      </c>
      <c r="I43" s="5" t="n">
        <v>46148</v>
      </c>
      <c r="J43" s="5" t="n">
        <v>46166</v>
      </c>
      <c r="K43" s="5" t="n">
        <v>46163</v>
      </c>
      <c r="L43" s="4" t="inlineStr">
        <is>
          <t>رُكّب من أول مرة</t>
        </is>
      </c>
      <c r="M43" s="4" t="inlineStr">
        <is>
          <t>لا</t>
        </is>
      </c>
      <c r="N43" s="4" t="n"/>
      <c r="O43" s="15" t="n">
        <v>280</v>
      </c>
      <c r="P43" s="15" t="n">
        <v>1700</v>
      </c>
      <c r="Q43" s="16">
        <f>IF($I43="","",IF($K43="",'الإعدادات'!$B$6-$I43,$K43-$I43))</f>
        <v/>
      </c>
      <c r="R43" s="8">
        <f>IF($I43="","",IF($K43&lt;&gt;"","استُلم",IF(AND($J43&lt;&gt;"",'الإعدادات'!$B$6&gt;$J43),"متأخر","في المعمل")))</f>
        <v/>
      </c>
      <c r="S43" s="16">
        <f>IF(OR($I43="",$J43=""),"",MAX(0,IF($K43="",'الإعدادات'!$B$6,$K43)-$J43))</f>
        <v/>
      </c>
      <c r="T43" s="17">
        <f>IF($I43="","",DATE(YEAR($I43),MONTH($I43),1))</f>
        <v/>
      </c>
      <c r="U43" s="18">
        <f>IF(OR($O43="",$P43=""),"",$P43-$O43)</f>
        <v/>
      </c>
    </row>
    <row r="44">
      <c r="A44" s="4" t="inlineStr">
        <is>
          <t>L-2642</t>
        </is>
      </c>
      <c r="B44" s="4" t="inlineStr">
        <is>
          <t>ياسمين فاروق · D-1417</t>
        </is>
      </c>
      <c r="C44" s="4" t="inlineStr">
        <is>
          <t>د. طارق حمدي</t>
        </is>
      </c>
      <c r="D44" s="4" t="inlineStr">
        <is>
          <t>مختبر الدقة للأسنان</t>
        </is>
      </c>
      <c r="E44" s="4" t="inlineStr">
        <is>
          <t>تاج بورسلين على معدن</t>
        </is>
      </c>
      <c r="F44" s="13" t="inlineStr">
        <is>
          <t>14</t>
        </is>
      </c>
      <c r="G44" s="14" t="n">
        <v>1</v>
      </c>
      <c r="H44" s="13" t="inlineStr">
        <is>
          <t>B2</t>
        </is>
      </c>
      <c r="I44" s="5" t="n">
        <v>46149</v>
      </c>
      <c r="J44" s="5" t="n">
        <v>46160</v>
      </c>
      <c r="K44" s="5" t="n">
        <v>46158</v>
      </c>
      <c r="L44" s="4" t="inlineStr">
        <is>
          <t>رُكّب من أول مرة</t>
        </is>
      </c>
      <c r="M44" s="4" t="inlineStr">
        <is>
          <t>لا</t>
        </is>
      </c>
      <c r="N44" s="4" t="n"/>
      <c r="O44" s="15" t="n">
        <v>250</v>
      </c>
      <c r="P44" s="15" t="n">
        <v>1300</v>
      </c>
      <c r="Q44" s="16">
        <f>IF($I44="","",IF($K44="",'الإعدادات'!$B$6-$I44,$K44-$I44))</f>
        <v/>
      </c>
      <c r="R44" s="8">
        <f>IF($I44="","",IF($K44&lt;&gt;"","استُلم",IF(AND($J44&lt;&gt;"",'الإعدادات'!$B$6&gt;$J44),"متأخر","في المعمل")))</f>
        <v/>
      </c>
      <c r="S44" s="16">
        <f>IF(OR($I44="",$J44=""),"",MAX(0,IF($K44="",'الإعدادات'!$B$6,$K44)-$J44))</f>
        <v/>
      </c>
      <c r="T44" s="17">
        <f>IF($I44="","",DATE(YEAR($I44),MONTH($I44),1))</f>
        <v/>
      </c>
      <c r="U44" s="18">
        <f>IF(OR($O44="",$P44=""),"",$P44-$O44)</f>
        <v/>
      </c>
    </row>
    <row r="45">
      <c r="A45" s="4" t="inlineStr">
        <is>
          <t>L-2643</t>
        </is>
      </c>
      <c r="B45" s="4" t="inlineStr">
        <is>
          <t>نور الهدى سالم · D-1347</t>
        </is>
      </c>
      <c r="C45" s="4" t="inlineStr">
        <is>
          <t>د. كريم فوزي</t>
        </is>
      </c>
      <c r="D45" s="4" t="inlineStr">
        <is>
          <t>مختبر الابتسامة الرقمي</t>
        </is>
      </c>
      <c r="E45" s="4" t="inlineStr">
        <is>
          <t>جسر زركونيا 3 وحدات</t>
        </is>
      </c>
      <c r="F45" s="13" t="inlineStr">
        <is>
          <t>44، 45، 46</t>
        </is>
      </c>
      <c r="G45" s="14" t="n">
        <v>3</v>
      </c>
      <c r="H45" s="13" t="inlineStr">
        <is>
          <t>B2</t>
        </is>
      </c>
      <c r="I45" s="5" t="n">
        <v>46151</v>
      </c>
      <c r="J45" s="5" t="n">
        <v>46158</v>
      </c>
      <c r="K45" s="5" t="n">
        <v>46156</v>
      </c>
      <c r="L45" s="4" t="inlineStr">
        <is>
          <t>رُكّب من أول مرة</t>
        </is>
      </c>
      <c r="M45" s="4" t="inlineStr">
        <is>
          <t>لا</t>
        </is>
      </c>
      <c r="N45" s="4" t="n"/>
      <c r="O45" s="15" t="n">
        <v>1160</v>
      </c>
      <c r="P45" s="15" t="n">
        <v>5500</v>
      </c>
      <c r="Q45" s="16">
        <f>IF($I45="","",IF($K45="",'الإعدادات'!$B$6-$I45,$K45-$I45))</f>
        <v/>
      </c>
      <c r="R45" s="8">
        <f>IF($I45="","",IF($K45&lt;&gt;"","استُلم",IF(AND($J45&lt;&gt;"",'الإعدادات'!$B$6&gt;$J45),"متأخر","في المعمل")))</f>
        <v/>
      </c>
      <c r="S45" s="16">
        <f>IF(OR($I45="",$J45=""),"",MAX(0,IF($K45="",'الإعدادات'!$B$6,$K45)-$J45))</f>
        <v/>
      </c>
      <c r="T45" s="17">
        <f>IF($I45="","",DATE(YEAR($I45),MONTH($I45),1))</f>
        <v/>
      </c>
      <c r="U45" s="18">
        <f>IF(OR($O45="",$P45=""),"",$P45-$O45)</f>
        <v/>
      </c>
    </row>
    <row r="46">
      <c r="A46" s="4" t="inlineStr">
        <is>
          <t>L-2644</t>
        </is>
      </c>
      <c r="B46" s="4" t="inlineStr">
        <is>
          <t>نور الهدى سالم · D-1347</t>
        </is>
      </c>
      <c r="C46" s="4" t="inlineStr">
        <is>
          <t>د. طارق حمدي</t>
        </is>
      </c>
      <c r="D46" s="4" t="inlineStr">
        <is>
          <t>مختبر الدقة للأسنان</t>
        </is>
      </c>
      <c r="E46" s="4" t="inlineStr">
        <is>
          <t>تاج بورسلين على معدن</t>
        </is>
      </c>
      <c r="F46" s="13" t="inlineStr">
        <is>
          <t>27</t>
        </is>
      </c>
      <c r="G46" s="14" t="n">
        <v>1</v>
      </c>
      <c r="H46" s="13" t="inlineStr">
        <is>
          <t>A3</t>
        </is>
      </c>
      <c r="I46" s="5" t="n">
        <v>46151</v>
      </c>
      <c r="J46" s="5" t="n">
        <v>46161</v>
      </c>
      <c r="K46" s="5" t="n">
        <v>46158</v>
      </c>
      <c r="L46" s="4" t="inlineStr">
        <is>
          <t>عُدّل في العيادة</t>
        </is>
      </c>
      <c r="M46" s="4" t="inlineStr">
        <is>
          <t>لا</t>
        </is>
      </c>
      <c r="N46" s="4" t="n"/>
      <c r="O46" s="15" t="n">
        <v>250</v>
      </c>
      <c r="P46" s="15" t="n">
        <v>1400</v>
      </c>
      <c r="Q46" s="16">
        <f>IF($I46="","",IF($K46="",'الإعدادات'!$B$6-$I46,$K46-$I46))</f>
        <v/>
      </c>
      <c r="R46" s="8">
        <f>IF($I46="","",IF($K46&lt;&gt;"","استُلم",IF(AND($J46&lt;&gt;"",'الإعدادات'!$B$6&gt;$J46),"متأخر","في المعمل")))</f>
        <v/>
      </c>
      <c r="S46" s="16">
        <f>IF(OR($I46="",$J46=""),"",MAX(0,IF($K46="",'الإعدادات'!$B$6,$K46)-$J46))</f>
        <v/>
      </c>
      <c r="T46" s="17">
        <f>IF($I46="","",DATE(YEAR($I46),MONTH($I46),1))</f>
        <v/>
      </c>
      <c r="U46" s="18">
        <f>IF(OR($O46="",$P46=""),"",$P46-$O46)</f>
        <v/>
      </c>
    </row>
    <row r="47">
      <c r="A47" s="4" t="inlineStr">
        <is>
          <t>L-2645</t>
        </is>
      </c>
      <c r="B47" s="4" t="inlineStr">
        <is>
          <t>منيرة السهلي · D-1235</t>
        </is>
      </c>
      <c r="C47" s="4" t="inlineStr">
        <is>
          <t>د. ريم العتيبي</t>
        </is>
      </c>
      <c r="D47" s="4" t="inlineStr">
        <is>
          <t>معمل الإتقان</t>
        </is>
      </c>
      <c r="E47" s="4" t="inlineStr">
        <is>
          <t>تاج زركونيا</t>
        </is>
      </c>
      <c r="F47" s="13" t="inlineStr">
        <is>
          <t>25</t>
        </is>
      </c>
      <c r="G47" s="14" t="n">
        <v>1</v>
      </c>
      <c r="H47" s="13" t="inlineStr">
        <is>
          <t>A3</t>
        </is>
      </c>
      <c r="I47" s="5" t="n">
        <v>46152</v>
      </c>
      <c r="J47" s="5" t="n">
        <v>46169</v>
      </c>
      <c r="K47" s="5" t="n">
        <v>46175</v>
      </c>
      <c r="L47" s="4" t="inlineStr">
        <is>
          <t>رُكّب من أول مرة</t>
        </is>
      </c>
      <c r="M47" s="4" t="inlineStr">
        <is>
          <t>لا</t>
        </is>
      </c>
      <c r="N47" s="4" t="n"/>
      <c r="O47" s="15" t="n">
        <v>280</v>
      </c>
      <c r="P47" s="15" t="n">
        <v>2000</v>
      </c>
      <c r="Q47" s="16">
        <f>IF($I47="","",IF($K47="",'الإعدادات'!$B$6-$I47,$K47-$I47))</f>
        <v/>
      </c>
      <c r="R47" s="8">
        <f>IF($I47="","",IF($K47&lt;&gt;"","استُلم",IF(AND($J47&lt;&gt;"",'الإعدادات'!$B$6&gt;$J47),"متأخر","في المعمل")))</f>
        <v/>
      </c>
      <c r="S47" s="16">
        <f>IF(OR($I47="",$J47=""),"",MAX(0,IF($K47="",'الإعدادات'!$B$6,$K47)-$J47))</f>
        <v/>
      </c>
      <c r="T47" s="17">
        <f>IF($I47="","",DATE(YEAR($I47),MONTH($I47),1))</f>
        <v/>
      </c>
      <c r="U47" s="18">
        <f>IF(OR($O47="",$P47=""),"",$P47-$O47)</f>
        <v/>
      </c>
    </row>
    <row r="48">
      <c r="A48" s="4" t="inlineStr">
        <is>
          <t>L-2646</t>
        </is>
      </c>
      <c r="B48" s="4" t="inlineStr">
        <is>
          <t>يوسف البنا · D-1228</t>
        </is>
      </c>
      <c r="C48" s="4" t="inlineStr">
        <is>
          <t>د. كريم فوزي</t>
        </is>
      </c>
      <c r="D48" s="4" t="inlineStr">
        <is>
          <t>مختبر الابتسامة الرقمي</t>
        </is>
      </c>
      <c r="E48" s="4" t="inlineStr">
        <is>
          <t>تاج إي ماكس</t>
        </is>
      </c>
      <c r="F48" s="13" t="inlineStr">
        <is>
          <t>13</t>
        </is>
      </c>
      <c r="G48" s="14" t="n">
        <v>1</v>
      </c>
      <c r="H48" s="13" t="inlineStr">
        <is>
          <t>B1</t>
        </is>
      </c>
      <c r="I48" s="5" t="n">
        <v>46154</v>
      </c>
      <c r="J48" s="5" t="n">
        <v>46161</v>
      </c>
      <c r="K48" s="5" t="n">
        <v>46159</v>
      </c>
      <c r="L48" s="4" t="inlineStr">
        <is>
          <t>رُكّب من أول مرة</t>
        </is>
      </c>
      <c r="M48" s="4" t="inlineStr">
        <is>
          <t>لا</t>
        </is>
      </c>
      <c r="N48" s="4" t="n"/>
      <c r="O48" s="15" t="n">
        <v>500</v>
      </c>
      <c r="P48" s="15" t="n">
        <v>2200</v>
      </c>
      <c r="Q48" s="16">
        <f>IF($I48="","",IF($K48="",'الإعدادات'!$B$6-$I48,$K48-$I48))</f>
        <v/>
      </c>
      <c r="R48" s="8">
        <f>IF($I48="","",IF($K48&lt;&gt;"","استُلم",IF(AND($J48&lt;&gt;"",'الإعدادات'!$B$6&gt;$J48),"متأخر","في المعمل")))</f>
        <v/>
      </c>
      <c r="S48" s="16">
        <f>IF(OR($I48="",$J48=""),"",MAX(0,IF($K48="",'الإعدادات'!$B$6,$K48)-$J48))</f>
        <v/>
      </c>
      <c r="T48" s="17">
        <f>IF($I48="","",DATE(YEAR($I48),MONTH($I48),1))</f>
        <v/>
      </c>
      <c r="U48" s="18">
        <f>IF(OR($O48="",$P48=""),"",$P48-$O48)</f>
        <v/>
      </c>
    </row>
    <row r="49">
      <c r="A49" s="4" t="inlineStr">
        <is>
          <t>L-2647</t>
        </is>
      </c>
      <c r="B49" s="4" t="inlineStr">
        <is>
          <t>خالد الزعبي · D-1340</t>
        </is>
      </c>
      <c r="C49" s="4" t="inlineStr">
        <is>
          <t>د. ريم العتيبي</t>
        </is>
      </c>
      <c r="D49" s="4" t="inlineStr">
        <is>
          <t>مختبر الدقة للأسنان</t>
        </is>
      </c>
      <c r="E49" s="4" t="inlineStr">
        <is>
          <t>تاج زركونيا</t>
        </is>
      </c>
      <c r="F49" s="13" t="inlineStr">
        <is>
          <t>17</t>
        </is>
      </c>
      <c r="G49" s="14" t="n">
        <v>1</v>
      </c>
      <c r="H49" s="13" t="inlineStr">
        <is>
          <t>B2</t>
        </is>
      </c>
      <c r="I49" s="5" t="n">
        <v>46154</v>
      </c>
      <c r="J49" s="5" t="n">
        <v>46165</v>
      </c>
      <c r="K49" s="5" t="n">
        <v>46165</v>
      </c>
      <c r="L49" s="4" t="inlineStr">
        <is>
          <t>رُكّب من أول مرة</t>
        </is>
      </c>
      <c r="M49" s="4" t="inlineStr">
        <is>
          <t>لا</t>
        </is>
      </c>
      <c r="N49" s="4" t="n"/>
      <c r="O49" s="15" t="n">
        <v>350</v>
      </c>
      <c r="P49" s="15" t="n">
        <v>1800</v>
      </c>
      <c r="Q49" s="16">
        <f>IF($I49="","",IF($K49="",'الإعدادات'!$B$6-$I49,$K49-$I49))</f>
        <v/>
      </c>
      <c r="R49" s="8">
        <f>IF($I49="","",IF($K49&lt;&gt;"","استُلم",IF(AND($J49&lt;&gt;"",'الإعدادات'!$B$6&gt;$J49),"متأخر","في المعمل")))</f>
        <v/>
      </c>
      <c r="S49" s="16">
        <f>IF(OR($I49="",$J49=""),"",MAX(0,IF($K49="",'الإعدادات'!$B$6,$K49)-$J49))</f>
        <v/>
      </c>
      <c r="T49" s="17">
        <f>IF($I49="","",DATE(YEAR($I49),MONTH($I49),1))</f>
        <v/>
      </c>
      <c r="U49" s="18">
        <f>IF(OR($O49="",$P49=""),"",$P49-$O49)</f>
        <v/>
      </c>
    </row>
    <row r="50">
      <c r="A50" s="4" t="inlineStr">
        <is>
          <t>L-2648</t>
        </is>
      </c>
      <c r="B50" s="4" t="inlineStr">
        <is>
          <t>شهد الغامدي · D-1375</t>
        </is>
      </c>
      <c r="C50" s="4" t="inlineStr">
        <is>
          <t>د. كريم فوزي</t>
        </is>
      </c>
      <c r="D50" s="4" t="inlineStr">
        <is>
          <t>معمل النخبة للتركيبات</t>
        </is>
      </c>
      <c r="E50" s="4" t="inlineStr">
        <is>
          <t>طقم جزئي معدني</t>
        </is>
      </c>
      <c r="F50" s="13" t="inlineStr">
        <is>
          <t>14، 16، 17</t>
        </is>
      </c>
      <c r="G50" s="14" t="n">
        <v>1</v>
      </c>
      <c r="H50" s="13" t="inlineStr">
        <is>
          <t>A2</t>
        </is>
      </c>
      <c r="I50" s="5" t="n">
        <v>46155</v>
      </c>
      <c r="J50" s="5" t="n">
        <v>46179</v>
      </c>
      <c r="K50" s="5" t="n">
        <v>46176</v>
      </c>
      <c r="L50" s="4" t="inlineStr">
        <is>
          <t>عُدّل في العيادة</t>
        </is>
      </c>
      <c r="M50" s="4" t="inlineStr">
        <is>
          <t>لا</t>
        </is>
      </c>
      <c r="N50" s="4" t="n"/>
      <c r="O50" s="15" t="n">
        <v>1160</v>
      </c>
      <c r="P50" s="15" t="n">
        <v>4500</v>
      </c>
      <c r="Q50" s="16">
        <f>IF($I50="","",IF($K50="",'الإعدادات'!$B$6-$I50,$K50-$I50))</f>
        <v/>
      </c>
      <c r="R50" s="8">
        <f>IF($I50="","",IF($K50&lt;&gt;"","استُلم",IF(AND($J50&lt;&gt;"",'الإعدادات'!$B$6&gt;$J50),"متأخر","في المعمل")))</f>
        <v/>
      </c>
      <c r="S50" s="16">
        <f>IF(OR($I50="",$J50=""),"",MAX(0,IF($K50="",'الإعدادات'!$B$6,$K50)-$J50))</f>
        <v/>
      </c>
      <c r="T50" s="17">
        <f>IF($I50="","",DATE(YEAR($I50),MONTH($I50),1))</f>
        <v/>
      </c>
      <c r="U50" s="18">
        <f>IF(OR($O50="",$P50=""),"",$P50-$O50)</f>
        <v/>
      </c>
    </row>
    <row r="51">
      <c r="A51" s="4" t="inlineStr">
        <is>
          <t>L-2649</t>
        </is>
      </c>
      <c r="B51" s="4" t="inlineStr">
        <is>
          <t>بندر العنزي · D-1270</t>
        </is>
      </c>
      <c r="C51" s="4" t="inlineStr">
        <is>
          <t>د. كريم فوزي</t>
        </is>
      </c>
      <c r="D51" s="4" t="inlineStr">
        <is>
          <t>معمل الإتقان</t>
        </is>
      </c>
      <c r="E51" s="4" t="inlineStr">
        <is>
          <t>تاج زركونيا</t>
        </is>
      </c>
      <c r="F51" s="13" t="inlineStr">
        <is>
          <t>47</t>
        </is>
      </c>
      <c r="G51" s="14" t="n">
        <v>1</v>
      </c>
      <c r="H51" s="13" t="inlineStr">
        <is>
          <t>A1</t>
        </is>
      </c>
      <c r="I51" s="5" t="n">
        <v>46155</v>
      </c>
      <c r="J51" s="5" t="n">
        <v>46173</v>
      </c>
      <c r="K51" s="5" t="n">
        <v>46167</v>
      </c>
      <c r="L51" s="4" t="inlineStr">
        <is>
          <t>رُكّب من أول مرة</t>
        </is>
      </c>
      <c r="M51" s="4" t="inlineStr">
        <is>
          <t>لا</t>
        </is>
      </c>
      <c r="N51" s="4" t="n"/>
      <c r="O51" s="15" t="n">
        <v>280</v>
      </c>
      <c r="P51" s="15" t="n">
        <v>1800</v>
      </c>
      <c r="Q51" s="16">
        <f>IF($I51="","",IF($K51="",'الإعدادات'!$B$6-$I51,$K51-$I51))</f>
        <v/>
      </c>
      <c r="R51" s="8">
        <f>IF($I51="","",IF($K51&lt;&gt;"","استُلم",IF(AND($J51&lt;&gt;"",'الإعدادات'!$B$6&gt;$J51),"متأخر","في المعمل")))</f>
        <v/>
      </c>
      <c r="S51" s="16">
        <f>IF(OR($I51="",$J51=""),"",MAX(0,IF($K51="",'الإعدادات'!$B$6,$K51)-$J51))</f>
        <v/>
      </c>
      <c r="T51" s="17">
        <f>IF($I51="","",DATE(YEAR($I51),MONTH($I51),1))</f>
        <v/>
      </c>
      <c r="U51" s="18">
        <f>IF(OR($O51="",$P51=""),"",$P51-$O51)</f>
        <v/>
      </c>
    </row>
    <row r="52">
      <c r="A52" s="4" t="inlineStr">
        <is>
          <t>L-2650</t>
        </is>
      </c>
      <c r="B52" s="4" t="inlineStr">
        <is>
          <t>سعود المطرفي · D-1410</t>
        </is>
      </c>
      <c r="C52" s="4" t="inlineStr">
        <is>
          <t>د. ريم العتيبي</t>
        </is>
      </c>
      <c r="D52" s="4" t="inlineStr">
        <is>
          <t>مختبر الدقة للأسنان</t>
        </is>
      </c>
      <c r="E52" s="4" t="inlineStr">
        <is>
          <t>قشرة إي ماكس</t>
        </is>
      </c>
      <c r="F52" s="13" t="inlineStr">
        <is>
          <t>12، 11، 21، 22</t>
        </is>
      </c>
      <c r="G52" s="14" t="n">
        <v>1</v>
      </c>
      <c r="H52" s="13" t="inlineStr">
        <is>
          <t>A1</t>
        </is>
      </c>
      <c r="I52" s="5" t="n">
        <v>46155</v>
      </c>
      <c r="J52" s="5" t="n">
        <v>46166</v>
      </c>
      <c r="K52" s="5" t="n">
        <v>46162</v>
      </c>
      <c r="L52" s="4" t="inlineStr">
        <is>
          <t>رُكّب من أول مرة</t>
        </is>
      </c>
      <c r="M52" s="4" t="inlineStr">
        <is>
          <t>لا</t>
        </is>
      </c>
      <c r="N52" s="4" t="n"/>
      <c r="O52" s="15" t="n">
        <v>450</v>
      </c>
      <c r="P52" s="15" t="n">
        <v>2000</v>
      </c>
      <c r="Q52" s="16">
        <f>IF($I52="","",IF($K52="",'الإعدادات'!$B$6-$I52,$K52-$I52))</f>
        <v/>
      </c>
      <c r="R52" s="8">
        <f>IF($I52="","",IF($K52&lt;&gt;"","استُلم",IF(AND($J52&lt;&gt;"",'الإعدادات'!$B$6&gt;$J52),"متأخر","في المعمل")))</f>
        <v/>
      </c>
      <c r="S52" s="16">
        <f>IF(OR($I52="",$J52=""),"",MAX(0,IF($K52="",'الإعدادات'!$B$6,$K52)-$J52))</f>
        <v/>
      </c>
      <c r="T52" s="17">
        <f>IF($I52="","",DATE(YEAR($I52),MONTH($I52),1))</f>
        <v/>
      </c>
      <c r="U52" s="18">
        <f>IF(OR($O52="",$P52=""),"",$P52-$O52)</f>
        <v/>
      </c>
    </row>
    <row r="53">
      <c r="A53" s="4" t="inlineStr">
        <is>
          <t>L-2651</t>
        </is>
      </c>
      <c r="B53" s="4" t="inlineStr">
        <is>
          <t>غادة النمر · D-1263</t>
        </is>
      </c>
      <c r="C53" s="4" t="inlineStr">
        <is>
          <t>د. كريم فوزي</t>
        </is>
      </c>
      <c r="D53" s="4" t="inlineStr">
        <is>
          <t>معمل الإتقان</t>
        </is>
      </c>
      <c r="E53" s="4" t="inlineStr">
        <is>
          <t>تاج على زرعة (مثبت ببرغي)</t>
        </is>
      </c>
      <c r="F53" s="13" t="inlineStr">
        <is>
          <t>44</t>
        </is>
      </c>
      <c r="G53" s="14" t="n">
        <v>1</v>
      </c>
      <c r="H53" s="13" t="inlineStr">
        <is>
          <t>B1</t>
        </is>
      </c>
      <c r="I53" s="5" t="n">
        <v>46156</v>
      </c>
      <c r="J53" s="5" t="n">
        <v>46174</v>
      </c>
      <c r="K53" s="5" t="n">
        <v>46169</v>
      </c>
      <c r="L53" s="4" t="inlineStr">
        <is>
          <t>رُكّب من أول مرة</t>
        </is>
      </c>
      <c r="M53" s="4" t="inlineStr">
        <is>
          <t>لا</t>
        </is>
      </c>
      <c r="N53" s="4" t="n"/>
      <c r="O53" s="15" t="n">
        <v>560</v>
      </c>
      <c r="P53" s="15" t="n">
        <v>3000</v>
      </c>
      <c r="Q53" s="16">
        <f>IF($I53="","",IF($K53="",'الإعدادات'!$B$6-$I53,$K53-$I53))</f>
        <v/>
      </c>
      <c r="R53" s="8">
        <f>IF($I53="","",IF($K53&lt;&gt;"","استُلم",IF(AND($J53&lt;&gt;"",'الإعدادات'!$B$6&gt;$J53),"متأخر","في المعمل")))</f>
        <v/>
      </c>
      <c r="S53" s="16">
        <f>IF(OR($I53="",$J53=""),"",MAX(0,IF($K53="",'الإعدادات'!$B$6,$K53)-$J53))</f>
        <v/>
      </c>
      <c r="T53" s="17">
        <f>IF($I53="","",DATE(YEAR($I53),MONTH($I53),1))</f>
        <v/>
      </c>
      <c r="U53" s="18">
        <f>IF(OR($O53="",$P53=""),"",$P53-$O53)</f>
        <v/>
      </c>
    </row>
    <row r="54">
      <c r="A54" s="4" t="inlineStr">
        <is>
          <t>L-2652</t>
        </is>
      </c>
      <c r="B54" s="4" t="inlineStr">
        <is>
          <t>حمد الكعبي · D-1242</t>
        </is>
      </c>
      <c r="C54" s="4" t="inlineStr">
        <is>
          <t>د. طارق حمدي</t>
        </is>
      </c>
      <c r="D54" s="4" t="inlineStr">
        <is>
          <t>معمل الإتقان</t>
        </is>
      </c>
      <c r="E54" s="4" t="inlineStr">
        <is>
          <t>تاج زركونيا</t>
        </is>
      </c>
      <c r="F54" s="13" t="inlineStr">
        <is>
          <t>35</t>
        </is>
      </c>
      <c r="G54" s="14" t="n">
        <v>1</v>
      </c>
      <c r="H54" s="13" t="inlineStr">
        <is>
          <t>A3.5</t>
        </is>
      </c>
      <c r="I54" s="5" t="n">
        <v>46156</v>
      </c>
      <c r="J54" s="5" t="n">
        <v>46174</v>
      </c>
      <c r="K54" s="5" t="n">
        <v>46172</v>
      </c>
      <c r="L54" s="4" t="inlineStr">
        <is>
          <t>رُكّب من أول مرة</t>
        </is>
      </c>
      <c r="M54" s="4" t="inlineStr">
        <is>
          <t>لا</t>
        </is>
      </c>
      <c r="N54" s="4" t="n"/>
      <c r="O54" s="15" t="n">
        <v>280</v>
      </c>
      <c r="P54" s="15" t="n">
        <v>1800</v>
      </c>
      <c r="Q54" s="16">
        <f>IF($I54="","",IF($K54="",'الإعدادات'!$B$6-$I54,$K54-$I54))</f>
        <v/>
      </c>
      <c r="R54" s="8">
        <f>IF($I54="","",IF($K54&lt;&gt;"","استُلم",IF(AND($J54&lt;&gt;"",'الإعدادات'!$B$6&gt;$J54),"متأخر","في المعمل")))</f>
        <v/>
      </c>
      <c r="S54" s="16">
        <f>IF(OR($I54="",$J54=""),"",MAX(0,IF($K54="",'الإعدادات'!$B$6,$K54)-$J54))</f>
        <v/>
      </c>
      <c r="T54" s="17">
        <f>IF($I54="","",DATE(YEAR($I54),MONTH($I54),1))</f>
        <v/>
      </c>
      <c r="U54" s="18">
        <f>IF(OR($O54="",$P54=""),"",$P54-$O54)</f>
        <v/>
      </c>
    </row>
    <row r="55">
      <c r="A55" s="4" t="inlineStr">
        <is>
          <t>L-2653</t>
        </is>
      </c>
      <c r="B55" s="4" t="inlineStr">
        <is>
          <t>فهد البقمي · D-1354</t>
        </is>
      </c>
      <c r="C55" s="4" t="inlineStr">
        <is>
          <t>د. كريم فوزي</t>
        </is>
      </c>
      <c r="D55" s="4" t="inlineStr">
        <is>
          <t>مختبر الدقة للأسنان</t>
        </is>
      </c>
      <c r="E55" s="4" t="inlineStr">
        <is>
          <t>جسر زركونيا 3 وحدات</t>
        </is>
      </c>
      <c r="F55" s="13" t="inlineStr">
        <is>
          <t>24، 25، 26</t>
        </is>
      </c>
      <c r="G55" s="14" t="n">
        <v>3</v>
      </c>
      <c r="H55" s="13" t="inlineStr">
        <is>
          <t>A3</t>
        </is>
      </c>
      <c r="I55" s="5" t="n">
        <v>46156</v>
      </c>
      <c r="J55" s="5" t="n">
        <v>46167</v>
      </c>
      <c r="K55" s="5" t="n">
        <v>46174</v>
      </c>
      <c r="L55" s="4" t="inlineStr">
        <is>
          <t>أُعيد صنعه</t>
        </is>
      </c>
      <c r="M55" s="4" t="inlineStr">
        <is>
          <t>نعم</t>
        </is>
      </c>
      <c r="N55" s="4" t="inlineStr">
        <is>
          <t>الإطباق</t>
        </is>
      </c>
      <c r="O55" s="15" t="n">
        <v>1050</v>
      </c>
      <c r="P55" s="15" t="n">
        <v>5400</v>
      </c>
      <c r="Q55" s="16">
        <f>IF($I55="","",IF($K55="",'الإعدادات'!$B$6-$I55,$K55-$I55))</f>
        <v/>
      </c>
      <c r="R55" s="8">
        <f>IF($I55="","",IF($K55&lt;&gt;"","استُلم",IF(AND($J55&lt;&gt;"",'الإعدادات'!$B$6&gt;$J55),"متأخر","في المعمل")))</f>
        <v/>
      </c>
      <c r="S55" s="16">
        <f>IF(OR($I55="",$J55=""),"",MAX(0,IF($K55="",'الإعدادات'!$B$6,$K55)-$J55))</f>
        <v/>
      </c>
      <c r="T55" s="17">
        <f>IF($I55="","",DATE(YEAR($I55),MONTH($I55),1))</f>
        <v/>
      </c>
      <c r="U55" s="18">
        <f>IF(OR($O55="",$P55=""),"",$P55-$O55)</f>
        <v/>
      </c>
    </row>
    <row r="56">
      <c r="A56" s="4" t="inlineStr">
        <is>
          <t>L-2654</t>
        </is>
      </c>
      <c r="B56" s="4" t="inlineStr">
        <is>
          <t>ريما الخالدي · D-1305</t>
        </is>
      </c>
      <c r="C56" s="4" t="inlineStr">
        <is>
          <t>د. طارق حمدي</t>
        </is>
      </c>
      <c r="D56" s="4" t="inlineStr">
        <is>
          <t>معمل الإتقان</t>
        </is>
      </c>
      <c r="E56" s="4" t="inlineStr">
        <is>
          <t>تاج زركونيا</t>
        </is>
      </c>
      <c r="F56" s="13" t="inlineStr">
        <is>
          <t>35</t>
        </is>
      </c>
      <c r="G56" s="14" t="n">
        <v>1</v>
      </c>
      <c r="H56" s="13" t="inlineStr">
        <is>
          <t>A3</t>
        </is>
      </c>
      <c r="I56" s="5" t="n">
        <v>46158</v>
      </c>
      <c r="J56" s="5" t="n">
        <v>46175</v>
      </c>
      <c r="K56" s="5" t="n">
        <v>46176</v>
      </c>
      <c r="L56" s="4" t="inlineStr">
        <is>
          <t>رُكّب من أول مرة</t>
        </is>
      </c>
      <c r="M56" s="4" t="inlineStr">
        <is>
          <t>لا</t>
        </is>
      </c>
      <c r="N56" s="4" t="n"/>
      <c r="O56" s="15" t="n">
        <v>280</v>
      </c>
      <c r="P56" s="15" t="n">
        <v>1800</v>
      </c>
      <c r="Q56" s="16">
        <f>IF($I56="","",IF($K56="",'الإعدادات'!$B$6-$I56,$K56-$I56))</f>
        <v/>
      </c>
      <c r="R56" s="8">
        <f>IF($I56="","",IF($K56&lt;&gt;"","استُلم",IF(AND($J56&lt;&gt;"",'الإعدادات'!$B$6&gt;$J56),"متأخر","في المعمل")))</f>
        <v/>
      </c>
      <c r="S56" s="16">
        <f>IF(OR($I56="",$J56=""),"",MAX(0,IF($K56="",'الإعدادات'!$B$6,$K56)-$J56))</f>
        <v/>
      </c>
      <c r="T56" s="17">
        <f>IF($I56="","",DATE(YEAR($I56),MONTH($I56),1))</f>
        <v/>
      </c>
      <c r="U56" s="18">
        <f>IF(OR($O56="",$P56=""),"",$P56-$O56)</f>
        <v/>
      </c>
    </row>
    <row r="57">
      <c r="A57" s="4" t="inlineStr">
        <is>
          <t>L-2655</t>
        </is>
      </c>
      <c r="B57" s="4" t="inlineStr">
        <is>
          <t>سارة القرني · D-1207</t>
        </is>
      </c>
      <c r="C57" s="4" t="inlineStr">
        <is>
          <t>د. ريم العتيبي</t>
        </is>
      </c>
      <c r="D57" s="4" t="inlineStr">
        <is>
          <t>معمل الإتقان</t>
        </is>
      </c>
      <c r="E57" s="4" t="inlineStr">
        <is>
          <t>جسر زركونيا 3 وحدات</t>
        </is>
      </c>
      <c r="F57" s="13" t="inlineStr">
        <is>
          <t>14، 15، 16</t>
        </is>
      </c>
      <c r="G57" s="14" t="n">
        <v>3</v>
      </c>
      <c r="H57" s="13" t="inlineStr">
        <is>
          <t>A3</t>
        </is>
      </c>
      <c r="I57" s="5" t="n">
        <v>46159</v>
      </c>
      <c r="J57" s="5" t="n">
        <v>46176</v>
      </c>
      <c r="K57" s="5" t="n">
        <v>46172</v>
      </c>
      <c r="L57" s="4" t="inlineStr">
        <is>
          <t>رُكّب من أول مرة</t>
        </is>
      </c>
      <c r="M57" s="4" t="inlineStr">
        <is>
          <t>لا</t>
        </is>
      </c>
      <c r="N57" s="4" t="n"/>
      <c r="O57" s="15" t="n">
        <v>840</v>
      </c>
      <c r="P57" s="15" t="n">
        <v>5500</v>
      </c>
      <c r="Q57" s="16">
        <f>IF($I57="","",IF($K57="",'الإعدادات'!$B$6-$I57,$K57-$I57))</f>
        <v/>
      </c>
      <c r="R57" s="8">
        <f>IF($I57="","",IF($K57&lt;&gt;"","استُلم",IF(AND($J57&lt;&gt;"",'الإعدادات'!$B$6&gt;$J57),"متأخر","في المعمل")))</f>
        <v/>
      </c>
      <c r="S57" s="16">
        <f>IF(OR($I57="",$J57=""),"",MAX(0,IF($K57="",'الإعدادات'!$B$6,$K57)-$J57))</f>
        <v/>
      </c>
      <c r="T57" s="17">
        <f>IF($I57="","",DATE(YEAR($I57),MONTH($I57),1))</f>
        <v/>
      </c>
      <c r="U57" s="18">
        <f>IF(OR($O57="",$P57=""),"",$P57-$O57)</f>
        <v/>
      </c>
    </row>
    <row r="58">
      <c r="A58" s="4" t="inlineStr">
        <is>
          <t>L-2656</t>
        </is>
      </c>
      <c r="B58" s="4" t="inlineStr">
        <is>
          <t>لمى الشهراني · D-1403</t>
        </is>
      </c>
      <c r="C58" s="4" t="inlineStr">
        <is>
          <t>د. ريم العتيبي</t>
        </is>
      </c>
      <c r="D58" s="4" t="inlineStr">
        <is>
          <t>مختبر الابتسامة الرقمي</t>
        </is>
      </c>
      <c r="E58" s="4" t="inlineStr">
        <is>
          <t>تاج إي ماكس</t>
        </is>
      </c>
      <c r="F58" s="13" t="inlineStr">
        <is>
          <t>11</t>
        </is>
      </c>
      <c r="G58" s="14" t="n">
        <v>1</v>
      </c>
      <c r="H58" s="13" t="inlineStr">
        <is>
          <t>B2</t>
        </is>
      </c>
      <c r="I58" s="5" t="n">
        <v>46160</v>
      </c>
      <c r="J58" s="5" t="n">
        <v>46167</v>
      </c>
      <c r="K58" s="5" t="n">
        <v>46165</v>
      </c>
      <c r="L58" s="4" t="inlineStr">
        <is>
          <t>رُكّب من أول مرة</t>
        </is>
      </c>
      <c r="M58" s="4" t="inlineStr">
        <is>
          <t>لا</t>
        </is>
      </c>
      <c r="N58" s="4" t="n"/>
      <c r="O58" s="15" t="n">
        <v>500</v>
      </c>
      <c r="P58" s="15" t="n">
        <v>2200</v>
      </c>
      <c r="Q58" s="16">
        <f>IF($I58="","",IF($K58="",'الإعدادات'!$B$6-$I58,$K58-$I58))</f>
        <v/>
      </c>
      <c r="R58" s="8">
        <f>IF($I58="","",IF($K58&lt;&gt;"","استُلم",IF(AND($J58&lt;&gt;"",'الإعدادات'!$B$6&gt;$J58),"متأخر","في المعمل")))</f>
        <v/>
      </c>
      <c r="S58" s="16">
        <f>IF(OR($I58="",$J58=""),"",MAX(0,IF($K58="",'الإعدادات'!$B$6,$K58)-$J58))</f>
        <v/>
      </c>
      <c r="T58" s="17">
        <f>IF($I58="","",DATE(YEAR($I58),MONTH($I58),1))</f>
        <v/>
      </c>
      <c r="U58" s="18">
        <f>IF(OR($O58="",$P58=""),"",$P58-$O58)</f>
        <v/>
      </c>
    </row>
    <row r="59">
      <c r="A59" s="4" t="inlineStr">
        <is>
          <t>L-2657</t>
        </is>
      </c>
      <c r="B59" s="4" t="inlineStr">
        <is>
          <t>خالد الزعبي · D-1340</t>
        </is>
      </c>
      <c r="C59" s="4" t="inlineStr">
        <is>
          <t>د. ريم العتيبي</t>
        </is>
      </c>
      <c r="D59" s="4" t="inlineStr">
        <is>
          <t>معمل الإتقان</t>
        </is>
      </c>
      <c r="E59" s="4" t="inlineStr">
        <is>
          <t>تاج زركونيا</t>
        </is>
      </c>
      <c r="F59" s="13" t="inlineStr">
        <is>
          <t>17</t>
        </is>
      </c>
      <c r="G59" s="14" t="n">
        <v>1</v>
      </c>
      <c r="H59" s="13" t="inlineStr">
        <is>
          <t>A1</t>
        </is>
      </c>
      <c r="I59" s="5" t="n">
        <v>46160</v>
      </c>
      <c r="J59" s="5" t="n">
        <v>46177</v>
      </c>
      <c r="K59" s="5" t="n">
        <v>46180</v>
      </c>
      <c r="L59" s="4" t="inlineStr">
        <is>
          <t>رُكّب من أول مرة</t>
        </is>
      </c>
      <c r="M59" s="4" t="inlineStr">
        <is>
          <t>لا</t>
        </is>
      </c>
      <c r="N59" s="4" t="n"/>
      <c r="O59" s="15" t="n">
        <v>280</v>
      </c>
      <c r="P59" s="15" t="n">
        <v>1800</v>
      </c>
      <c r="Q59" s="16">
        <f>IF($I59="","",IF($K59="",'الإعدادات'!$B$6-$I59,$K59-$I59))</f>
        <v/>
      </c>
      <c r="R59" s="8">
        <f>IF($I59="","",IF($K59&lt;&gt;"","استُلم",IF(AND($J59&lt;&gt;"",'الإعدادات'!$B$6&gt;$J59),"متأخر","في المعمل")))</f>
        <v/>
      </c>
      <c r="S59" s="16">
        <f>IF(OR($I59="",$J59=""),"",MAX(0,IF($K59="",'الإعدادات'!$B$6,$K59)-$J59))</f>
        <v/>
      </c>
      <c r="T59" s="17">
        <f>IF($I59="","",DATE(YEAR($I59),MONTH($I59),1))</f>
        <v/>
      </c>
      <c r="U59" s="18">
        <f>IF(OR($O59="",$P59=""),"",$P59-$O59)</f>
        <v/>
      </c>
    </row>
    <row r="60">
      <c r="A60" s="4" t="inlineStr">
        <is>
          <t>L-2658</t>
        </is>
      </c>
      <c r="B60" s="4" t="inlineStr">
        <is>
          <t>حمد الكعبي · D-1242</t>
        </is>
      </c>
      <c r="C60" s="4" t="inlineStr">
        <is>
          <t>د. ريم العتيبي</t>
        </is>
      </c>
      <c r="D60" s="4" t="inlineStr">
        <is>
          <t>مختبر الدقة للأسنان</t>
        </is>
      </c>
      <c r="E60" s="4" t="inlineStr">
        <is>
          <t>واقي ليلي</t>
        </is>
      </c>
      <c r="F60" s="13" t="inlineStr">
        <is>
          <t>الفك السفلي</t>
        </is>
      </c>
      <c r="G60" s="14" t="n">
        <v>1</v>
      </c>
      <c r="H60" s="13" t="n"/>
      <c r="I60" s="5" t="n">
        <v>46160</v>
      </c>
      <c r="J60" s="5" t="n">
        <v>46170</v>
      </c>
      <c r="K60" s="5" t="n">
        <v>46173</v>
      </c>
      <c r="L60" s="4" t="inlineStr">
        <is>
          <t>رُكّب من أول مرة</t>
        </is>
      </c>
      <c r="M60" s="4" t="inlineStr">
        <is>
          <t>لا</t>
        </is>
      </c>
      <c r="N60" s="4" t="n"/>
      <c r="O60" s="15" t="n">
        <v>200</v>
      </c>
      <c r="P60" s="15" t="n">
        <v>900</v>
      </c>
      <c r="Q60" s="16">
        <f>IF($I60="","",IF($K60="",'الإعدادات'!$B$6-$I60,$K60-$I60))</f>
        <v/>
      </c>
      <c r="R60" s="8">
        <f>IF($I60="","",IF($K60&lt;&gt;"","استُلم",IF(AND($J60&lt;&gt;"",'الإعدادات'!$B$6&gt;$J60),"متأخر","في المعمل")))</f>
        <v/>
      </c>
      <c r="S60" s="16">
        <f>IF(OR($I60="",$J60=""),"",MAX(0,IF($K60="",'الإعدادات'!$B$6,$K60)-$J60))</f>
        <v/>
      </c>
      <c r="T60" s="17">
        <f>IF($I60="","",DATE(YEAR($I60),MONTH($I60),1))</f>
        <v/>
      </c>
      <c r="U60" s="18">
        <f>IF(OR($O60="",$P60=""),"",$P60-$O60)</f>
        <v/>
      </c>
    </row>
    <row r="61">
      <c r="A61" s="4" t="inlineStr">
        <is>
          <t>L-2659</t>
        </is>
      </c>
      <c r="B61" s="4" t="inlineStr">
        <is>
          <t>ياسمين فاروق · D-1417</t>
        </is>
      </c>
      <c r="C61" s="4" t="inlineStr">
        <is>
          <t>د. هند الزهراني</t>
        </is>
      </c>
      <c r="D61" s="4" t="inlineStr">
        <is>
          <t>مختبر الابتسامة الرقمي</t>
        </is>
      </c>
      <c r="E61" s="4" t="inlineStr">
        <is>
          <t>حشوة خزفية (إنلاي / أونلاي)</t>
        </is>
      </c>
      <c r="F61" s="13" t="inlineStr">
        <is>
          <t>17</t>
        </is>
      </c>
      <c r="G61" s="14" t="n">
        <v>1</v>
      </c>
      <c r="H61" s="13" t="inlineStr">
        <is>
          <t>B2</t>
        </is>
      </c>
      <c r="I61" s="5" t="n">
        <v>46162</v>
      </c>
      <c r="J61" s="5" t="n">
        <v>46169</v>
      </c>
      <c r="K61" s="5" t="n">
        <v>46167</v>
      </c>
      <c r="L61" s="4" t="inlineStr">
        <is>
          <t>رُكّب من أول مرة</t>
        </is>
      </c>
      <c r="M61" s="4" t="inlineStr">
        <is>
          <t>لا</t>
        </is>
      </c>
      <c r="N61" s="4" t="n"/>
      <c r="O61" s="15" t="n">
        <v>420</v>
      </c>
      <c r="P61" s="15" t="n">
        <v>1600</v>
      </c>
      <c r="Q61" s="16">
        <f>IF($I61="","",IF($K61="",'الإعدادات'!$B$6-$I61,$K61-$I61))</f>
        <v/>
      </c>
      <c r="R61" s="8">
        <f>IF($I61="","",IF($K61&lt;&gt;"","استُلم",IF(AND($J61&lt;&gt;"",'الإعدادات'!$B$6&gt;$J61),"متأخر","في المعمل")))</f>
        <v/>
      </c>
      <c r="S61" s="16">
        <f>IF(OR($I61="",$J61=""),"",MAX(0,IF($K61="",'الإعدادات'!$B$6,$K61)-$J61))</f>
        <v/>
      </c>
      <c r="T61" s="17">
        <f>IF($I61="","",DATE(YEAR($I61),MONTH($I61),1))</f>
        <v/>
      </c>
      <c r="U61" s="18">
        <f>IF(OR($O61="",$P61=""),"",$P61-$O61)</f>
        <v/>
      </c>
    </row>
    <row r="62">
      <c r="A62" s="4" t="inlineStr">
        <is>
          <t>L-2660</t>
        </is>
      </c>
      <c r="B62" s="4" t="inlineStr">
        <is>
          <t>عبدالله الشمري · D-1200</t>
        </is>
      </c>
      <c r="C62" s="4" t="inlineStr">
        <is>
          <t>د. هند الزهراني</t>
        </is>
      </c>
      <c r="D62" s="4" t="inlineStr">
        <is>
          <t>معمل النخبة للتركيبات</t>
        </is>
      </c>
      <c r="E62" s="4" t="inlineStr">
        <is>
          <t>طقم جزئي أكريليك</t>
        </is>
      </c>
      <c r="F62" s="13" t="inlineStr">
        <is>
          <t>35، 36، 45</t>
        </is>
      </c>
      <c r="G62" s="14" t="n">
        <v>1</v>
      </c>
      <c r="H62" s="13" t="inlineStr">
        <is>
          <t>B2</t>
        </is>
      </c>
      <c r="I62" s="5" t="n">
        <v>46166</v>
      </c>
      <c r="J62" s="5" t="n">
        <v>46189</v>
      </c>
      <c r="K62" s="5" t="n">
        <v>46188</v>
      </c>
      <c r="L62" s="4" t="inlineStr">
        <is>
          <t>عُدّل في العيادة</t>
        </is>
      </c>
      <c r="M62" s="4" t="inlineStr">
        <is>
          <t>لا</t>
        </is>
      </c>
      <c r="N62" s="4" t="n"/>
      <c r="O62" s="15" t="n">
        <v>520</v>
      </c>
      <c r="P62" s="15" t="n">
        <v>2200</v>
      </c>
      <c r="Q62" s="16">
        <f>IF($I62="","",IF($K62="",'الإعدادات'!$B$6-$I62,$K62-$I62))</f>
        <v/>
      </c>
      <c r="R62" s="8">
        <f>IF($I62="","",IF($K62&lt;&gt;"","استُلم",IF(AND($J62&lt;&gt;"",'الإعدادات'!$B$6&gt;$J62),"متأخر","في المعمل")))</f>
        <v/>
      </c>
      <c r="S62" s="16">
        <f>IF(OR($I62="",$J62=""),"",MAX(0,IF($K62="",'الإعدادات'!$B$6,$K62)-$J62))</f>
        <v/>
      </c>
      <c r="T62" s="17">
        <f>IF($I62="","",DATE(YEAR($I62),MONTH($I62),1))</f>
        <v/>
      </c>
      <c r="U62" s="18">
        <f>IF(OR($O62="",$P62=""),"",$P62-$O62)</f>
        <v/>
      </c>
    </row>
    <row r="63">
      <c r="A63" s="4" t="inlineStr">
        <is>
          <t>L-2661</t>
        </is>
      </c>
      <c r="B63" s="4" t="inlineStr">
        <is>
          <t>شهد الغامدي · D-1375</t>
        </is>
      </c>
      <c r="C63" s="4" t="inlineStr">
        <is>
          <t>د. طارق حمدي</t>
        </is>
      </c>
      <c r="D63" s="4" t="inlineStr">
        <is>
          <t>معمل الإتقان</t>
        </is>
      </c>
      <c r="E63" s="4" t="inlineStr">
        <is>
          <t>تاج إي ماكس</t>
        </is>
      </c>
      <c r="F63" s="13" t="inlineStr">
        <is>
          <t>22</t>
        </is>
      </c>
      <c r="G63" s="14" t="n">
        <v>1</v>
      </c>
      <c r="H63" s="13" t="inlineStr">
        <is>
          <t>A3</t>
        </is>
      </c>
      <c r="I63" s="5" t="n">
        <v>46166</v>
      </c>
      <c r="J63" s="5" t="n">
        <v>46183</v>
      </c>
      <c r="K63" s="5" t="n">
        <v>46176</v>
      </c>
      <c r="L63" s="4" t="inlineStr">
        <is>
          <t>رُكّب من أول مرة</t>
        </is>
      </c>
      <c r="M63" s="4" t="inlineStr">
        <is>
          <t>لا</t>
        </is>
      </c>
      <c r="N63" s="4" t="n"/>
      <c r="O63" s="15" t="n">
        <v>360</v>
      </c>
      <c r="P63" s="15" t="n">
        <v>2100</v>
      </c>
      <c r="Q63" s="16">
        <f>IF($I63="","",IF($K63="",'الإعدادات'!$B$6-$I63,$K63-$I63))</f>
        <v/>
      </c>
      <c r="R63" s="8">
        <f>IF($I63="","",IF($K63&lt;&gt;"","استُلم",IF(AND($J63&lt;&gt;"",'الإعدادات'!$B$6&gt;$J63),"متأخر","في المعمل")))</f>
        <v/>
      </c>
      <c r="S63" s="16">
        <f>IF(OR($I63="",$J63=""),"",MAX(0,IF($K63="",'الإعدادات'!$B$6,$K63)-$J63))</f>
        <v/>
      </c>
      <c r="T63" s="17">
        <f>IF($I63="","",DATE(YEAR($I63),MONTH($I63),1))</f>
        <v/>
      </c>
      <c r="U63" s="18">
        <f>IF(OR($O63="",$P63=""),"",$P63-$O63)</f>
        <v/>
      </c>
    </row>
    <row r="64">
      <c r="A64" s="4" t="inlineStr">
        <is>
          <t>L-2662</t>
        </is>
      </c>
      <c r="B64" s="4" t="inlineStr">
        <is>
          <t>شهد الغامدي · D-1375</t>
        </is>
      </c>
      <c r="C64" s="4" t="inlineStr">
        <is>
          <t>د. كريم فوزي</t>
        </is>
      </c>
      <c r="D64" s="4" t="inlineStr">
        <is>
          <t>مختبر الابتسامة الرقمي</t>
        </is>
      </c>
      <c r="E64" s="4" t="inlineStr">
        <is>
          <t>تاج بورسلين على معدن</t>
        </is>
      </c>
      <c r="F64" s="13" t="inlineStr">
        <is>
          <t>27</t>
        </is>
      </c>
      <c r="G64" s="14" t="n">
        <v>1</v>
      </c>
      <c r="H64" s="13" t="inlineStr">
        <is>
          <t>B2</t>
        </is>
      </c>
      <c r="I64" s="5" t="n">
        <v>46168</v>
      </c>
      <c r="J64" s="5" t="n">
        <v>46175</v>
      </c>
      <c r="K64" s="5" t="n">
        <v>46173</v>
      </c>
      <c r="L64" s="4" t="inlineStr">
        <is>
          <t>أُعيد للمعمل للتعديل</t>
        </is>
      </c>
      <c r="M64" s="4" t="inlineStr">
        <is>
          <t>لا</t>
        </is>
      </c>
      <c r="N64" s="4" t="n"/>
      <c r="O64" s="15" t="n">
        <v>280</v>
      </c>
      <c r="P64" s="15" t="n">
        <v>1300</v>
      </c>
      <c r="Q64" s="16">
        <f>IF($I64="","",IF($K64="",'الإعدادات'!$B$6-$I64,$K64-$I64))</f>
        <v/>
      </c>
      <c r="R64" s="8">
        <f>IF($I64="","",IF($K64&lt;&gt;"","استُلم",IF(AND($J64&lt;&gt;"",'الإعدادات'!$B$6&gt;$J64),"متأخر","في المعمل")))</f>
        <v/>
      </c>
      <c r="S64" s="16">
        <f>IF(OR($I64="",$J64=""),"",MAX(0,IF($K64="",'الإعدادات'!$B$6,$K64)-$J64))</f>
        <v/>
      </c>
      <c r="T64" s="17">
        <f>IF($I64="","",DATE(YEAR($I64),MONTH($I64),1))</f>
        <v/>
      </c>
      <c r="U64" s="18">
        <f>IF(OR($O64="",$P64=""),"",$P64-$O64)</f>
        <v/>
      </c>
    </row>
    <row r="65">
      <c r="A65" s="4" t="inlineStr">
        <is>
          <t>L-2663</t>
        </is>
      </c>
      <c r="B65" s="4" t="inlineStr">
        <is>
          <t>مشعل الهاجري · D-1382</t>
        </is>
      </c>
      <c r="C65" s="4" t="inlineStr">
        <is>
          <t>د. طارق حمدي</t>
        </is>
      </c>
      <c r="D65" s="4" t="inlineStr">
        <is>
          <t>معمل الإتقان</t>
        </is>
      </c>
      <c r="E65" s="4" t="inlineStr">
        <is>
          <t>حشوة خزفية (إنلاي / أونلاي)</t>
        </is>
      </c>
      <c r="F65" s="13" t="inlineStr">
        <is>
          <t>14</t>
        </is>
      </c>
      <c r="G65" s="14" t="n">
        <v>1</v>
      </c>
      <c r="H65" s="13" t="inlineStr">
        <is>
          <t>A3.5</t>
        </is>
      </c>
      <c r="I65" s="5" t="n">
        <v>46168</v>
      </c>
      <c r="J65" s="5" t="n">
        <v>46186</v>
      </c>
      <c r="K65" s="5" t="n">
        <v>46188</v>
      </c>
      <c r="L65" s="4" t="inlineStr">
        <is>
          <t>عُدّل في العيادة</t>
        </is>
      </c>
      <c r="M65" s="4" t="inlineStr">
        <is>
          <t>لا</t>
        </is>
      </c>
      <c r="N65" s="4" t="n"/>
      <c r="O65" s="15" t="n">
        <v>300</v>
      </c>
      <c r="P65" s="15" t="n">
        <v>1500</v>
      </c>
      <c r="Q65" s="16">
        <f>IF($I65="","",IF($K65="",'الإعدادات'!$B$6-$I65,$K65-$I65))</f>
        <v/>
      </c>
      <c r="R65" s="8">
        <f>IF($I65="","",IF($K65&lt;&gt;"","استُلم",IF(AND($J65&lt;&gt;"",'الإعدادات'!$B$6&gt;$J65),"متأخر","في المعمل")))</f>
        <v/>
      </c>
      <c r="S65" s="16">
        <f>IF(OR($I65="",$J65=""),"",MAX(0,IF($K65="",'الإعدادات'!$B$6,$K65)-$J65))</f>
        <v/>
      </c>
      <c r="T65" s="17">
        <f>IF($I65="","",DATE(YEAR($I65),MONTH($I65),1))</f>
        <v/>
      </c>
      <c r="U65" s="18">
        <f>IF(OR($O65="",$P65=""),"",$P65-$O65)</f>
        <v/>
      </c>
    </row>
    <row r="66">
      <c r="A66" s="4" t="inlineStr">
        <is>
          <t>L-2664</t>
        </is>
      </c>
      <c r="B66" s="4" t="inlineStr">
        <is>
          <t>هبة عزت · D-1319</t>
        </is>
      </c>
      <c r="C66" s="4" t="inlineStr">
        <is>
          <t>د. ريم العتيبي</t>
        </is>
      </c>
      <c r="D66" s="4" t="inlineStr">
        <is>
          <t>معمل النخبة للتركيبات</t>
        </is>
      </c>
      <c r="E66" s="4" t="inlineStr">
        <is>
          <t>طقم جزئي أكريليك</t>
        </is>
      </c>
      <c r="F66" s="13" t="inlineStr">
        <is>
          <t>14، 16، 17</t>
        </is>
      </c>
      <c r="G66" s="14" t="n">
        <v>1</v>
      </c>
      <c r="H66" s="13" t="inlineStr">
        <is>
          <t>A2</t>
        </is>
      </c>
      <c r="I66" s="5" t="n">
        <v>46168</v>
      </c>
      <c r="J66" s="5" t="n">
        <v>46191</v>
      </c>
      <c r="K66" s="5" t="n">
        <v>46181</v>
      </c>
      <c r="L66" s="4" t="inlineStr">
        <is>
          <t>رُكّب من أول مرة</t>
        </is>
      </c>
      <c r="M66" s="4" t="inlineStr">
        <is>
          <t>لا</t>
        </is>
      </c>
      <c r="N66" s="4" t="n"/>
      <c r="O66" s="15" t="n">
        <v>520</v>
      </c>
      <c r="P66" s="15" t="n">
        <v>2200</v>
      </c>
      <c r="Q66" s="16">
        <f>IF($I66="","",IF($K66="",'الإعدادات'!$B$6-$I66,$K66-$I66))</f>
        <v/>
      </c>
      <c r="R66" s="8">
        <f>IF($I66="","",IF($K66&lt;&gt;"","استُلم",IF(AND($J66&lt;&gt;"",'الإعدادات'!$B$6&gt;$J66),"متأخر","في المعمل")))</f>
        <v/>
      </c>
      <c r="S66" s="16">
        <f>IF(OR($I66="",$J66=""),"",MAX(0,IF($K66="",'الإعدادات'!$B$6,$K66)-$J66))</f>
        <v/>
      </c>
      <c r="T66" s="17">
        <f>IF($I66="","",DATE(YEAR($I66),MONTH($I66),1))</f>
        <v/>
      </c>
      <c r="U66" s="18">
        <f>IF(OR($O66="",$P66=""),"",$P66-$O66)</f>
        <v/>
      </c>
    </row>
    <row r="67">
      <c r="A67" s="4" t="inlineStr">
        <is>
          <t>L-2665</t>
        </is>
      </c>
      <c r="B67" s="4" t="inlineStr">
        <is>
          <t>آلاء يحيى · D-1389</t>
        </is>
      </c>
      <c r="C67" s="4" t="inlineStr">
        <is>
          <t>د. هند الزهراني</t>
        </is>
      </c>
      <c r="D67" s="4" t="inlineStr">
        <is>
          <t>معمل النخبة للتركيبات</t>
        </is>
      </c>
      <c r="E67" s="4" t="inlineStr">
        <is>
          <t>طقم كامل</t>
        </is>
      </c>
      <c r="F67" s="13" t="inlineStr">
        <is>
          <t>الفك العلوي كاملًا</t>
        </is>
      </c>
      <c r="G67" s="14" t="n">
        <v>1</v>
      </c>
      <c r="H67" s="13" t="inlineStr">
        <is>
          <t>A2</t>
        </is>
      </c>
      <c r="I67" s="5" t="n">
        <v>46169</v>
      </c>
      <c r="J67" s="5" t="n">
        <v>46193</v>
      </c>
      <c r="K67" s="5" t="n">
        <v>46186</v>
      </c>
      <c r="L67" s="4" t="inlineStr">
        <is>
          <t>رُكّب من أول مرة</t>
        </is>
      </c>
      <c r="M67" s="4" t="inlineStr">
        <is>
          <t>لا</t>
        </is>
      </c>
      <c r="N67" s="4" t="n"/>
      <c r="O67" s="15" t="n">
        <v>940</v>
      </c>
      <c r="P67" s="15" t="n">
        <v>4200</v>
      </c>
      <c r="Q67" s="16">
        <f>IF($I67="","",IF($K67="",'الإعدادات'!$B$6-$I67,$K67-$I67))</f>
        <v/>
      </c>
      <c r="R67" s="8">
        <f>IF($I67="","",IF($K67&lt;&gt;"","استُلم",IF(AND($J67&lt;&gt;"",'الإعدادات'!$B$6&gt;$J67),"متأخر","في المعمل")))</f>
        <v/>
      </c>
      <c r="S67" s="16">
        <f>IF(OR($I67="",$J67=""),"",MAX(0,IF($K67="",'الإعدادات'!$B$6,$K67)-$J67))</f>
        <v/>
      </c>
      <c r="T67" s="17">
        <f>IF($I67="","",DATE(YEAR($I67),MONTH($I67),1))</f>
        <v/>
      </c>
      <c r="U67" s="18">
        <f>IF(OR($O67="",$P67=""),"",$P67-$O67)</f>
        <v/>
      </c>
    </row>
    <row r="68">
      <c r="A68" s="4" t="inlineStr">
        <is>
          <t>L-2666</t>
        </is>
      </c>
      <c r="B68" s="4" t="inlineStr">
        <is>
          <t>بندر العنزي · D-1270</t>
        </is>
      </c>
      <c r="C68" s="4" t="inlineStr">
        <is>
          <t>د. كريم فوزي</t>
        </is>
      </c>
      <c r="D68" s="4" t="inlineStr">
        <is>
          <t>معمل الإتقان</t>
        </is>
      </c>
      <c r="E68" s="4" t="inlineStr">
        <is>
          <t>حشوة خزفية (إنلاي / أونلاي)</t>
        </is>
      </c>
      <c r="F68" s="13" t="inlineStr">
        <is>
          <t>44</t>
        </is>
      </c>
      <c r="G68" s="14" t="n">
        <v>1</v>
      </c>
      <c r="H68" s="13" t="inlineStr">
        <is>
          <t>A3</t>
        </is>
      </c>
      <c r="I68" s="5" t="n">
        <v>46169</v>
      </c>
      <c r="J68" s="5" t="n">
        <v>46187</v>
      </c>
      <c r="K68" s="5" t="n">
        <v>46195</v>
      </c>
      <c r="L68" s="4" t="inlineStr">
        <is>
          <t>أُعيد صنعه</t>
        </is>
      </c>
      <c r="M68" s="4" t="inlineStr">
        <is>
          <t>نعم</t>
        </is>
      </c>
      <c r="N68" s="4" t="inlineStr">
        <is>
          <t>الطبعة أو المسح</t>
        </is>
      </c>
      <c r="O68" s="15" t="n">
        <v>300</v>
      </c>
      <c r="P68" s="15" t="n">
        <v>1600</v>
      </c>
      <c r="Q68" s="16">
        <f>IF($I68="","",IF($K68="",'الإعدادات'!$B$6-$I68,$K68-$I68))</f>
        <v/>
      </c>
      <c r="R68" s="8">
        <f>IF($I68="","",IF($K68&lt;&gt;"","استُلم",IF(AND($J68&lt;&gt;"",'الإعدادات'!$B$6&gt;$J68),"متأخر","في المعمل")))</f>
        <v/>
      </c>
      <c r="S68" s="16">
        <f>IF(OR($I68="",$J68=""),"",MAX(0,IF($K68="",'الإعدادات'!$B$6,$K68)-$J68))</f>
        <v/>
      </c>
      <c r="T68" s="17">
        <f>IF($I68="","",DATE(YEAR($I68),MONTH($I68),1))</f>
        <v/>
      </c>
      <c r="U68" s="18">
        <f>IF(OR($O68="",$P68=""),"",$P68-$O68)</f>
        <v/>
      </c>
    </row>
    <row r="69">
      <c r="A69" s="4" t="inlineStr">
        <is>
          <t>L-2667</t>
        </is>
      </c>
      <c r="B69" s="4" t="inlineStr">
        <is>
          <t>يوسف البنا · D-1228</t>
        </is>
      </c>
      <c r="C69" s="4" t="inlineStr">
        <is>
          <t>د. هند الزهراني</t>
        </is>
      </c>
      <c r="D69" s="4" t="inlineStr">
        <is>
          <t>مختبر الابتسامة الرقمي</t>
        </is>
      </c>
      <c r="E69" s="4" t="inlineStr">
        <is>
          <t>تاج إي ماكس</t>
        </is>
      </c>
      <c r="F69" s="13" t="inlineStr">
        <is>
          <t>23</t>
        </is>
      </c>
      <c r="G69" s="14" t="n">
        <v>1</v>
      </c>
      <c r="H69" s="13" t="inlineStr">
        <is>
          <t>B2</t>
        </is>
      </c>
      <c r="I69" s="5" t="n">
        <v>46170</v>
      </c>
      <c r="J69" s="5" t="n">
        <v>46177</v>
      </c>
      <c r="K69" s="5" t="n">
        <v>46179</v>
      </c>
      <c r="L69" s="4" t="inlineStr">
        <is>
          <t>رُكّب من أول مرة</t>
        </is>
      </c>
      <c r="M69" s="4" t="inlineStr">
        <is>
          <t>لا</t>
        </is>
      </c>
      <c r="N69" s="4" t="n"/>
      <c r="O69" s="15" t="n">
        <v>500</v>
      </c>
      <c r="P69" s="15" t="n">
        <v>2100</v>
      </c>
      <c r="Q69" s="16">
        <f>IF($I69="","",IF($K69="",'الإعدادات'!$B$6-$I69,$K69-$I69))</f>
        <v/>
      </c>
      <c r="R69" s="8">
        <f>IF($I69="","",IF($K69&lt;&gt;"","استُلم",IF(AND($J69&lt;&gt;"",'الإعدادات'!$B$6&gt;$J69),"متأخر","في المعمل")))</f>
        <v/>
      </c>
      <c r="S69" s="16">
        <f>IF(OR($I69="",$J69=""),"",MAX(0,IF($K69="",'الإعدادات'!$B$6,$K69)-$J69))</f>
        <v/>
      </c>
      <c r="T69" s="17">
        <f>IF($I69="","",DATE(YEAR($I69),MONTH($I69),1))</f>
        <v/>
      </c>
      <c r="U69" s="18">
        <f>IF(OR($O69="",$P69=""),"",$P69-$O69)</f>
        <v/>
      </c>
    </row>
    <row r="70">
      <c r="A70" s="4" t="inlineStr">
        <is>
          <t>L-2668</t>
        </is>
      </c>
      <c r="B70" s="4" t="inlineStr">
        <is>
          <t>إياد حداد · D-1368</t>
        </is>
      </c>
      <c r="C70" s="4" t="inlineStr">
        <is>
          <t>د. هند الزهراني</t>
        </is>
      </c>
      <c r="D70" s="4" t="inlineStr">
        <is>
          <t>معمل الإتقان</t>
        </is>
      </c>
      <c r="E70" s="4" t="inlineStr">
        <is>
          <t>واقي ليلي</t>
        </is>
      </c>
      <c r="F70" s="13" t="inlineStr">
        <is>
          <t>الفك العلوي</t>
        </is>
      </c>
      <c r="G70" s="14" t="n">
        <v>1</v>
      </c>
      <c r="H70" s="13" t="n"/>
      <c r="I70" s="5" t="n">
        <v>46170</v>
      </c>
      <c r="J70" s="5" t="n">
        <v>46188</v>
      </c>
      <c r="K70" s="5" t="n">
        <v>46190</v>
      </c>
      <c r="L70" s="4" t="inlineStr">
        <is>
          <t>رُكّب من أول مرة</t>
        </is>
      </c>
      <c r="M70" s="4" t="inlineStr">
        <is>
          <t>لا</t>
        </is>
      </c>
      <c r="N70" s="4" t="n"/>
      <c r="O70" s="15" t="n">
        <v>160</v>
      </c>
      <c r="P70" s="15" t="n">
        <v>900</v>
      </c>
      <c r="Q70" s="16">
        <f>IF($I70="","",IF($K70="",'الإعدادات'!$B$6-$I70,$K70-$I70))</f>
        <v/>
      </c>
      <c r="R70" s="8">
        <f>IF($I70="","",IF($K70&lt;&gt;"","استُلم",IF(AND($J70&lt;&gt;"",'الإعدادات'!$B$6&gt;$J70),"متأخر","في المعمل")))</f>
        <v/>
      </c>
      <c r="S70" s="16">
        <f>IF(OR($I70="",$J70=""),"",MAX(0,IF($K70="",'الإعدادات'!$B$6,$K70)-$J70))</f>
        <v/>
      </c>
      <c r="T70" s="17">
        <f>IF($I70="","",DATE(YEAR($I70),MONTH($I70),1))</f>
        <v/>
      </c>
      <c r="U70" s="18">
        <f>IF(OR($O70="",$P70=""),"",$P70-$O70)</f>
        <v/>
      </c>
    </row>
    <row r="71">
      <c r="A71" s="4" t="inlineStr">
        <is>
          <t>L-2669</t>
        </is>
      </c>
      <c r="B71" s="4" t="inlineStr">
        <is>
          <t>مريم الكندري · D-1445</t>
        </is>
      </c>
      <c r="C71" s="4" t="inlineStr">
        <is>
          <t>د. هند الزهراني</t>
        </is>
      </c>
      <c r="D71" s="4" t="inlineStr">
        <is>
          <t>مختبر الابتسامة الرقمي</t>
        </is>
      </c>
      <c r="E71" s="4" t="inlineStr">
        <is>
          <t>تاج إي ماكس</t>
        </is>
      </c>
      <c r="F71" s="13" t="inlineStr">
        <is>
          <t>12</t>
        </is>
      </c>
      <c r="G71" s="14" t="n">
        <v>1</v>
      </c>
      <c r="H71" s="13" t="inlineStr">
        <is>
          <t>A3</t>
        </is>
      </c>
      <c r="I71" s="5" t="n">
        <v>46172</v>
      </c>
      <c r="J71" s="5" t="n">
        <v>46179</v>
      </c>
      <c r="K71" s="5" t="n">
        <v>46180</v>
      </c>
      <c r="L71" s="4" t="inlineStr">
        <is>
          <t>رُكّب من أول مرة</t>
        </is>
      </c>
      <c r="M71" s="4" t="inlineStr">
        <is>
          <t>لا</t>
        </is>
      </c>
      <c r="N71" s="4" t="n"/>
      <c r="O71" s="15" t="n">
        <v>500</v>
      </c>
      <c r="P71" s="15" t="n">
        <v>2200</v>
      </c>
      <c r="Q71" s="16">
        <f>IF($I71="","",IF($K71="",'الإعدادات'!$B$6-$I71,$K71-$I71))</f>
        <v/>
      </c>
      <c r="R71" s="8">
        <f>IF($I71="","",IF($K71&lt;&gt;"","استُلم",IF(AND($J71&lt;&gt;"",'الإعدادات'!$B$6&gt;$J71),"متأخر","في المعمل")))</f>
        <v/>
      </c>
      <c r="S71" s="16">
        <f>IF(OR($I71="",$J71=""),"",MAX(0,IF($K71="",'الإعدادات'!$B$6,$K71)-$J71))</f>
        <v/>
      </c>
      <c r="T71" s="17">
        <f>IF($I71="","",DATE(YEAR($I71),MONTH($I71),1))</f>
        <v/>
      </c>
      <c r="U71" s="18">
        <f>IF(OR($O71="",$P71=""),"",$P71-$O71)</f>
        <v/>
      </c>
    </row>
    <row r="72">
      <c r="A72" s="4" t="inlineStr">
        <is>
          <t>L-2670</t>
        </is>
      </c>
      <c r="B72" s="4" t="inlineStr">
        <is>
          <t>لينا عبدالرحمن · D-1221</t>
        </is>
      </c>
      <c r="C72" s="4" t="inlineStr">
        <is>
          <t>د. ريم العتيبي</t>
        </is>
      </c>
      <c r="D72" s="4" t="inlineStr">
        <is>
          <t>مختبر الدقة للأسنان</t>
        </is>
      </c>
      <c r="E72" s="4" t="inlineStr">
        <is>
          <t>حشوة خزفية (إنلاي / أونلاي)</t>
        </is>
      </c>
      <c r="F72" s="13" t="inlineStr">
        <is>
          <t>15</t>
        </is>
      </c>
      <c r="G72" s="14" t="n">
        <v>1</v>
      </c>
      <c r="H72" s="13" t="inlineStr">
        <is>
          <t>A2</t>
        </is>
      </c>
      <c r="I72" s="5" t="n">
        <v>46172</v>
      </c>
      <c r="J72" s="5" t="n">
        <v>46182</v>
      </c>
      <c r="K72" s="5" t="n">
        <v>46183</v>
      </c>
      <c r="L72" s="4" t="inlineStr">
        <is>
          <t>عُدّل في العيادة</t>
        </is>
      </c>
      <c r="M72" s="4" t="inlineStr">
        <is>
          <t>لا</t>
        </is>
      </c>
      <c r="N72" s="4" t="n"/>
      <c r="O72" s="15" t="n">
        <v>380</v>
      </c>
      <c r="P72" s="15" t="n">
        <v>1800</v>
      </c>
      <c r="Q72" s="16">
        <f>IF($I72="","",IF($K72="",'الإعدادات'!$B$6-$I72,$K72-$I72))</f>
        <v/>
      </c>
      <c r="R72" s="8">
        <f>IF($I72="","",IF($K72&lt;&gt;"","استُلم",IF(AND($J72&lt;&gt;"",'الإعدادات'!$B$6&gt;$J72),"متأخر","في المعمل")))</f>
        <v/>
      </c>
      <c r="S72" s="16">
        <f>IF(OR($I72="",$J72=""),"",MAX(0,IF($K72="",'الإعدادات'!$B$6,$K72)-$J72))</f>
        <v/>
      </c>
      <c r="T72" s="17">
        <f>IF($I72="","",DATE(YEAR($I72),MONTH($I72),1))</f>
        <v/>
      </c>
      <c r="U72" s="18">
        <f>IF(OR($O72="",$P72=""),"",$P72-$O72)</f>
        <v/>
      </c>
    </row>
    <row r="73">
      <c r="A73" s="4" t="inlineStr">
        <is>
          <t>L-2671</t>
        </is>
      </c>
      <c r="B73" s="4" t="inlineStr">
        <is>
          <t>يوسف البنا · D-1228</t>
        </is>
      </c>
      <c r="C73" s="4" t="inlineStr">
        <is>
          <t>د. طارق حمدي</t>
        </is>
      </c>
      <c r="D73" s="4" t="inlineStr">
        <is>
          <t>مختبر الابتسامة الرقمي</t>
        </is>
      </c>
      <c r="E73" s="4" t="inlineStr">
        <is>
          <t>حشوة خزفية (إنلاي / أونلاي)</t>
        </is>
      </c>
      <c r="F73" s="13" t="inlineStr">
        <is>
          <t>26</t>
        </is>
      </c>
      <c r="G73" s="14" t="n">
        <v>1</v>
      </c>
      <c r="H73" s="13" t="inlineStr">
        <is>
          <t>A3</t>
        </is>
      </c>
      <c r="I73" s="5" t="n">
        <v>46173</v>
      </c>
      <c r="J73" s="5" t="n">
        <v>46180</v>
      </c>
      <c r="K73" s="5" t="n">
        <v>46181</v>
      </c>
      <c r="L73" s="4" t="inlineStr">
        <is>
          <t>عُدّل في العيادة</t>
        </is>
      </c>
      <c r="M73" s="4" t="inlineStr">
        <is>
          <t>لا</t>
        </is>
      </c>
      <c r="N73" s="4" t="n"/>
      <c r="O73" s="15" t="n">
        <v>420</v>
      </c>
      <c r="P73" s="15" t="n">
        <v>1600</v>
      </c>
      <c r="Q73" s="16">
        <f>IF($I73="","",IF($K73="",'الإعدادات'!$B$6-$I73,$K73-$I73))</f>
        <v/>
      </c>
      <c r="R73" s="8">
        <f>IF($I73="","",IF($K73&lt;&gt;"","استُلم",IF(AND($J73&lt;&gt;"",'الإعدادات'!$B$6&gt;$J73),"متأخر","في المعمل")))</f>
        <v/>
      </c>
      <c r="S73" s="16">
        <f>IF(OR($I73="",$J73=""),"",MAX(0,IF($K73="",'الإعدادات'!$B$6,$K73)-$J73))</f>
        <v/>
      </c>
      <c r="T73" s="17">
        <f>IF($I73="","",DATE(YEAR($I73),MONTH($I73),1))</f>
        <v/>
      </c>
      <c r="U73" s="18">
        <f>IF(OR($O73="",$P73=""),"",$P73-$O73)</f>
        <v/>
      </c>
    </row>
    <row r="74">
      <c r="A74" s="4" t="inlineStr">
        <is>
          <t>L-2672</t>
        </is>
      </c>
      <c r="B74" s="4" t="inlineStr">
        <is>
          <t>وليد عاشور · D-1396</t>
        </is>
      </c>
      <c r="C74" s="4" t="inlineStr">
        <is>
          <t>د. هند الزهراني</t>
        </is>
      </c>
      <c r="D74" s="4" t="inlineStr">
        <is>
          <t>مختبر الدقة للأسنان</t>
        </is>
      </c>
      <c r="E74" s="4" t="inlineStr">
        <is>
          <t>واقي ليلي</t>
        </is>
      </c>
      <c r="F74" s="13" t="inlineStr">
        <is>
          <t>الفك العلوي</t>
        </is>
      </c>
      <c r="G74" s="14" t="n">
        <v>1</v>
      </c>
      <c r="H74" s="13" t="n"/>
      <c r="I74" s="5" t="n">
        <v>46174</v>
      </c>
      <c r="J74" s="5" t="n">
        <v>46184</v>
      </c>
      <c r="K74" s="5" t="n">
        <v>46181</v>
      </c>
      <c r="L74" s="4" t="inlineStr">
        <is>
          <t>عُدّل في العيادة</t>
        </is>
      </c>
      <c r="M74" s="4" t="inlineStr">
        <is>
          <t>لا</t>
        </is>
      </c>
      <c r="N74" s="4" t="n"/>
      <c r="O74" s="15" t="n">
        <v>200</v>
      </c>
      <c r="P74" s="15" t="n">
        <v>900</v>
      </c>
      <c r="Q74" s="16">
        <f>IF($I74="","",IF($K74="",'الإعدادات'!$B$6-$I74,$K74-$I74))</f>
        <v/>
      </c>
      <c r="R74" s="8">
        <f>IF($I74="","",IF($K74&lt;&gt;"","استُلم",IF(AND($J74&lt;&gt;"",'الإعدادات'!$B$6&gt;$J74),"متأخر","في المعمل")))</f>
        <v/>
      </c>
      <c r="S74" s="16">
        <f>IF(OR($I74="",$J74=""),"",MAX(0,IF($K74="",'الإعدادات'!$B$6,$K74)-$J74))</f>
        <v/>
      </c>
      <c r="T74" s="17">
        <f>IF($I74="","",DATE(YEAR($I74),MONTH($I74),1))</f>
        <v/>
      </c>
      <c r="U74" s="18">
        <f>IF(OR($O74="",$P74=""),"",$P74-$O74)</f>
        <v/>
      </c>
    </row>
    <row r="75">
      <c r="A75" s="4" t="inlineStr">
        <is>
          <t>L-2673</t>
        </is>
      </c>
      <c r="B75" s="4" t="inlineStr">
        <is>
          <t>شهد الغامدي · D-1375</t>
        </is>
      </c>
      <c r="C75" s="4" t="inlineStr">
        <is>
          <t>د. كريم فوزي</t>
        </is>
      </c>
      <c r="D75" s="4" t="inlineStr">
        <is>
          <t>معمل الإتقان</t>
        </is>
      </c>
      <c r="E75" s="4" t="inlineStr">
        <is>
          <t>تاج بورسلين على معدن</t>
        </is>
      </c>
      <c r="F75" s="13" t="inlineStr">
        <is>
          <t>44</t>
        </is>
      </c>
      <c r="G75" s="14" t="n">
        <v>1</v>
      </c>
      <c r="H75" s="13" t="inlineStr">
        <is>
          <t>A2</t>
        </is>
      </c>
      <c r="I75" s="5" t="n">
        <v>46174</v>
      </c>
      <c r="J75" s="5" t="n">
        <v>46191</v>
      </c>
      <c r="K75" s="5" t="n">
        <v>46191</v>
      </c>
      <c r="L75" s="4" t="inlineStr">
        <is>
          <t>عُدّل في العيادة</t>
        </is>
      </c>
      <c r="M75" s="4" t="inlineStr">
        <is>
          <t>لا</t>
        </is>
      </c>
      <c r="N75" s="4" t="n"/>
      <c r="O75" s="15" t="n">
        <v>200</v>
      </c>
      <c r="P75" s="15" t="n">
        <v>1300</v>
      </c>
      <c r="Q75" s="16">
        <f>IF($I75="","",IF($K75="",'الإعدادات'!$B$6-$I75,$K75-$I75))</f>
        <v/>
      </c>
      <c r="R75" s="8">
        <f>IF($I75="","",IF($K75&lt;&gt;"","استُلم",IF(AND($J75&lt;&gt;"",'الإعدادات'!$B$6&gt;$J75),"متأخر","في المعمل")))</f>
        <v/>
      </c>
      <c r="S75" s="16">
        <f>IF(OR($I75="",$J75=""),"",MAX(0,IF($K75="",'الإعدادات'!$B$6,$K75)-$J75))</f>
        <v/>
      </c>
      <c r="T75" s="17">
        <f>IF($I75="","",DATE(YEAR($I75),MONTH($I75),1))</f>
        <v/>
      </c>
      <c r="U75" s="18">
        <f>IF(OR($O75="",$P75=""),"",$P75-$O75)</f>
        <v/>
      </c>
    </row>
    <row r="76">
      <c r="A76" s="4" t="inlineStr">
        <is>
          <t>L-2674</t>
        </is>
      </c>
      <c r="B76" s="4" t="inlineStr">
        <is>
          <t>دانة الحربي · D-1249</t>
        </is>
      </c>
      <c r="C76" s="4" t="inlineStr">
        <is>
          <t>د. ريم العتيبي</t>
        </is>
      </c>
      <c r="D76" s="4" t="inlineStr">
        <is>
          <t>معمل الإتقان</t>
        </is>
      </c>
      <c r="E76" s="4" t="inlineStr">
        <is>
          <t>طقم جزئي معدني</t>
        </is>
      </c>
      <c r="F76" s="13" t="inlineStr">
        <is>
          <t>35، 36، 45</t>
        </is>
      </c>
      <c r="G76" s="14" t="n">
        <v>1</v>
      </c>
      <c r="H76" s="13" t="inlineStr">
        <is>
          <t>A3.5</t>
        </is>
      </c>
      <c r="I76" s="5" t="n">
        <v>46175</v>
      </c>
      <c r="J76" s="5" t="n">
        <v>46197</v>
      </c>
      <c r="K76" s="5" t="n">
        <v>46191</v>
      </c>
      <c r="L76" s="4" t="inlineStr">
        <is>
          <t>عُدّل في العيادة</t>
        </is>
      </c>
      <c r="M76" s="4" t="inlineStr">
        <is>
          <t>لا</t>
        </is>
      </c>
      <c r="N76" s="4" t="n"/>
      <c r="O76" s="15" t="n">
        <v>880</v>
      </c>
      <c r="P76" s="15" t="n">
        <v>4600</v>
      </c>
      <c r="Q76" s="16">
        <f>IF($I76="","",IF($K76="",'الإعدادات'!$B$6-$I76,$K76-$I76))</f>
        <v/>
      </c>
      <c r="R76" s="8">
        <f>IF($I76="","",IF($K76&lt;&gt;"","استُلم",IF(AND($J76&lt;&gt;"",'الإعدادات'!$B$6&gt;$J76),"متأخر","في المعمل")))</f>
        <v/>
      </c>
      <c r="S76" s="16">
        <f>IF(OR($I76="",$J76=""),"",MAX(0,IF($K76="",'الإعدادات'!$B$6,$K76)-$J76))</f>
        <v/>
      </c>
      <c r="T76" s="17">
        <f>IF($I76="","",DATE(YEAR($I76),MONTH($I76),1))</f>
        <v/>
      </c>
      <c r="U76" s="18">
        <f>IF(OR($O76="",$P76=""),"",$P76-$O76)</f>
        <v/>
      </c>
    </row>
    <row r="77">
      <c r="A77" s="4" t="inlineStr">
        <is>
          <t>L-2675</t>
        </is>
      </c>
      <c r="B77" s="4" t="inlineStr">
        <is>
          <t>أسماء الجهني · D-1291</t>
        </is>
      </c>
      <c r="C77" s="4" t="inlineStr">
        <is>
          <t>د. هند الزهراني</t>
        </is>
      </c>
      <c r="D77" s="4" t="inlineStr">
        <is>
          <t>مختبر الابتسامة الرقمي</t>
        </is>
      </c>
      <c r="E77" s="4" t="inlineStr">
        <is>
          <t>تاج زركونيا</t>
        </is>
      </c>
      <c r="F77" s="13" t="inlineStr">
        <is>
          <t>45</t>
        </is>
      </c>
      <c r="G77" s="14" t="n">
        <v>1</v>
      </c>
      <c r="H77" s="13" t="inlineStr">
        <is>
          <t>A3</t>
        </is>
      </c>
      <c r="I77" s="5" t="n">
        <v>46175</v>
      </c>
      <c r="J77" s="5" t="n">
        <v>46182</v>
      </c>
      <c r="K77" s="5" t="n">
        <v>46180</v>
      </c>
      <c r="L77" s="4" t="inlineStr">
        <is>
          <t>عُدّل في العيادة</t>
        </is>
      </c>
      <c r="M77" s="4" t="inlineStr">
        <is>
          <t>لا</t>
        </is>
      </c>
      <c r="N77" s="4" t="n"/>
      <c r="O77" s="15" t="n">
        <v>390</v>
      </c>
      <c r="P77" s="15" t="n">
        <v>1700</v>
      </c>
      <c r="Q77" s="16">
        <f>IF($I77="","",IF($K77="",'الإعدادات'!$B$6-$I77,$K77-$I77))</f>
        <v/>
      </c>
      <c r="R77" s="8">
        <f>IF($I77="","",IF($K77&lt;&gt;"","استُلم",IF(AND($J77&lt;&gt;"",'الإعدادات'!$B$6&gt;$J77),"متأخر","في المعمل")))</f>
        <v/>
      </c>
      <c r="S77" s="16">
        <f>IF(OR($I77="",$J77=""),"",MAX(0,IF($K77="",'الإعدادات'!$B$6,$K77)-$J77))</f>
        <v/>
      </c>
      <c r="T77" s="17">
        <f>IF($I77="","",DATE(YEAR($I77),MONTH($I77),1))</f>
        <v/>
      </c>
      <c r="U77" s="18">
        <f>IF(OR($O77="",$P77=""),"",$P77-$O77)</f>
        <v/>
      </c>
    </row>
    <row r="78">
      <c r="A78" s="4" t="inlineStr">
        <is>
          <t>L-2676</t>
        </is>
      </c>
      <c r="B78" s="4" t="inlineStr">
        <is>
          <t>تركي السبيعي · D-1326</t>
        </is>
      </c>
      <c r="C78" s="4" t="inlineStr">
        <is>
          <t>د. ريم العتيبي</t>
        </is>
      </c>
      <c r="D78" s="4" t="inlineStr">
        <is>
          <t>مختبر الابتسامة الرقمي</t>
        </is>
      </c>
      <c r="E78" s="4" t="inlineStr">
        <is>
          <t>تاج زركونيا</t>
        </is>
      </c>
      <c r="F78" s="13" t="inlineStr">
        <is>
          <t>16</t>
        </is>
      </c>
      <c r="G78" s="14" t="n">
        <v>1</v>
      </c>
      <c r="H78" s="13" t="inlineStr">
        <is>
          <t>A3.5</t>
        </is>
      </c>
      <c r="I78" s="5" t="n">
        <v>46176</v>
      </c>
      <c r="J78" s="5" t="n">
        <v>46183</v>
      </c>
      <c r="K78" s="5" t="n">
        <v>46181</v>
      </c>
      <c r="L78" s="4" t="inlineStr">
        <is>
          <t>رُكّب من أول مرة</t>
        </is>
      </c>
      <c r="M78" s="4" t="inlineStr">
        <is>
          <t>لا</t>
        </is>
      </c>
      <c r="N78" s="4" t="n"/>
      <c r="O78" s="15" t="n">
        <v>390</v>
      </c>
      <c r="P78" s="15" t="n">
        <v>1900</v>
      </c>
      <c r="Q78" s="16">
        <f>IF($I78="","",IF($K78="",'الإعدادات'!$B$6-$I78,$K78-$I78))</f>
        <v/>
      </c>
      <c r="R78" s="8">
        <f>IF($I78="","",IF($K78&lt;&gt;"","استُلم",IF(AND($J78&lt;&gt;"",'الإعدادات'!$B$6&gt;$J78),"متأخر","في المعمل")))</f>
        <v/>
      </c>
      <c r="S78" s="16">
        <f>IF(OR($I78="",$J78=""),"",MAX(0,IF($K78="",'الإعدادات'!$B$6,$K78)-$J78))</f>
        <v/>
      </c>
      <c r="T78" s="17">
        <f>IF($I78="","",DATE(YEAR($I78),MONTH($I78),1))</f>
        <v/>
      </c>
      <c r="U78" s="18">
        <f>IF(OR($O78="",$P78=""),"",$P78-$O78)</f>
        <v/>
      </c>
    </row>
    <row r="79">
      <c r="A79" s="4" t="inlineStr">
        <is>
          <t>L-2677</t>
        </is>
      </c>
      <c r="B79" s="4" t="inlineStr">
        <is>
          <t>مريم الكندري · D-1445</t>
        </is>
      </c>
      <c r="C79" s="4" t="inlineStr">
        <is>
          <t>د. ريم العتيبي</t>
        </is>
      </c>
      <c r="D79" s="4" t="inlineStr">
        <is>
          <t>مختبر الابتسامة الرقمي</t>
        </is>
      </c>
      <c r="E79" s="4" t="inlineStr">
        <is>
          <t>تاج زركونيا</t>
        </is>
      </c>
      <c r="F79" s="13" t="inlineStr">
        <is>
          <t>17</t>
        </is>
      </c>
      <c r="G79" s="14" t="n">
        <v>1</v>
      </c>
      <c r="H79" s="13" t="inlineStr">
        <is>
          <t>A3</t>
        </is>
      </c>
      <c r="I79" s="5" t="n">
        <v>46176</v>
      </c>
      <c r="J79" s="5" t="n">
        <v>46183</v>
      </c>
      <c r="K79" s="5" t="n">
        <v>46182</v>
      </c>
      <c r="L79" s="4" t="inlineStr">
        <is>
          <t>رُكّب من أول مرة</t>
        </is>
      </c>
      <c r="M79" s="4" t="inlineStr">
        <is>
          <t>لا</t>
        </is>
      </c>
      <c r="N79" s="4" t="n"/>
      <c r="O79" s="15" t="n">
        <v>390</v>
      </c>
      <c r="P79" s="15" t="n">
        <v>1800</v>
      </c>
      <c r="Q79" s="16">
        <f>IF($I79="","",IF($K79="",'الإعدادات'!$B$6-$I79,$K79-$I79))</f>
        <v/>
      </c>
      <c r="R79" s="8">
        <f>IF($I79="","",IF($K79&lt;&gt;"","استُلم",IF(AND($J79&lt;&gt;"",'الإعدادات'!$B$6&gt;$J79),"متأخر","في المعمل")))</f>
        <v/>
      </c>
      <c r="S79" s="16">
        <f>IF(OR($I79="",$J79=""),"",MAX(0,IF($K79="",'الإعدادات'!$B$6,$K79)-$J79))</f>
        <v/>
      </c>
      <c r="T79" s="17">
        <f>IF($I79="","",DATE(YEAR($I79),MONTH($I79),1))</f>
        <v/>
      </c>
      <c r="U79" s="18">
        <f>IF(OR($O79="",$P79=""),"",$P79-$O79)</f>
        <v/>
      </c>
    </row>
    <row r="80">
      <c r="A80" s="4" t="inlineStr">
        <is>
          <t>L-2678</t>
        </is>
      </c>
      <c r="B80" s="4" t="inlineStr">
        <is>
          <t>رنا الحسيني · D-1431</t>
        </is>
      </c>
      <c r="C80" s="4" t="inlineStr">
        <is>
          <t>د. طارق حمدي</t>
        </is>
      </c>
      <c r="D80" s="4" t="inlineStr">
        <is>
          <t>مختبر الابتسامة الرقمي</t>
        </is>
      </c>
      <c r="E80" s="4" t="inlineStr">
        <is>
          <t>واقي ليلي</t>
        </is>
      </c>
      <c r="F80" s="13" t="inlineStr">
        <is>
          <t>الفك السفلي</t>
        </is>
      </c>
      <c r="G80" s="14" t="n">
        <v>1</v>
      </c>
      <c r="H80" s="13" t="n"/>
      <c r="I80" s="5" t="n">
        <v>46177</v>
      </c>
      <c r="J80" s="5" t="n">
        <v>46184</v>
      </c>
      <c r="K80" s="5" t="n">
        <v>46186</v>
      </c>
      <c r="L80" s="4" t="inlineStr">
        <is>
          <t>رُكّب من أول مرة</t>
        </is>
      </c>
      <c r="M80" s="4" t="inlineStr">
        <is>
          <t>لا</t>
        </is>
      </c>
      <c r="N80" s="4" t="n"/>
      <c r="O80" s="15" t="n">
        <v>220</v>
      </c>
      <c r="P80" s="15" t="n">
        <v>900</v>
      </c>
      <c r="Q80" s="16">
        <f>IF($I80="","",IF($K80="",'الإعدادات'!$B$6-$I80,$K80-$I80))</f>
        <v/>
      </c>
      <c r="R80" s="8">
        <f>IF($I80="","",IF($K80&lt;&gt;"","استُلم",IF(AND($J80&lt;&gt;"",'الإعدادات'!$B$6&gt;$J80),"متأخر","في المعمل")))</f>
        <v/>
      </c>
      <c r="S80" s="16">
        <f>IF(OR($I80="",$J80=""),"",MAX(0,IF($K80="",'الإعدادات'!$B$6,$K80)-$J80))</f>
        <v/>
      </c>
      <c r="T80" s="17">
        <f>IF($I80="","",DATE(YEAR($I80),MONTH($I80),1))</f>
        <v/>
      </c>
      <c r="U80" s="18">
        <f>IF(OR($O80="",$P80=""),"",$P80-$O80)</f>
        <v/>
      </c>
    </row>
    <row r="81">
      <c r="A81" s="4" t="inlineStr">
        <is>
          <t>L-2679</t>
        </is>
      </c>
      <c r="B81" s="4" t="inlineStr">
        <is>
          <t>مصطفى رشاد · D-1284</t>
        </is>
      </c>
      <c r="C81" s="4" t="inlineStr">
        <is>
          <t>د. طارق حمدي</t>
        </is>
      </c>
      <c r="D81" s="4" t="inlineStr">
        <is>
          <t>مختبر الابتسامة الرقمي</t>
        </is>
      </c>
      <c r="E81" s="4" t="inlineStr">
        <is>
          <t>تاج إي ماكس</t>
        </is>
      </c>
      <c r="F81" s="13" t="inlineStr">
        <is>
          <t>12</t>
        </is>
      </c>
      <c r="G81" s="14" t="n">
        <v>1</v>
      </c>
      <c r="H81" s="13" t="inlineStr">
        <is>
          <t>B2</t>
        </is>
      </c>
      <c r="I81" s="5" t="n">
        <v>46179</v>
      </c>
      <c r="J81" s="5" t="n">
        <v>46186</v>
      </c>
      <c r="K81" s="5" t="n">
        <v>46186</v>
      </c>
      <c r="L81" s="4" t="inlineStr">
        <is>
          <t>رُكّب من أول مرة</t>
        </is>
      </c>
      <c r="M81" s="4" t="inlineStr">
        <is>
          <t>لا</t>
        </is>
      </c>
      <c r="N81" s="4" t="n"/>
      <c r="O81" s="15" t="n">
        <v>500</v>
      </c>
      <c r="P81" s="15" t="n">
        <v>2200</v>
      </c>
      <c r="Q81" s="16">
        <f>IF($I81="","",IF($K81="",'الإعدادات'!$B$6-$I81,$K81-$I81))</f>
        <v/>
      </c>
      <c r="R81" s="8">
        <f>IF($I81="","",IF($K81&lt;&gt;"","استُلم",IF(AND($J81&lt;&gt;"",'الإعدادات'!$B$6&gt;$J81),"متأخر","في المعمل")))</f>
        <v/>
      </c>
      <c r="S81" s="16">
        <f>IF(OR($I81="",$J81=""),"",MAX(0,IF($K81="",'الإعدادات'!$B$6,$K81)-$J81))</f>
        <v/>
      </c>
      <c r="T81" s="17">
        <f>IF($I81="","",DATE(YEAR($I81),MONTH($I81),1))</f>
        <v/>
      </c>
      <c r="U81" s="18">
        <f>IF(OR($O81="",$P81=""),"",$P81-$O81)</f>
        <v/>
      </c>
    </row>
    <row r="82">
      <c r="A82" s="4" t="inlineStr">
        <is>
          <t>L-2680</t>
        </is>
      </c>
      <c r="B82" s="4" t="inlineStr">
        <is>
          <t>سعود المطرفي · D-1410</t>
        </is>
      </c>
      <c r="C82" s="4" t="inlineStr">
        <is>
          <t>د. كريم فوزي</t>
        </is>
      </c>
      <c r="D82" s="4" t="inlineStr">
        <is>
          <t>مختبر الدقة للأسنان</t>
        </is>
      </c>
      <c r="E82" s="4" t="inlineStr">
        <is>
          <t>جسر زركونيا 3 وحدات</t>
        </is>
      </c>
      <c r="F82" s="13" t="inlineStr">
        <is>
          <t>14، 15، 16</t>
        </is>
      </c>
      <c r="G82" s="14" t="n">
        <v>3</v>
      </c>
      <c r="H82" s="13" t="inlineStr">
        <is>
          <t>A1</t>
        </is>
      </c>
      <c r="I82" s="5" t="n">
        <v>46179</v>
      </c>
      <c r="J82" s="5" t="n">
        <v>46189</v>
      </c>
      <c r="K82" s="5" t="n">
        <v>46182</v>
      </c>
      <c r="L82" s="4" t="inlineStr">
        <is>
          <t>رُكّب من أول مرة</t>
        </is>
      </c>
      <c r="M82" s="4" t="inlineStr">
        <is>
          <t>لا</t>
        </is>
      </c>
      <c r="N82" s="4" t="n"/>
      <c r="O82" s="15" t="n">
        <v>1050</v>
      </c>
      <c r="P82" s="15" t="n">
        <v>5600</v>
      </c>
      <c r="Q82" s="16">
        <f>IF($I82="","",IF($K82="",'الإعدادات'!$B$6-$I82,$K82-$I82))</f>
        <v/>
      </c>
      <c r="R82" s="8">
        <f>IF($I82="","",IF($K82&lt;&gt;"","استُلم",IF(AND($J82&lt;&gt;"",'الإعدادات'!$B$6&gt;$J82),"متأخر","في المعمل")))</f>
        <v/>
      </c>
      <c r="S82" s="16">
        <f>IF(OR($I82="",$J82=""),"",MAX(0,IF($K82="",'الإعدادات'!$B$6,$K82)-$J82))</f>
        <v/>
      </c>
      <c r="T82" s="17">
        <f>IF($I82="","",DATE(YEAR($I82),MONTH($I82),1))</f>
        <v/>
      </c>
      <c r="U82" s="18">
        <f>IF(OR($O82="",$P82=""),"",$P82-$O82)</f>
        <v/>
      </c>
    </row>
    <row r="83">
      <c r="A83" s="4" t="inlineStr">
        <is>
          <t>L-2681</t>
        </is>
      </c>
      <c r="B83" s="4" t="inlineStr">
        <is>
          <t>مصطفى رشاد · D-1284</t>
        </is>
      </c>
      <c r="C83" s="4" t="inlineStr">
        <is>
          <t>د. طارق حمدي</t>
        </is>
      </c>
      <c r="D83" s="4" t="inlineStr">
        <is>
          <t>مختبر الابتسامة الرقمي</t>
        </is>
      </c>
      <c r="E83" s="4" t="inlineStr">
        <is>
          <t>تاج زركونيا</t>
        </is>
      </c>
      <c r="F83" s="13" t="inlineStr">
        <is>
          <t>16</t>
        </is>
      </c>
      <c r="G83" s="14" t="n">
        <v>1</v>
      </c>
      <c r="H83" s="13" t="inlineStr">
        <is>
          <t>B2</t>
        </is>
      </c>
      <c r="I83" s="5" t="n">
        <v>46180</v>
      </c>
      <c r="J83" s="5" t="n">
        <v>46187</v>
      </c>
      <c r="K83" s="5" t="n">
        <v>46187</v>
      </c>
      <c r="L83" s="4" t="inlineStr">
        <is>
          <t>رُكّب من أول مرة</t>
        </is>
      </c>
      <c r="M83" s="4" t="inlineStr">
        <is>
          <t>لا</t>
        </is>
      </c>
      <c r="N83" s="4" t="n"/>
      <c r="O83" s="15" t="n">
        <v>390</v>
      </c>
      <c r="P83" s="15" t="n">
        <v>1800</v>
      </c>
      <c r="Q83" s="16">
        <f>IF($I83="","",IF($K83="",'الإعدادات'!$B$6-$I83,$K83-$I83))</f>
        <v/>
      </c>
      <c r="R83" s="8">
        <f>IF($I83="","",IF($K83&lt;&gt;"","استُلم",IF(AND($J83&lt;&gt;"",'الإعدادات'!$B$6&gt;$J83),"متأخر","في المعمل")))</f>
        <v/>
      </c>
      <c r="S83" s="16">
        <f>IF(OR($I83="",$J83=""),"",MAX(0,IF($K83="",'الإعدادات'!$B$6,$K83)-$J83))</f>
        <v/>
      </c>
      <c r="T83" s="17">
        <f>IF($I83="","",DATE(YEAR($I83),MONTH($I83),1))</f>
        <v/>
      </c>
      <c r="U83" s="18">
        <f>IF(OR($O83="",$P83=""),"",$P83-$O83)</f>
        <v/>
      </c>
    </row>
    <row r="84">
      <c r="A84" s="4" t="inlineStr">
        <is>
          <t>L-2682</t>
        </is>
      </c>
      <c r="B84" s="4" t="inlineStr">
        <is>
          <t>ريما الخالدي · D-1305</t>
        </is>
      </c>
      <c r="C84" s="4" t="inlineStr">
        <is>
          <t>د. هند الزهراني</t>
        </is>
      </c>
      <c r="D84" s="4" t="inlineStr">
        <is>
          <t>مختبر الدقة للأسنان</t>
        </is>
      </c>
      <c r="E84" s="4" t="inlineStr">
        <is>
          <t>تاج إي ماكس</t>
        </is>
      </c>
      <c r="F84" s="13" t="inlineStr">
        <is>
          <t>12</t>
        </is>
      </c>
      <c r="G84" s="14" t="n">
        <v>1</v>
      </c>
      <c r="H84" s="13" t="inlineStr">
        <is>
          <t>A3</t>
        </is>
      </c>
      <c r="I84" s="5" t="n">
        <v>46180</v>
      </c>
      <c r="J84" s="5" t="n">
        <v>46190</v>
      </c>
      <c r="K84" s="5" t="n">
        <v>46188</v>
      </c>
      <c r="L84" s="4" t="inlineStr">
        <is>
          <t>رُكّب من أول مرة</t>
        </is>
      </c>
      <c r="M84" s="4" t="inlineStr">
        <is>
          <t>لا</t>
        </is>
      </c>
      <c r="N84" s="4" t="n"/>
      <c r="O84" s="15" t="n">
        <v>450</v>
      </c>
      <c r="P84" s="15" t="n">
        <v>2400</v>
      </c>
      <c r="Q84" s="16">
        <f>IF($I84="","",IF($K84="",'الإعدادات'!$B$6-$I84,$K84-$I84))</f>
        <v/>
      </c>
      <c r="R84" s="8">
        <f>IF($I84="","",IF($K84&lt;&gt;"","استُلم",IF(AND($J84&lt;&gt;"",'الإعدادات'!$B$6&gt;$J84),"متأخر","في المعمل")))</f>
        <v/>
      </c>
      <c r="S84" s="16">
        <f>IF(OR($I84="",$J84=""),"",MAX(0,IF($K84="",'الإعدادات'!$B$6,$K84)-$J84))</f>
        <v/>
      </c>
      <c r="T84" s="17">
        <f>IF($I84="","",DATE(YEAR($I84),MONTH($I84),1))</f>
        <v/>
      </c>
      <c r="U84" s="18">
        <f>IF(OR($O84="",$P84=""),"",$P84-$O84)</f>
        <v/>
      </c>
    </row>
    <row r="85">
      <c r="A85" s="4" t="inlineStr">
        <is>
          <t>L-2683</t>
        </is>
      </c>
      <c r="B85" s="4" t="inlineStr">
        <is>
          <t>عبدالله الشمري · D-1200</t>
        </is>
      </c>
      <c r="C85" s="4" t="inlineStr">
        <is>
          <t>د. هند الزهراني</t>
        </is>
      </c>
      <c r="D85" s="4" t="inlineStr">
        <is>
          <t>مختبر الابتسامة الرقمي</t>
        </is>
      </c>
      <c r="E85" s="4" t="inlineStr">
        <is>
          <t>تاج إي ماكس</t>
        </is>
      </c>
      <c r="F85" s="13" t="inlineStr">
        <is>
          <t>11</t>
        </is>
      </c>
      <c r="G85" s="14" t="n">
        <v>1</v>
      </c>
      <c r="H85" s="13" t="inlineStr">
        <is>
          <t>A1</t>
        </is>
      </c>
      <c r="I85" s="5" t="n">
        <v>46180</v>
      </c>
      <c r="J85" s="5" t="n">
        <v>46187</v>
      </c>
      <c r="K85" s="5" t="n">
        <v>46186</v>
      </c>
      <c r="L85" s="4" t="inlineStr">
        <is>
          <t>رُكّب من أول مرة</t>
        </is>
      </c>
      <c r="M85" s="4" t="inlineStr">
        <is>
          <t>لا</t>
        </is>
      </c>
      <c r="N85" s="4" t="n"/>
      <c r="O85" s="15" t="n">
        <v>500</v>
      </c>
      <c r="P85" s="15" t="n">
        <v>2200</v>
      </c>
      <c r="Q85" s="16">
        <f>IF($I85="","",IF($K85="",'الإعدادات'!$B$6-$I85,$K85-$I85))</f>
        <v/>
      </c>
      <c r="R85" s="8">
        <f>IF($I85="","",IF($K85&lt;&gt;"","استُلم",IF(AND($J85&lt;&gt;"",'الإعدادات'!$B$6&gt;$J85),"متأخر","في المعمل")))</f>
        <v/>
      </c>
      <c r="S85" s="16">
        <f>IF(OR($I85="",$J85=""),"",MAX(0,IF($K85="",'الإعدادات'!$B$6,$K85)-$J85))</f>
        <v/>
      </c>
      <c r="T85" s="17">
        <f>IF($I85="","",DATE(YEAR($I85),MONTH($I85),1))</f>
        <v/>
      </c>
      <c r="U85" s="18">
        <f>IF(OR($O85="",$P85=""),"",$P85-$O85)</f>
        <v/>
      </c>
    </row>
    <row r="86">
      <c r="A86" s="4" t="inlineStr">
        <is>
          <t>L-2684</t>
        </is>
      </c>
      <c r="B86" s="4" t="inlineStr">
        <is>
          <t>نور الهدى سالم · D-1347</t>
        </is>
      </c>
      <c r="C86" s="4" t="inlineStr">
        <is>
          <t>د. ريم العتيبي</t>
        </is>
      </c>
      <c r="D86" s="4" t="inlineStr">
        <is>
          <t>مختبر الدقة للأسنان</t>
        </is>
      </c>
      <c r="E86" s="4" t="inlineStr">
        <is>
          <t>جسر زركونيا 3 وحدات</t>
        </is>
      </c>
      <c r="F86" s="13" t="inlineStr">
        <is>
          <t>44، 45، 46</t>
        </is>
      </c>
      <c r="G86" s="14" t="n">
        <v>3</v>
      </c>
      <c r="H86" s="13" t="inlineStr">
        <is>
          <t>A3.5</t>
        </is>
      </c>
      <c r="I86" s="5" t="n">
        <v>46181</v>
      </c>
      <c r="J86" s="5" t="n">
        <v>46191</v>
      </c>
      <c r="K86" s="5" t="n">
        <v>46189</v>
      </c>
      <c r="L86" s="4" t="inlineStr">
        <is>
          <t>أُعيد للمعمل للتعديل</t>
        </is>
      </c>
      <c r="M86" s="4" t="inlineStr">
        <is>
          <t>لا</t>
        </is>
      </c>
      <c r="N86" s="4" t="n"/>
      <c r="O86" s="15" t="n">
        <v>1050</v>
      </c>
      <c r="P86" s="15" t="n">
        <v>5400</v>
      </c>
      <c r="Q86" s="16">
        <f>IF($I86="","",IF($K86="",'الإعدادات'!$B$6-$I86,$K86-$I86))</f>
        <v/>
      </c>
      <c r="R86" s="8">
        <f>IF($I86="","",IF($K86&lt;&gt;"","استُلم",IF(AND($J86&lt;&gt;"",'الإعدادات'!$B$6&gt;$J86),"متأخر","في المعمل")))</f>
        <v/>
      </c>
      <c r="S86" s="16">
        <f>IF(OR($I86="",$J86=""),"",MAX(0,IF($K86="",'الإعدادات'!$B$6,$K86)-$J86))</f>
        <v/>
      </c>
      <c r="T86" s="17">
        <f>IF($I86="","",DATE(YEAR($I86),MONTH($I86),1))</f>
        <v/>
      </c>
      <c r="U86" s="18">
        <f>IF(OR($O86="",$P86=""),"",$P86-$O86)</f>
        <v/>
      </c>
    </row>
    <row r="87">
      <c r="A87" s="4" t="inlineStr">
        <is>
          <t>L-2685</t>
        </is>
      </c>
      <c r="B87" s="4" t="inlineStr">
        <is>
          <t>سعود المطرفي · D-1410</t>
        </is>
      </c>
      <c r="C87" s="4" t="inlineStr">
        <is>
          <t>د. ريم العتيبي</t>
        </is>
      </c>
      <c r="D87" s="4" t="inlineStr">
        <is>
          <t>معمل الإتقان</t>
        </is>
      </c>
      <c r="E87" s="4" t="inlineStr">
        <is>
          <t>حشوة خزفية (إنلاي / أونلاي)</t>
        </is>
      </c>
      <c r="F87" s="13" t="inlineStr">
        <is>
          <t>27</t>
        </is>
      </c>
      <c r="G87" s="14" t="n">
        <v>1</v>
      </c>
      <c r="H87" s="13" t="inlineStr">
        <is>
          <t>A3</t>
        </is>
      </c>
      <c r="I87" s="5" t="n">
        <v>46181</v>
      </c>
      <c r="J87" s="5" t="n">
        <v>46198</v>
      </c>
      <c r="K87" s="5" t="n">
        <v>46196</v>
      </c>
      <c r="L87" s="4" t="inlineStr">
        <is>
          <t>رُكّب من أول مرة</t>
        </is>
      </c>
      <c r="M87" s="4" t="inlineStr">
        <is>
          <t>لا</t>
        </is>
      </c>
      <c r="N87" s="4" t="n"/>
      <c r="O87" s="15" t="n">
        <v>300</v>
      </c>
      <c r="P87" s="15" t="n">
        <v>1800</v>
      </c>
      <c r="Q87" s="16">
        <f>IF($I87="","",IF($K87="",'الإعدادات'!$B$6-$I87,$K87-$I87))</f>
        <v/>
      </c>
      <c r="R87" s="8">
        <f>IF($I87="","",IF($K87&lt;&gt;"","استُلم",IF(AND($J87&lt;&gt;"",'الإعدادات'!$B$6&gt;$J87),"متأخر","في المعمل")))</f>
        <v/>
      </c>
      <c r="S87" s="16">
        <f>IF(OR($I87="",$J87=""),"",MAX(0,IF($K87="",'الإعدادات'!$B$6,$K87)-$J87))</f>
        <v/>
      </c>
      <c r="T87" s="17">
        <f>IF($I87="","",DATE(YEAR($I87),MONTH($I87),1))</f>
        <v/>
      </c>
      <c r="U87" s="18">
        <f>IF(OR($O87="",$P87=""),"",$P87-$O87)</f>
        <v/>
      </c>
    </row>
    <row r="88">
      <c r="A88" s="4" t="inlineStr">
        <is>
          <t>L-2686</t>
        </is>
      </c>
      <c r="B88" s="4" t="inlineStr">
        <is>
          <t>مريم الكندري · D-1445</t>
        </is>
      </c>
      <c r="C88" s="4" t="inlineStr">
        <is>
          <t>د. طارق حمدي</t>
        </is>
      </c>
      <c r="D88" s="4" t="inlineStr">
        <is>
          <t>مختبر الدقة للأسنان</t>
        </is>
      </c>
      <c r="E88" s="4" t="inlineStr">
        <is>
          <t>تاج بورسلين على معدن</t>
        </is>
      </c>
      <c r="F88" s="13" t="inlineStr">
        <is>
          <t>35</t>
        </is>
      </c>
      <c r="G88" s="14" t="n">
        <v>1</v>
      </c>
      <c r="H88" s="13" t="inlineStr">
        <is>
          <t>A3.5</t>
        </is>
      </c>
      <c r="I88" s="5" t="n">
        <v>46181</v>
      </c>
      <c r="J88" s="5" t="n">
        <v>46191</v>
      </c>
      <c r="K88" s="5" t="n">
        <v>46189</v>
      </c>
      <c r="L88" s="4" t="inlineStr">
        <is>
          <t>أُعيد للمعمل للتعديل</t>
        </is>
      </c>
      <c r="M88" s="4" t="inlineStr">
        <is>
          <t>لا</t>
        </is>
      </c>
      <c r="N88" s="4" t="n"/>
      <c r="O88" s="15" t="n">
        <v>250</v>
      </c>
      <c r="P88" s="15" t="n">
        <v>1400</v>
      </c>
      <c r="Q88" s="16">
        <f>IF($I88="","",IF($K88="",'الإعدادات'!$B$6-$I88,$K88-$I88))</f>
        <v/>
      </c>
      <c r="R88" s="8">
        <f>IF($I88="","",IF($K88&lt;&gt;"","استُلم",IF(AND($J88&lt;&gt;"",'الإعدادات'!$B$6&gt;$J88),"متأخر","في المعمل")))</f>
        <v/>
      </c>
      <c r="S88" s="16">
        <f>IF(OR($I88="",$J88=""),"",MAX(0,IF($K88="",'الإعدادات'!$B$6,$K88)-$J88))</f>
        <v/>
      </c>
      <c r="T88" s="17">
        <f>IF($I88="","",DATE(YEAR($I88),MONTH($I88),1))</f>
        <v/>
      </c>
      <c r="U88" s="18">
        <f>IF(OR($O88="",$P88=""),"",$P88-$O88)</f>
        <v/>
      </c>
    </row>
    <row r="89">
      <c r="A89" s="4" t="inlineStr">
        <is>
          <t>L-2687</t>
        </is>
      </c>
      <c r="B89" s="4" t="inlineStr">
        <is>
          <t>نور الهدى سالم · D-1347</t>
        </is>
      </c>
      <c r="C89" s="4" t="inlineStr">
        <is>
          <t>د. طارق حمدي</t>
        </is>
      </c>
      <c r="D89" s="4" t="inlineStr">
        <is>
          <t>معمل الإتقان</t>
        </is>
      </c>
      <c r="E89" s="4" t="inlineStr">
        <is>
          <t>جسر زركونيا 3 وحدات</t>
        </is>
      </c>
      <c r="F89" s="13" t="inlineStr">
        <is>
          <t>44، 45، 46</t>
        </is>
      </c>
      <c r="G89" s="14" t="n">
        <v>3</v>
      </c>
      <c r="H89" s="13" t="inlineStr">
        <is>
          <t>A3.5</t>
        </is>
      </c>
      <c r="I89" s="5" t="n">
        <v>46182</v>
      </c>
      <c r="J89" s="5" t="n">
        <v>46200</v>
      </c>
      <c r="K89" s="5" t="n">
        <v>46200</v>
      </c>
      <c r="L89" s="4" t="inlineStr">
        <is>
          <t>رُكّب من أول مرة</t>
        </is>
      </c>
      <c r="M89" s="4" t="inlineStr">
        <is>
          <t>لا</t>
        </is>
      </c>
      <c r="N89" s="4" t="n"/>
      <c r="O89" s="15" t="n">
        <v>840</v>
      </c>
      <c r="P89" s="15" t="n">
        <v>5600</v>
      </c>
      <c r="Q89" s="16">
        <f>IF($I89="","",IF($K89="",'الإعدادات'!$B$6-$I89,$K89-$I89))</f>
        <v/>
      </c>
      <c r="R89" s="8">
        <f>IF($I89="","",IF($K89&lt;&gt;"","استُلم",IF(AND($J89&lt;&gt;"",'الإعدادات'!$B$6&gt;$J89),"متأخر","في المعمل")))</f>
        <v/>
      </c>
      <c r="S89" s="16">
        <f>IF(OR($I89="",$J89=""),"",MAX(0,IF($K89="",'الإعدادات'!$B$6,$K89)-$J89))</f>
        <v/>
      </c>
      <c r="T89" s="17">
        <f>IF($I89="","",DATE(YEAR($I89),MONTH($I89),1))</f>
        <v/>
      </c>
      <c r="U89" s="18">
        <f>IF(OR($O89="",$P89=""),"",$P89-$O89)</f>
        <v/>
      </c>
    </row>
    <row r="90">
      <c r="A90" s="4" t="inlineStr">
        <is>
          <t>L-2688</t>
        </is>
      </c>
      <c r="B90" s="4" t="inlineStr">
        <is>
          <t>خالد الزعبي · D-1340</t>
        </is>
      </c>
      <c r="C90" s="4" t="inlineStr">
        <is>
          <t>د. ريم العتيبي</t>
        </is>
      </c>
      <c r="D90" s="4" t="inlineStr">
        <is>
          <t>معمل النخبة للتركيبات</t>
        </is>
      </c>
      <c r="E90" s="4" t="inlineStr">
        <is>
          <t>طقم جزئي أكريليك</t>
        </is>
      </c>
      <c r="F90" s="13" t="inlineStr">
        <is>
          <t>36، 37، 46، 47</t>
        </is>
      </c>
      <c r="G90" s="14" t="n">
        <v>1</v>
      </c>
      <c r="H90" s="13" t="inlineStr">
        <is>
          <t>B1</t>
        </is>
      </c>
      <c r="I90" s="5" t="n">
        <v>46182</v>
      </c>
      <c r="J90" s="5" t="n">
        <v>46205</v>
      </c>
      <c r="K90" s="5" t="n">
        <v>46209</v>
      </c>
      <c r="L90" s="4" t="inlineStr">
        <is>
          <t>أُعيد للمعمل للتعديل</t>
        </is>
      </c>
      <c r="M90" s="4" t="inlineStr">
        <is>
          <t>لا</t>
        </is>
      </c>
      <c r="N90" s="4" t="n"/>
      <c r="O90" s="15" t="n">
        <v>520</v>
      </c>
      <c r="P90" s="15" t="n">
        <v>2400</v>
      </c>
      <c r="Q90" s="16">
        <f>IF($I90="","",IF($K90="",'الإعدادات'!$B$6-$I90,$K90-$I90))</f>
        <v/>
      </c>
      <c r="R90" s="8">
        <f>IF($I90="","",IF($K90&lt;&gt;"","استُلم",IF(AND($J90&lt;&gt;"",'الإعدادات'!$B$6&gt;$J90),"متأخر","في المعمل")))</f>
        <v/>
      </c>
      <c r="S90" s="16">
        <f>IF(OR($I90="",$J90=""),"",MAX(0,IF($K90="",'الإعدادات'!$B$6,$K90)-$J90))</f>
        <v/>
      </c>
      <c r="T90" s="17">
        <f>IF($I90="","",DATE(YEAR($I90),MONTH($I90),1))</f>
        <v/>
      </c>
      <c r="U90" s="18">
        <f>IF(OR($O90="",$P90=""),"",$P90-$O90)</f>
        <v/>
      </c>
    </row>
    <row r="91">
      <c r="A91" s="4" t="inlineStr">
        <is>
          <t>L-2689</t>
        </is>
      </c>
      <c r="B91" s="4" t="inlineStr">
        <is>
          <t>مشعل الهاجري · D-1382</t>
        </is>
      </c>
      <c r="C91" s="4" t="inlineStr">
        <is>
          <t>د. طارق حمدي</t>
        </is>
      </c>
      <c r="D91" s="4" t="inlineStr">
        <is>
          <t>مختبر الدقة للأسنان</t>
        </is>
      </c>
      <c r="E91" s="4" t="inlineStr">
        <is>
          <t>تاج زركونيا</t>
        </is>
      </c>
      <c r="F91" s="13" t="inlineStr">
        <is>
          <t>36</t>
        </is>
      </c>
      <c r="G91" s="14" t="n">
        <v>1</v>
      </c>
      <c r="H91" s="13" t="inlineStr">
        <is>
          <t>B1</t>
        </is>
      </c>
      <c r="I91" s="5" t="n">
        <v>46183</v>
      </c>
      <c r="J91" s="5" t="n">
        <v>46194</v>
      </c>
      <c r="K91" s="5" t="n">
        <v>46193</v>
      </c>
      <c r="L91" s="4" t="inlineStr">
        <is>
          <t>رُكّب من أول مرة</t>
        </is>
      </c>
      <c r="M91" s="4" t="inlineStr">
        <is>
          <t>لا</t>
        </is>
      </c>
      <c r="N91" s="4" t="n"/>
      <c r="O91" s="15" t="n">
        <v>350</v>
      </c>
      <c r="P91" s="15" t="n">
        <v>1800</v>
      </c>
      <c r="Q91" s="16">
        <f>IF($I91="","",IF($K91="",'الإعدادات'!$B$6-$I91,$K91-$I91))</f>
        <v/>
      </c>
      <c r="R91" s="8">
        <f>IF($I91="","",IF($K91&lt;&gt;"","استُلم",IF(AND($J91&lt;&gt;"",'الإعدادات'!$B$6&gt;$J91),"متأخر","في المعمل")))</f>
        <v/>
      </c>
      <c r="S91" s="16">
        <f>IF(OR($I91="",$J91=""),"",MAX(0,IF($K91="",'الإعدادات'!$B$6,$K91)-$J91))</f>
        <v/>
      </c>
      <c r="T91" s="17">
        <f>IF($I91="","",DATE(YEAR($I91),MONTH($I91),1))</f>
        <v/>
      </c>
      <c r="U91" s="18">
        <f>IF(OR($O91="",$P91=""),"",$P91-$O91)</f>
        <v/>
      </c>
    </row>
    <row r="92">
      <c r="A92" s="4" t="inlineStr">
        <is>
          <t>L-2690</t>
        </is>
      </c>
      <c r="B92" s="4" t="inlineStr">
        <is>
          <t>عبدالملك العسيري · D-1424</t>
        </is>
      </c>
      <c r="C92" s="4" t="inlineStr">
        <is>
          <t>د. ريم العتيبي</t>
        </is>
      </c>
      <c r="D92" s="4" t="inlineStr">
        <is>
          <t>مختبر الدقة للأسنان</t>
        </is>
      </c>
      <c r="E92" s="4" t="inlineStr">
        <is>
          <t>جسر زركونيا 3 وحدات</t>
        </is>
      </c>
      <c r="F92" s="13" t="inlineStr">
        <is>
          <t>24، 25، 26</t>
        </is>
      </c>
      <c r="G92" s="14" t="n">
        <v>3</v>
      </c>
      <c r="H92" s="13" t="inlineStr">
        <is>
          <t>B2</t>
        </is>
      </c>
      <c r="I92" s="5" t="n">
        <v>46183</v>
      </c>
      <c r="J92" s="5" t="n">
        <v>46194</v>
      </c>
      <c r="K92" s="5" t="n">
        <v>46195</v>
      </c>
      <c r="L92" s="4" t="inlineStr">
        <is>
          <t>رُكّب من أول مرة</t>
        </is>
      </c>
      <c r="M92" s="4" t="inlineStr">
        <is>
          <t>لا</t>
        </is>
      </c>
      <c r="N92" s="4" t="n"/>
      <c r="O92" s="15" t="n">
        <v>1050</v>
      </c>
      <c r="P92" s="15" t="n">
        <v>5400</v>
      </c>
      <c r="Q92" s="16">
        <f>IF($I92="","",IF($K92="",'الإعدادات'!$B$6-$I92,$K92-$I92))</f>
        <v/>
      </c>
      <c r="R92" s="8">
        <f>IF($I92="","",IF($K92&lt;&gt;"","استُلم",IF(AND($J92&lt;&gt;"",'الإعدادات'!$B$6&gt;$J92),"متأخر","في المعمل")))</f>
        <v/>
      </c>
      <c r="S92" s="16">
        <f>IF(OR($I92="",$J92=""),"",MAX(0,IF($K92="",'الإعدادات'!$B$6,$K92)-$J92))</f>
        <v/>
      </c>
      <c r="T92" s="17">
        <f>IF($I92="","",DATE(YEAR($I92),MONTH($I92),1))</f>
        <v/>
      </c>
      <c r="U92" s="18">
        <f>IF(OR($O92="",$P92=""),"",$P92-$O92)</f>
        <v/>
      </c>
    </row>
    <row r="93">
      <c r="A93" s="4" t="inlineStr">
        <is>
          <t>L-2691</t>
        </is>
      </c>
      <c r="B93" s="4" t="inlineStr">
        <is>
          <t>مشعل الهاجري · D-1382</t>
        </is>
      </c>
      <c r="C93" s="4" t="inlineStr">
        <is>
          <t>د. ريم العتيبي</t>
        </is>
      </c>
      <c r="D93" s="4" t="inlineStr">
        <is>
          <t>مختبر الدقة للأسنان</t>
        </is>
      </c>
      <c r="E93" s="4" t="inlineStr">
        <is>
          <t>تاج على زرعة (مثبت ببرغي)</t>
        </is>
      </c>
      <c r="F93" s="13" t="inlineStr">
        <is>
          <t>14</t>
        </is>
      </c>
      <c r="G93" s="14" t="n">
        <v>1</v>
      </c>
      <c r="H93" s="13" t="inlineStr">
        <is>
          <t>B2</t>
        </is>
      </c>
      <c r="I93" s="5" t="n">
        <v>46186</v>
      </c>
      <c r="J93" s="5" t="n">
        <v>46196</v>
      </c>
      <c r="K93" s="5" t="n">
        <v>46194</v>
      </c>
      <c r="L93" s="4" t="inlineStr">
        <is>
          <t>رُكّب من أول مرة</t>
        </is>
      </c>
      <c r="M93" s="4" t="inlineStr">
        <is>
          <t>لا</t>
        </is>
      </c>
      <c r="N93" s="4" t="n"/>
      <c r="O93" s="15" t="n">
        <v>700</v>
      </c>
      <c r="P93" s="15" t="n">
        <v>3100</v>
      </c>
      <c r="Q93" s="16">
        <f>IF($I93="","",IF($K93="",'الإعدادات'!$B$6-$I93,$K93-$I93))</f>
        <v/>
      </c>
      <c r="R93" s="8">
        <f>IF($I93="","",IF($K93&lt;&gt;"","استُلم",IF(AND($J93&lt;&gt;"",'الإعدادات'!$B$6&gt;$J93),"متأخر","في المعمل")))</f>
        <v/>
      </c>
      <c r="S93" s="16">
        <f>IF(OR($I93="",$J93=""),"",MAX(0,IF($K93="",'الإعدادات'!$B$6,$K93)-$J93))</f>
        <v/>
      </c>
      <c r="T93" s="17">
        <f>IF($I93="","",DATE(YEAR($I93),MONTH($I93),1))</f>
        <v/>
      </c>
      <c r="U93" s="18">
        <f>IF(OR($O93="",$P93=""),"",$P93-$O93)</f>
        <v/>
      </c>
    </row>
    <row r="94">
      <c r="A94" s="4" t="inlineStr">
        <is>
          <t>L-2692</t>
        </is>
      </c>
      <c r="B94" s="4" t="inlineStr">
        <is>
          <t>عمرو شوقي · D-1256</t>
        </is>
      </c>
      <c r="C94" s="4" t="inlineStr">
        <is>
          <t>د. هند الزهراني</t>
        </is>
      </c>
      <c r="D94" s="4" t="inlineStr">
        <is>
          <t>مختبر الابتسامة الرقمي</t>
        </is>
      </c>
      <c r="E94" s="4" t="inlineStr">
        <is>
          <t>واقي ليلي</t>
        </is>
      </c>
      <c r="F94" s="13" t="inlineStr">
        <is>
          <t>الفك العلوي</t>
        </is>
      </c>
      <c r="G94" s="14" t="n">
        <v>1</v>
      </c>
      <c r="H94" s="13" t="n"/>
      <c r="I94" s="5" t="n">
        <v>46186</v>
      </c>
      <c r="J94" s="5" t="n">
        <v>46193</v>
      </c>
      <c r="K94" s="5" t="n">
        <v>46191</v>
      </c>
      <c r="L94" s="4" t="inlineStr">
        <is>
          <t>عُدّل في العيادة</t>
        </is>
      </c>
      <c r="M94" s="4" t="inlineStr">
        <is>
          <t>لا</t>
        </is>
      </c>
      <c r="N94" s="4" t="n"/>
      <c r="O94" s="15" t="n">
        <v>220</v>
      </c>
      <c r="P94" s="15" t="n">
        <v>900</v>
      </c>
      <c r="Q94" s="16">
        <f>IF($I94="","",IF($K94="",'الإعدادات'!$B$6-$I94,$K94-$I94))</f>
        <v/>
      </c>
      <c r="R94" s="8">
        <f>IF($I94="","",IF($K94&lt;&gt;"","استُلم",IF(AND($J94&lt;&gt;"",'الإعدادات'!$B$6&gt;$J94),"متأخر","في المعمل")))</f>
        <v/>
      </c>
      <c r="S94" s="16">
        <f>IF(OR($I94="",$J94=""),"",MAX(0,IF($K94="",'الإعدادات'!$B$6,$K94)-$J94))</f>
        <v/>
      </c>
      <c r="T94" s="17">
        <f>IF($I94="","",DATE(YEAR($I94),MONTH($I94),1))</f>
        <v/>
      </c>
      <c r="U94" s="18">
        <f>IF(OR($O94="",$P94=""),"",$P94-$O94)</f>
        <v/>
      </c>
    </row>
    <row r="95">
      <c r="A95" s="4" t="inlineStr">
        <is>
          <t>L-2693</t>
        </is>
      </c>
      <c r="B95" s="4" t="inlineStr">
        <is>
          <t>جود العمري · D-1333</t>
        </is>
      </c>
      <c r="C95" s="4" t="inlineStr">
        <is>
          <t>د. هند الزهراني</t>
        </is>
      </c>
      <c r="D95" s="4" t="inlineStr">
        <is>
          <t>مختبر الابتسامة الرقمي</t>
        </is>
      </c>
      <c r="E95" s="4" t="inlineStr">
        <is>
          <t>تاج إي ماكس</t>
        </is>
      </c>
      <c r="F95" s="13" t="inlineStr">
        <is>
          <t>11</t>
        </is>
      </c>
      <c r="G95" s="14" t="n">
        <v>1</v>
      </c>
      <c r="H95" s="13" t="inlineStr">
        <is>
          <t>A2</t>
        </is>
      </c>
      <c r="I95" s="5" t="n">
        <v>46187</v>
      </c>
      <c r="J95" s="5" t="n">
        <v>46194</v>
      </c>
      <c r="K95" s="5" t="n">
        <v>46191</v>
      </c>
      <c r="L95" s="4" t="inlineStr">
        <is>
          <t>رُكّب من أول مرة</t>
        </is>
      </c>
      <c r="M95" s="4" t="inlineStr">
        <is>
          <t>لا</t>
        </is>
      </c>
      <c r="N95" s="4" t="n"/>
      <c r="O95" s="15" t="n">
        <v>500</v>
      </c>
      <c r="P95" s="15" t="n">
        <v>2200</v>
      </c>
      <c r="Q95" s="16">
        <f>IF($I95="","",IF($K95="",'الإعدادات'!$B$6-$I95,$K95-$I95))</f>
        <v/>
      </c>
      <c r="R95" s="8">
        <f>IF($I95="","",IF($K95&lt;&gt;"","استُلم",IF(AND($J95&lt;&gt;"",'الإعدادات'!$B$6&gt;$J95),"متأخر","في المعمل")))</f>
        <v/>
      </c>
      <c r="S95" s="16">
        <f>IF(OR($I95="",$J95=""),"",MAX(0,IF($K95="",'الإعدادات'!$B$6,$K95)-$J95))</f>
        <v/>
      </c>
      <c r="T95" s="17">
        <f>IF($I95="","",DATE(YEAR($I95),MONTH($I95),1))</f>
        <v/>
      </c>
      <c r="U95" s="18">
        <f>IF(OR($O95="",$P95=""),"",$P95-$O95)</f>
        <v/>
      </c>
    </row>
    <row r="96">
      <c r="A96" s="4" t="inlineStr">
        <is>
          <t>L-2694</t>
        </is>
      </c>
      <c r="B96" s="4" t="inlineStr">
        <is>
          <t>عبدالله الشمري · D-1200</t>
        </is>
      </c>
      <c r="C96" s="4" t="inlineStr">
        <is>
          <t>د. هند الزهراني</t>
        </is>
      </c>
      <c r="D96" s="4" t="inlineStr">
        <is>
          <t>مختبر الدقة للأسنان</t>
        </is>
      </c>
      <c r="E96" s="4" t="inlineStr">
        <is>
          <t>تاج بورسلين على معدن</t>
        </is>
      </c>
      <c r="F96" s="13" t="inlineStr">
        <is>
          <t>37</t>
        </is>
      </c>
      <c r="G96" s="14" t="n">
        <v>1</v>
      </c>
      <c r="H96" s="13" t="inlineStr">
        <is>
          <t>A1</t>
        </is>
      </c>
      <c r="I96" s="5" t="n">
        <v>46188</v>
      </c>
      <c r="J96" s="5" t="n">
        <v>46198</v>
      </c>
      <c r="K96" s="5" t="n">
        <v>46194</v>
      </c>
      <c r="L96" s="4" t="inlineStr">
        <is>
          <t>عُدّل في العيادة</t>
        </is>
      </c>
      <c r="M96" s="4" t="inlineStr">
        <is>
          <t>لا</t>
        </is>
      </c>
      <c r="N96" s="4" t="n"/>
      <c r="O96" s="15" t="n">
        <v>250</v>
      </c>
      <c r="P96" s="15" t="n">
        <v>1300</v>
      </c>
      <c r="Q96" s="16">
        <f>IF($I96="","",IF($K96="",'الإعدادات'!$B$6-$I96,$K96-$I96))</f>
        <v/>
      </c>
      <c r="R96" s="8">
        <f>IF($I96="","",IF($K96&lt;&gt;"","استُلم",IF(AND($J96&lt;&gt;"",'الإعدادات'!$B$6&gt;$J96),"متأخر","في المعمل")))</f>
        <v/>
      </c>
      <c r="S96" s="16">
        <f>IF(OR($I96="",$J96=""),"",MAX(0,IF($K96="",'الإعدادات'!$B$6,$K96)-$J96))</f>
        <v/>
      </c>
      <c r="T96" s="17">
        <f>IF($I96="","",DATE(YEAR($I96),MONTH($I96),1))</f>
        <v/>
      </c>
      <c r="U96" s="18">
        <f>IF(OR($O96="",$P96=""),"",$P96-$O96)</f>
        <v/>
      </c>
    </row>
    <row r="97">
      <c r="A97" s="4" t="inlineStr">
        <is>
          <t>L-2695</t>
        </is>
      </c>
      <c r="B97" s="4" t="inlineStr">
        <is>
          <t>لمى الشهراني · D-1403</t>
        </is>
      </c>
      <c r="C97" s="4" t="inlineStr">
        <is>
          <t>د. ريم العتيبي</t>
        </is>
      </c>
      <c r="D97" s="4" t="inlineStr">
        <is>
          <t>مختبر الابتسامة الرقمي</t>
        </is>
      </c>
      <c r="E97" s="4" t="inlineStr">
        <is>
          <t>جسر زركونيا 3 وحدات</t>
        </is>
      </c>
      <c r="F97" s="13" t="inlineStr">
        <is>
          <t>24، 25، 26</t>
        </is>
      </c>
      <c r="G97" s="14" t="n">
        <v>3</v>
      </c>
      <c r="H97" s="13" t="inlineStr">
        <is>
          <t>BL2</t>
        </is>
      </c>
      <c r="I97" s="5" t="n">
        <v>46189</v>
      </c>
      <c r="J97" s="5" t="n">
        <v>46196</v>
      </c>
      <c r="K97" s="5" t="n">
        <v>46195</v>
      </c>
      <c r="L97" s="4" t="inlineStr">
        <is>
          <t>رُكّب من أول مرة</t>
        </is>
      </c>
      <c r="M97" s="4" t="inlineStr">
        <is>
          <t>لا</t>
        </is>
      </c>
      <c r="N97" s="4" t="n"/>
      <c r="O97" s="15" t="n">
        <v>1160</v>
      </c>
      <c r="P97" s="15" t="n">
        <v>5400</v>
      </c>
      <c r="Q97" s="16">
        <f>IF($I97="","",IF($K97="",'الإعدادات'!$B$6-$I97,$K97-$I97))</f>
        <v/>
      </c>
      <c r="R97" s="8">
        <f>IF($I97="","",IF($K97&lt;&gt;"","استُلم",IF(AND($J97&lt;&gt;"",'الإعدادات'!$B$6&gt;$J97),"متأخر","في المعمل")))</f>
        <v/>
      </c>
      <c r="S97" s="16">
        <f>IF(OR($I97="",$J97=""),"",MAX(0,IF($K97="",'الإعدادات'!$B$6,$K97)-$J97))</f>
        <v/>
      </c>
      <c r="T97" s="17">
        <f>IF($I97="","",DATE(YEAR($I97),MONTH($I97),1))</f>
        <v/>
      </c>
      <c r="U97" s="18">
        <f>IF(OR($O97="",$P97=""),"",$P97-$O97)</f>
        <v/>
      </c>
    </row>
    <row r="98">
      <c r="A98" s="4" t="inlineStr">
        <is>
          <t>L-2696</t>
        </is>
      </c>
      <c r="B98" s="4" t="inlineStr">
        <is>
          <t>ملك الأنصاري · D-1361</t>
        </is>
      </c>
      <c r="C98" s="4" t="inlineStr">
        <is>
          <t>د. هند الزهراني</t>
        </is>
      </c>
      <c r="D98" s="4" t="inlineStr">
        <is>
          <t>مختبر الدقة للأسنان</t>
        </is>
      </c>
      <c r="E98" s="4" t="inlineStr">
        <is>
          <t>تاج زركونيا</t>
        </is>
      </c>
      <c r="F98" s="13" t="inlineStr">
        <is>
          <t>36</t>
        </is>
      </c>
      <c r="G98" s="14" t="n">
        <v>1</v>
      </c>
      <c r="H98" s="13" t="inlineStr">
        <is>
          <t>A2</t>
        </is>
      </c>
      <c r="I98" s="5" t="n">
        <v>46191</v>
      </c>
      <c r="J98" s="5" t="n">
        <v>46202</v>
      </c>
      <c r="K98" s="5" t="n">
        <v>46197</v>
      </c>
      <c r="L98" s="4" t="inlineStr">
        <is>
          <t>عُدّل في العيادة</t>
        </is>
      </c>
      <c r="M98" s="4" t="inlineStr">
        <is>
          <t>لا</t>
        </is>
      </c>
      <c r="N98" s="4" t="n"/>
      <c r="O98" s="15" t="n">
        <v>350</v>
      </c>
      <c r="P98" s="15" t="n">
        <v>1900</v>
      </c>
      <c r="Q98" s="16">
        <f>IF($I98="","",IF($K98="",'الإعدادات'!$B$6-$I98,$K98-$I98))</f>
        <v/>
      </c>
      <c r="R98" s="8">
        <f>IF($I98="","",IF($K98&lt;&gt;"","استُلم",IF(AND($J98&lt;&gt;"",'الإعدادات'!$B$6&gt;$J98),"متأخر","في المعمل")))</f>
        <v/>
      </c>
      <c r="S98" s="16">
        <f>IF(OR($I98="",$J98=""),"",MAX(0,IF($K98="",'الإعدادات'!$B$6,$K98)-$J98))</f>
        <v/>
      </c>
      <c r="T98" s="17">
        <f>IF($I98="","",DATE(YEAR($I98),MONTH($I98),1))</f>
        <v/>
      </c>
      <c r="U98" s="18">
        <f>IF(OR($O98="",$P98=""),"",$P98-$O98)</f>
        <v/>
      </c>
    </row>
    <row r="99">
      <c r="A99" s="4" t="inlineStr">
        <is>
          <t>L-2697</t>
        </is>
      </c>
      <c r="B99" s="4" t="inlineStr">
        <is>
          <t>مريم الكندري · D-1445</t>
        </is>
      </c>
      <c r="C99" s="4" t="inlineStr">
        <is>
          <t>د. ريم العتيبي</t>
        </is>
      </c>
      <c r="D99" s="4" t="inlineStr">
        <is>
          <t>معمل الإتقان</t>
        </is>
      </c>
      <c r="E99" s="4" t="inlineStr">
        <is>
          <t>جسر زركونيا 3 وحدات</t>
        </is>
      </c>
      <c r="F99" s="13" t="inlineStr">
        <is>
          <t>14، 15، 16</t>
        </is>
      </c>
      <c r="G99" s="14" t="n">
        <v>3</v>
      </c>
      <c r="H99" s="13" t="inlineStr">
        <is>
          <t>B1</t>
        </is>
      </c>
      <c r="I99" s="5" t="n">
        <v>46191</v>
      </c>
      <c r="J99" s="5" t="n">
        <v>46209</v>
      </c>
      <c r="K99" s="5" t="n">
        <v>46212</v>
      </c>
      <c r="L99" s="4" t="inlineStr">
        <is>
          <t>رُكّب من أول مرة</t>
        </is>
      </c>
      <c r="M99" s="4" t="inlineStr">
        <is>
          <t>لا</t>
        </is>
      </c>
      <c r="N99" s="4" t="n"/>
      <c r="O99" s="15" t="n">
        <v>840</v>
      </c>
      <c r="P99" s="15" t="n">
        <v>5600</v>
      </c>
      <c r="Q99" s="16">
        <f>IF($I99="","",IF($K99="",'الإعدادات'!$B$6-$I99,$K99-$I99))</f>
        <v/>
      </c>
      <c r="R99" s="8">
        <f>IF($I99="","",IF($K99&lt;&gt;"","استُلم",IF(AND($J99&lt;&gt;"",'الإعدادات'!$B$6&gt;$J99),"متأخر","في المعمل")))</f>
        <v/>
      </c>
      <c r="S99" s="16">
        <f>IF(OR($I99="",$J99=""),"",MAX(0,IF($K99="",'الإعدادات'!$B$6,$K99)-$J99))</f>
        <v/>
      </c>
      <c r="T99" s="17">
        <f>IF($I99="","",DATE(YEAR($I99),MONTH($I99),1))</f>
        <v/>
      </c>
      <c r="U99" s="18">
        <f>IF(OR($O99="",$P99=""),"",$P99-$O99)</f>
        <v/>
      </c>
    </row>
    <row r="100">
      <c r="A100" s="4" t="inlineStr">
        <is>
          <t>L-2698</t>
        </is>
      </c>
      <c r="B100" s="4" t="inlineStr">
        <is>
          <t>مصطفى رشاد · D-1284</t>
        </is>
      </c>
      <c r="C100" s="4" t="inlineStr">
        <is>
          <t>د. ريم العتيبي</t>
        </is>
      </c>
      <c r="D100" s="4" t="inlineStr">
        <is>
          <t>معمل الإتقان</t>
        </is>
      </c>
      <c r="E100" s="4" t="inlineStr">
        <is>
          <t>تاج إي ماكس</t>
        </is>
      </c>
      <c r="F100" s="13" t="inlineStr">
        <is>
          <t>11</t>
        </is>
      </c>
      <c r="G100" s="14" t="n">
        <v>1</v>
      </c>
      <c r="H100" s="13" t="inlineStr">
        <is>
          <t>B2</t>
        </is>
      </c>
      <c r="I100" s="5" t="n">
        <v>46191</v>
      </c>
      <c r="J100" s="5" t="n">
        <v>46209</v>
      </c>
      <c r="K100" s="5" t="n">
        <v>46210</v>
      </c>
      <c r="L100" s="4" t="inlineStr">
        <is>
          <t>رُكّب من أول مرة</t>
        </is>
      </c>
      <c r="M100" s="4" t="inlineStr">
        <is>
          <t>لا</t>
        </is>
      </c>
      <c r="N100" s="4" t="n"/>
      <c r="O100" s="15" t="n">
        <v>360</v>
      </c>
      <c r="P100" s="15" t="n">
        <v>2300</v>
      </c>
      <c r="Q100" s="16">
        <f>IF($I100="","",IF($K100="",'الإعدادات'!$B$6-$I100,$K100-$I100))</f>
        <v/>
      </c>
      <c r="R100" s="8">
        <f>IF($I100="","",IF($K100&lt;&gt;"","استُلم",IF(AND($J100&lt;&gt;"",'الإعدادات'!$B$6&gt;$J100),"متأخر","في المعمل")))</f>
        <v/>
      </c>
      <c r="S100" s="16">
        <f>IF(OR($I100="",$J100=""),"",MAX(0,IF($K100="",'الإعدادات'!$B$6,$K100)-$J100))</f>
        <v/>
      </c>
      <c r="T100" s="17">
        <f>IF($I100="","",DATE(YEAR($I100),MONTH($I100),1))</f>
        <v/>
      </c>
      <c r="U100" s="18">
        <f>IF(OR($O100="",$P100=""),"",$P100-$O100)</f>
        <v/>
      </c>
    </row>
    <row r="101">
      <c r="A101" s="4" t="inlineStr">
        <is>
          <t>L-2699</t>
        </is>
      </c>
      <c r="B101" s="4" t="inlineStr">
        <is>
          <t>مصطفى رشاد · D-1284</t>
        </is>
      </c>
      <c r="C101" s="4" t="inlineStr">
        <is>
          <t>د. ريم العتيبي</t>
        </is>
      </c>
      <c r="D101" s="4" t="inlineStr">
        <is>
          <t>مختبر الابتسامة الرقمي</t>
        </is>
      </c>
      <c r="E101" s="4" t="inlineStr">
        <is>
          <t>حشوة خزفية (إنلاي / أونلاي)</t>
        </is>
      </c>
      <c r="F101" s="13" t="inlineStr">
        <is>
          <t>47</t>
        </is>
      </c>
      <c r="G101" s="14" t="n">
        <v>1</v>
      </c>
      <c r="H101" s="13" t="inlineStr">
        <is>
          <t>A1</t>
        </is>
      </c>
      <c r="I101" s="5" t="n">
        <v>46193</v>
      </c>
      <c r="J101" s="5" t="n">
        <v>46200</v>
      </c>
      <c r="K101" s="5" t="n">
        <v>46198</v>
      </c>
      <c r="L101" s="4" t="inlineStr">
        <is>
          <t>رُكّب من أول مرة</t>
        </is>
      </c>
      <c r="M101" s="4" t="inlineStr">
        <is>
          <t>لا</t>
        </is>
      </c>
      <c r="N101" s="4" t="n"/>
      <c r="O101" s="15" t="n">
        <v>420</v>
      </c>
      <c r="P101" s="15" t="n">
        <v>1600</v>
      </c>
      <c r="Q101" s="16">
        <f>IF($I101="","",IF($K101="",'الإعدادات'!$B$6-$I101,$K101-$I101))</f>
        <v/>
      </c>
      <c r="R101" s="8">
        <f>IF($I101="","",IF($K101&lt;&gt;"","استُلم",IF(AND($J101&lt;&gt;"",'الإعدادات'!$B$6&gt;$J101),"متأخر","في المعمل")))</f>
        <v/>
      </c>
      <c r="S101" s="16">
        <f>IF(OR($I101="",$J101=""),"",MAX(0,IF($K101="",'الإعدادات'!$B$6,$K101)-$J101))</f>
        <v/>
      </c>
      <c r="T101" s="17">
        <f>IF($I101="","",DATE(YEAR($I101),MONTH($I101),1))</f>
        <v/>
      </c>
      <c r="U101" s="18">
        <f>IF(OR($O101="",$P101=""),"",$P101-$O101)</f>
        <v/>
      </c>
    </row>
    <row r="102">
      <c r="A102" s="4" t="inlineStr">
        <is>
          <t>L-2700</t>
        </is>
      </c>
      <c r="B102" s="4" t="inlineStr">
        <is>
          <t>مشعل الهاجري · D-1382</t>
        </is>
      </c>
      <c r="C102" s="4" t="inlineStr">
        <is>
          <t>د. ريم العتيبي</t>
        </is>
      </c>
      <c r="D102" s="4" t="inlineStr">
        <is>
          <t>مختبر الابتسامة الرقمي</t>
        </is>
      </c>
      <c r="E102" s="4" t="inlineStr">
        <is>
          <t>قشرة إي ماكس</t>
        </is>
      </c>
      <c r="F102" s="13" t="inlineStr">
        <is>
          <t>21</t>
        </is>
      </c>
      <c r="G102" s="14" t="n">
        <v>1</v>
      </c>
      <c r="H102" s="13" t="inlineStr">
        <is>
          <t>A2</t>
        </is>
      </c>
      <c r="I102" s="5" t="n">
        <v>46193</v>
      </c>
      <c r="J102" s="5" t="n">
        <v>46200</v>
      </c>
      <c r="K102" s="5" t="n">
        <v>46196</v>
      </c>
      <c r="L102" s="4" t="inlineStr">
        <is>
          <t>رُكّب من أول مرة</t>
        </is>
      </c>
      <c r="M102" s="4" t="inlineStr">
        <is>
          <t>لا</t>
        </is>
      </c>
      <c r="N102" s="4" t="n"/>
      <c r="O102" s="15" t="n">
        <v>500</v>
      </c>
      <c r="P102" s="15" t="n">
        <v>2200</v>
      </c>
      <c r="Q102" s="16">
        <f>IF($I102="","",IF($K102="",'الإعدادات'!$B$6-$I102,$K102-$I102))</f>
        <v/>
      </c>
      <c r="R102" s="8">
        <f>IF($I102="","",IF($K102&lt;&gt;"","استُلم",IF(AND($J102&lt;&gt;"",'الإعدادات'!$B$6&gt;$J102),"متأخر","في المعمل")))</f>
        <v/>
      </c>
      <c r="S102" s="16">
        <f>IF(OR($I102="",$J102=""),"",MAX(0,IF($K102="",'الإعدادات'!$B$6,$K102)-$J102))</f>
        <v/>
      </c>
      <c r="T102" s="17">
        <f>IF($I102="","",DATE(YEAR($I102),MONTH($I102),1))</f>
        <v/>
      </c>
      <c r="U102" s="18">
        <f>IF(OR($O102="",$P102=""),"",$P102-$O102)</f>
        <v/>
      </c>
    </row>
    <row r="103">
      <c r="A103" s="4" t="inlineStr">
        <is>
          <t>L-2701</t>
        </is>
      </c>
      <c r="B103" s="4" t="inlineStr">
        <is>
          <t>إياد حداد · D-1368</t>
        </is>
      </c>
      <c r="C103" s="4" t="inlineStr">
        <is>
          <t>د. هند الزهراني</t>
        </is>
      </c>
      <c r="D103" s="4" t="inlineStr">
        <is>
          <t>معمل الإتقان</t>
        </is>
      </c>
      <c r="E103" s="4" t="inlineStr">
        <is>
          <t>تاج بورسلين على معدن</t>
        </is>
      </c>
      <c r="F103" s="13" t="inlineStr">
        <is>
          <t>45</t>
        </is>
      </c>
      <c r="G103" s="14" t="n">
        <v>1</v>
      </c>
      <c r="H103" s="13" t="inlineStr">
        <is>
          <t>A2</t>
        </is>
      </c>
      <c r="I103" s="5" t="n">
        <v>46193</v>
      </c>
      <c r="J103" s="5" t="n">
        <v>46210</v>
      </c>
      <c r="K103" s="5" t="n">
        <v>46209</v>
      </c>
      <c r="L103" s="4" t="inlineStr">
        <is>
          <t>رُكّب من أول مرة</t>
        </is>
      </c>
      <c r="M103" s="4" t="inlineStr">
        <is>
          <t>لا</t>
        </is>
      </c>
      <c r="N103" s="4" t="n"/>
      <c r="O103" s="15" t="n">
        <v>200</v>
      </c>
      <c r="P103" s="15" t="n">
        <v>1400</v>
      </c>
      <c r="Q103" s="16">
        <f>IF($I103="","",IF($K103="",'الإعدادات'!$B$6-$I103,$K103-$I103))</f>
        <v/>
      </c>
      <c r="R103" s="8">
        <f>IF($I103="","",IF($K103&lt;&gt;"","استُلم",IF(AND($J103&lt;&gt;"",'الإعدادات'!$B$6&gt;$J103),"متأخر","في المعمل")))</f>
        <v/>
      </c>
      <c r="S103" s="16">
        <f>IF(OR($I103="",$J103=""),"",MAX(0,IF($K103="",'الإعدادات'!$B$6,$K103)-$J103))</f>
        <v/>
      </c>
      <c r="T103" s="17">
        <f>IF($I103="","",DATE(YEAR($I103),MONTH($I103),1))</f>
        <v/>
      </c>
      <c r="U103" s="18">
        <f>IF(OR($O103="",$P103=""),"",$P103-$O103)</f>
        <v/>
      </c>
    </row>
    <row r="104">
      <c r="A104" s="4" t="inlineStr">
        <is>
          <t>L-2702</t>
        </is>
      </c>
      <c r="B104" s="4" t="inlineStr">
        <is>
          <t>جود العمري · D-1333</t>
        </is>
      </c>
      <c r="C104" s="4" t="inlineStr">
        <is>
          <t>د. ريم العتيبي</t>
        </is>
      </c>
      <c r="D104" s="4" t="inlineStr">
        <is>
          <t>مختبر الابتسامة الرقمي</t>
        </is>
      </c>
      <c r="E104" s="4" t="inlineStr">
        <is>
          <t>تاج زركونيا</t>
        </is>
      </c>
      <c r="F104" s="13" t="inlineStr">
        <is>
          <t>44</t>
        </is>
      </c>
      <c r="G104" s="14" t="n">
        <v>1</v>
      </c>
      <c r="H104" s="13" t="inlineStr">
        <is>
          <t>A2</t>
        </is>
      </c>
      <c r="I104" s="5" t="n">
        <v>46194</v>
      </c>
      <c r="J104" s="5" t="n">
        <v>46201</v>
      </c>
      <c r="K104" s="5" t="n">
        <v>46198</v>
      </c>
      <c r="L104" s="4" t="inlineStr">
        <is>
          <t>رُكّب من أول مرة</t>
        </is>
      </c>
      <c r="M104" s="4" t="inlineStr">
        <is>
          <t>لا</t>
        </is>
      </c>
      <c r="N104" s="4" t="n"/>
      <c r="O104" s="15" t="n">
        <v>390</v>
      </c>
      <c r="P104" s="15" t="n">
        <v>1700</v>
      </c>
      <c r="Q104" s="16">
        <f>IF($I104="","",IF($K104="",'الإعدادات'!$B$6-$I104,$K104-$I104))</f>
        <v/>
      </c>
      <c r="R104" s="8">
        <f>IF($I104="","",IF($K104&lt;&gt;"","استُلم",IF(AND($J104&lt;&gt;"",'الإعدادات'!$B$6&gt;$J104),"متأخر","في المعمل")))</f>
        <v/>
      </c>
      <c r="S104" s="16">
        <f>IF(OR($I104="",$J104=""),"",MAX(0,IF($K104="",'الإعدادات'!$B$6,$K104)-$J104))</f>
        <v/>
      </c>
      <c r="T104" s="17">
        <f>IF($I104="","",DATE(YEAR($I104),MONTH($I104),1))</f>
        <v/>
      </c>
      <c r="U104" s="18">
        <f>IF(OR($O104="",$P104=""),"",$P104-$O104)</f>
        <v/>
      </c>
    </row>
    <row r="105">
      <c r="A105" s="4" t="inlineStr">
        <is>
          <t>L-2703</t>
        </is>
      </c>
      <c r="B105" s="4" t="inlineStr">
        <is>
          <t>رنا الحسيني · D-1431</t>
        </is>
      </c>
      <c r="C105" s="4" t="inlineStr">
        <is>
          <t>د. هند الزهراني</t>
        </is>
      </c>
      <c r="D105" s="4" t="inlineStr">
        <is>
          <t>مختبر الدقة للأسنان</t>
        </is>
      </c>
      <c r="E105" s="4" t="inlineStr">
        <is>
          <t>تاج زركونيا</t>
        </is>
      </c>
      <c r="F105" s="13" t="inlineStr">
        <is>
          <t>14</t>
        </is>
      </c>
      <c r="G105" s="14" t="n">
        <v>1</v>
      </c>
      <c r="H105" s="13" t="inlineStr">
        <is>
          <t>A2</t>
        </is>
      </c>
      <c r="I105" s="5" t="n">
        <v>46195</v>
      </c>
      <c r="J105" s="5" t="n">
        <v>46205</v>
      </c>
      <c r="K105" s="5" t="n">
        <v>46207</v>
      </c>
      <c r="L105" s="4" t="inlineStr">
        <is>
          <t>رُكّب من أول مرة</t>
        </is>
      </c>
      <c r="M105" s="4" t="inlineStr">
        <is>
          <t>لا</t>
        </is>
      </c>
      <c r="N105" s="4" t="n"/>
      <c r="O105" s="15" t="n">
        <v>350</v>
      </c>
      <c r="P105" s="15" t="n">
        <v>2000</v>
      </c>
      <c r="Q105" s="16">
        <f>IF($I105="","",IF($K105="",'الإعدادات'!$B$6-$I105,$K105-$I105))</f>
        <v/>
      </c>
      <c r="R105" s="8">
        <f>IF($I105="","",IF($K105&lt;&gt;"","استُلم",IF(AND($J105&lt;&gt;"",'الإعدادات'!$B$6&gt;$J105),"متأخر","في المعمل")))</f>
        <v/>
      </c>
      <c r="S105" s="16">
        <f>IF(OR($I105="",$J105=""),"",MAX(0,IF($K105="",'الإعدادات'!$B$6,$K105)-$J105))</f>
        <v/>
      </c>
      <c r="T105" s="17">
        <f>IF($I105="","",DATE(YEAR($I105),MONTH($I105),1))</f>
        <v/>
      </c>
      <c r="U105" s="18">
        <f>IF(OR($O105="",$P105=""),"",$P105-$O105)</f>
        <v/>
      </c>
    </row>
    <row r="106">
      <c r="A106" s="4" t="inlineStr">
        <is>
          <t>L-2704</t>
        </is>
      </c>
      <c r="B106" s="4" t="inlineStr">
        <is>
          <t>عبدالله الشمري · D-1200</t>
        </is>
      </c>
      <c r="C106" s="4" t="inlineStr">
        <is>
          <t>د. طارق حمدي</t>
        </is>
      </c>
      <c r="D106" s="4" t="inlineStr">
        <is>
          <t>معمل النخبة للتركيبات</t>
        </is>
      </c>
      <c r="E106" s="4" t="inlineStr">
        <is>
          <t>طقم كامل</t>
        </is>
      </c>
      <c r="F106" s="13" t="inlineStr">
        <is>
          <t>الفك العلوي كاملًا</t>
        </is>
      </c>
      <c r="G106" s="14" t="n">
        <v>1</v>
      </c>
      <c r="H106" s="13" t="inlineStr">
        <is>
          <t>A2</t>
        </is>
      </c>
      <c r="I106" s="5" t="n">
        <v>46196</v>
      </c>
      <c r="J106" s="5" t="n">
        <v>46219</v>
      </c>
      <c r="K106" s="5" t="n">
        <v>46221</v>
      </c>
      <c r="L106" s="4" t="inlineStr">
        <is>
          <t>رُكّب من أول مرة</t>
        </is>
      </c>
      <c r="M106" s="4" t="inlineStr">
        <is>
          <t>لا</t>
        </is>
      </c>
      <c r="N106" s="4" t="n"/>
      <c r="O106" s="15" t="n">
        <v>940</v>
      </c>
      <c r="P106" s="15" t="n">
        <v>4200</v>
      </c>
      <c r="Q106" s="16">
        <f>IF($I106="","",IF($K106="",'الإعدادات'!$B$6-$I106,$K106-$I106))</f>
        <v/>
      </c>
      <c r="R106" s="8">
        <f>IF($I106="","",IF($K106&lt;&gt;"","استُلم",IF(AND($J106&lt;&gt;"",'الإعدادات'!$B$6&gt;$J106),"متأخر","في المعمل")))</f>
        <v/>
      </c>
      <c r="S106" s="16">
        <f>IF(OR($I106="",$J106=""),"",MAX(0,IF($K106="",'الإعدادات'!$B$6,$K106)-$J106))</f>
        <v/>
      </c>
      <c r="T106" s="17">
        <f>IF($I106="","",DATE(YEAR($I106),MONTH($I106),1))</f>
        <v/>
      </c>
      <c r="U106" s="18">
        <f>IF(OR($O106="",$P106=""),"",$P106-$O106)</f>
        <v/>
      </c>
    </row>
    <row r="107">
      <c r="A107" s="4" t="inlineStr">
        <is>
          <t>L-2705</t>
        </is>
      </c>
      <c r="B107" s="4" t="inlineStr">
        <is>
          <t>شهد الغامدي · D-1375</t>
        </is>
      </c>
      <c r="C107" s="4" t="inlineStr">
        <is>
          <t>د. كريم فوزي</t>
        </is>
      </c>
      <c r="D107" s="4" t="inlineStr">
        <is>
          <t>معمل الإتقان</t>
        </is>
      </c>
      <c r="E107" s="4" t="inlineStr">
        <is>
          <t>تاج إي ماكس</t>
        </is>
      </c>
      <c r="F107" s="13" t="inlineStr">
        <is>
          <t>22</t>
        </is>
      </c>
      <c r="G107" s="14" t="n">
        <v>1</v>
      </c>
      <c r="H107" s="13" t="inlineStr">
        <is>
          <t>A3.5</t>
        </is>
      </c>
      <c r="I107" s="5" t="n">
        <v>46196</v>
      </c>
      <c r="J107" s="5" t="n">
        <v>46214</v>
      </c>
      <c r="K107" s="5" t="n">
        <v>46214</v>
      </c>
      <c r="L107" s="4" t="inlineStr">
        <is>
          <t>رُكّب من أول مرة</t>
        </is>
      </c>
      <c r="M107" s="4" t="inlineStr">
        <is>
          <t>لا</t>
        </is>
      </c>
      <c r="N107" s="4" t="n"/>
      <c r="O107" s="15" t="n">
        <v>360</v>
      </c>
      <c r="P107" s="15" t="n">
        <v>2200</v>
      </c>
      <c r="Q107" s="16">
        <f>IF($I107="","",IF($K107="",'الإعدادات'!$B$6-$I107,$K107-$I107))</f>
        <v/>
      </c>
      <c r="R107" s="8">
        <f>IF($I107="","",IF($K107&lt;&gt;"","استُلم",IF(AND($J107&lt;&gt;"",'الإعدادات'!$B$6&gt;$J107),"متأخر","في المعمل")))</f>
        <v/>
      </c>
      <c r="S107" s="16">
        <f>IF(OR($I107="",$J107=""),"",MAX(0,IF($K107="",'الإعدادات'!$B$6,$K107)-$J107))</f>
        <v/>
      </c>
      <c r="T107" s="17">
        <f>IF($I107="","",DATE(YEAR($I107),MONTH($I107),1))</f>
        <v/>
      </c>
      <c r="U107" s="18">
        <f>IF(OR($O107="",$P107=""),"",$P107-$O107)</f>
        <v/>
      </c>
    </row>
    <row r="108">
      <c r="A108" s="4" t="inlineStr">
        <is>
          <t>L-2706</t>
        </is>
      </c>
      <c r="B108" s="4" t="inlineStr">
        <is>
          <t>نايف القحطاني · D-1298</t>
        </is>
      </c>
      <c r="C108" s="4" t="inlineStr">
        <is>
          <t>د. كريم فوزي</t>
        </is>
      </c>
      <c r="D108" s="4" t="inlineStr">
        <is>
          <t>معمل الإتقان</t>
        </is>
      </c>
      <c r="E108" s="4" t="inlineStr">
        <is>
          <t>حشوة خزفية (إنلاي / أونلاي)</t>
        </is>
      </c>
      <c r="F108" s="13" t="inlineStr">
        <is>
          <t>45</t>
        </is>
      </c>
      <c r="G108" s="14" t="n">
        <v>1</v>
      </c>
      <c r="H108" s="13" t="inlineStr">
        <is>
          <t>A2</t>
        </is>
      </c>
      <c r="I108" s="5" t="n">
        <v>46197</v>
      </c>
      <c r="J108" s="5" t="n">
        <v>46215</v>
      </c>
      <c r="K108" s="5" t="n">
        <v>46218</v>
      </c>
      <c r="L108" s="4" t="inlineStr">
        <is>
          <t>رُكّب من أول مرة</t>
        </is>
      </c>
      <c r="M108" s="4" t="inlineStr">
        <is>
          <t>لا</t>
        </is>
      </c>
      <c r="N108" s="4" t="n"/>
      <c r="O108" s="15" t="n">
        <v>300</v>
      </c>
      <c r="P108" s="15" t="n">
        <v>1600</v>
      </c>
      <c r="Q108" s="16">
        <f>IF($I108="","",IF($K108="",'الإعدادات'!$B$6-$I108,$K108-$I108))</f>
        <v/>
      </c>
      <c r="R108" s="8">
        <f>IF($I108="","",IF($K108&lt;&gt;"","استُلم",IF(AND($J108&lt;&gt;"",'الإعدادات'!$B$6&gt;$J108),"متأخر","في المعمل")))</f>
        <v/>
      </c>
      <c r="S108" s="16">
        <f>IF(OR($I108="",$J108=""),"",MAX(0,IF($K108="",'الإعدادات'!$B$6,$K108)-$J108))</f>
        <v/>
      </c>
      <c r="T108" s="17">
        <f>IF($I108="","",DATE(YEAR($I108),MONTH($I108),1))</f>
        <v/>
      </c>
      <c r="U108" s="18">
        <f>IF(OR($O108="",$P108=""),"",$P108-$O108)</f>
        <v/>
      </c>
    </row>
    <row r="109">
      <c r="A109" s="4" t="inlineStr">
        <is>
          <t>L-2707</t>
        </is>
      </c>
      <c r="B109" s="4" t="inlineStr">
        <is>
          <t>إياد حداد · D-1368</t>
        </is>
      </c>
      <c r="C109" s="4" t="inlineStr">
        <is>
          <t>د. هند الزهراني</t>
        </is>
      </c>
      <c r="D109" s="4" t="inlineStr">
        <is>
          <t>معمل النخبة للتركيبات</t>
        </is>
      </c>
      <c r="E109" s="4" t="inlineStr">
        <is>
          <t>طقم جزئي معدني</t>
        </is>
      </c>
      <c r="F109" s="13" t="inlineStr">
        <is>
          <t>35، 36، 45</t>
        </is>
      </c>
      <c r="G109" s="14" t="n">
        <v>1</v>
      </c>
      <c r="H109" s="13" t="inlineStr">
        <is>
          <t>A3</t>
        </is>
      </c>
      <c r="I109" s="5" t="n">
        <v>46197</v>
      </c>
      <c r="J109" s="5" t="n">
        <v>46221</v>
      </c>
      <c r="K109" s="5" t="n">
        <v>46211</v>
      </c>
      <c r="L109" s="4" t="inlineStr">
        <is>
          <t>رُكّب من أول مرة</t>
        </is>
      </c>
      <c r="M109" s="4" t="inlineStr">
        <is>
          <t>لا</t>
        </is>
      </c>
      <c r="N109" s="4" t="n"/>
      <c r="O109" s="15" t="n">
        <v>1160</v>
      </c>
      <c r="P109" s="15" t="n">
        <v>4500</v>
      </c>
      <c r="Q109" s="16">
        <f>IF($I109="","",IF($K109="",'الإعدادات'!$B$6-$I109,$K109-$I109))</f>
        <v/>
      </c>
      <c r="R109" s="8">
        <f>IF($I109="","",IF($K109&lt;&gt;"","استُلم",IF(AND($J109&lt;&gt;"",'الإعدادات'!$B$6&gt;$J109),"متأخر","في المعمل")))</f>
        <v/>
      </c>
      <c r="S109" s="16">
        <f>IF(OR($I109="",$J109=""),"",MAX(0,IF($K109="",'الإعدادات'!$B$6,$K109)-$J109))</f>
        <v/>
      </c>
      <c r="T109" s="17">
        <f>IF($I109="","",DATE(YEAR($I109),MONTH($I109),1))</f>
        <v/>
      </c>
      <c r="U109" s="18">
        <f>IF(OR($O109="",$P109=""),"",$P109-$O109)</f>
        <v/>
      </c>
    </row>
    <row r="110">
      <c r="A110" s="4" t="inlineStr">
        <is>
          <t>L-2708</t>
        </is>
      </c>
      <c r="B110" s="4" t="inlineStr">
        <is>
          <t>إياد حداد · D-1368</t>
        </is>
      </c>
      <c r="C110" s="4" t="inlineStr">
        <is>
          <t>د. هند الزهراني</t>
        </is>
      </c>
      <c r="D110" s="4" t="inlineStr">
        <is>
          <t>معمل النخبة للتركيبات</t>
        </is>
      </c>
      <c r="E110" s="4" t="inlineStr">
        <is>
          <t>طقم كامل</t>
        </is>
      </c>
      <c r="F110" s="13" t="inlineStr">
        <is>
          <t>الفك السفلي كاملًا</t>
        </is>
      </c>
      <c r="G110" s="14" t="n">
        <v>1</v>
      </c>
      <c r="H110" s="13" t="inlineStr">
        <is>
          <t>A1</t>
        </is>
      </c>
      <c r="I110" s="5" t="n">
        <v>46198</v>
      </c>
      <c r="J110" s="5" t="n">
        <v>46222</v>
      </c>
      <c r="K110" s="5" t="n">
        <v>46221</v>
      </c>
      <c r="L110" s="4" t="inlineStr">
        <is>
          <t>رُكّب من أول مرة</t>
        </is>
      </c>
      <c r="M110" s="4" t="inlineStr">
        <is>
          <t>لا</t>
        </is>
      </c>
      <c r="N110" s="4" t="n"/>
      <c r="O110" s="15" t="n">
        <v>940</v>
      </c>
      <c r="P110" s="15" t="n">
        <v>4000</v>
      </c>
      <c r="Q110" s="16">
        <f>IF($I110="","",IF($K110="",'الإعدادات'!$B$6-$I110,$K110-$I110))</f>
        <v/>
      </c>
      <c r="R110" s="8">
        <f>IF($I110="","",IF($K110&lt;&gt;"","استُلم",IF(AND($J110&lt;&gt;"",'الإعدادات'!$B$6&gt;$J110),"متأخر","في المعمل")))</f>
        <v/>
      </c>
      <c r="S110" s="16">
        <f>IF(OR($I110="",$J110=""),"",MAX(0,IF($K110="",'الإعدادات'!$B$6,$K110)-$J110))</f>
        <v/>
      </c>
      <c r="T110" s="17">
        <f>IF($I110="","",DATE(YEAR($I110),MONTH($I110),1))</f>
        <v/>
      </c>
      <c r="U110" s="18">
        <f>IF(OR($O110="",$P110=""),"",$P110-$O110)</f>
        <v/>
      </c>
    </row>
    <row r="111">
      <c r="A111" s="4" t="inlineStr">
        <is>
          <t>L-2709</t>
        </is>
      </c>
      <c r="B111" s="4" t="inlineStr">
        <is>
          <t>عمرو شوقي · D-1256</t>
        </is>
      </c>
      <c r="C111" s="4" t="inlineStr">
        <is>
          <t>د. كريم فوزي</t>
        </is>
      </c>
      <c r="D111" s="4" t="inlineStr">
        <is>
          <t>مختبر الابتسامة الرقمي</t>
        </is>
      </c>
      <c r="E111" s="4" t="inlineStr">
        <is>
          <t>تاج إي ماكس</t>
        </is>
      </c>
      <c r="F111" s="13" t="inlineStr">
        <is>
          <t>21</t>
        </is>
      </c>
      <c r="G111" s="14" t="n">
        <v>1</v>
      </c>
      <c r="H111" s="13" t="inlineStr">
        <is>
          <t>A3.5</t>
        </is>
      </c>
      <c r="I111" s="5" t="n">
        <v>46200</v>
      </c>
      <c r="J111" s="5" t="n">
        <v>46207</v>
      </c>
      <c r="K111" s="5" t="n">
        <v>46204</v>
      </c>
      <c r="L111" s="4" t="inlineStr">
        <is>
          <t>عُدّل في العيادة</t>
        </is>
      </c>
      <c r="M111" s="4" t="inlineStr">
        <is>
          <t>لا</t>
        </is>
      </c>
      <c r="N111" s="4" t="n"/>
      <c r="O111" s="15" t="n">
        <v>500</v>
      </c>
      <c r="P111" s="15" t="n">
        <v>2400</v>
      </c>
      <c r="Q111" s="16">
        <f>IF($I111="","",IF($K111="",'الإعدادات'!$B$6-$I111,$K111-$I111))</f>
        <v/>
      </c>
      <c r="R111" s="8">
        <f>IF($I111="","",IF($K111&lt;&gt;"","استُلم",IF(AND($J111&lt;&gt;"",'الإعدادات'!$B$6&gt;$J111),"متأخر","في المعمل")))</f>
        <v/>
      </c>
      <c r="S111" s="16">
        <f>IF(OR($I111="",$J111=""),"",MAX(0,IF($K111="",'الإعدادات'!$B$6,$K111)-$J111))</f>
        <v/>
      </c>
      <c r="T111" s="17">
        <f>IF($I111="","",DATE(YEAR($I111),MONTH($I111),1))</f>
        <v/>
      </c>
      <c r="U111" s="18">
        <f>IF(OR($O111="",$P111=""),"",$P111-$O111)</f>
        <v/>
      </c>
    </row>
    <row r="112">
      <c r="A112" s="4" t="inlineStr">
        <is>
          <t>L-2710</t>
        </is>
      </c>
      <c r="B112" s="4" t="inlineStr">
        <is>
          <t>إياد حداد · D-1368</t>
        </is>
      </c>
      <c r="C112" s="4" t="inlineStr">
        <is>
          <t>د. هند الزهراني</t>
        </is>
      </c>
      <c r="D112" s="4" t="inlineStr">
        <is>
          <t>مختبر الابتسامة الرقمي</t>
        </is>
      </c>
      <c r="E112" s="4" t="inlineStr">
        <is>
          <t>تاج زركونيا</t>
        </is>
      </c>
      <c r="F112" s="13" t="inlineStr">
        <is>
          <t>34</t>
        </is>
      </c>
      <c r="G112" s="14" t="n">
        <v>1</v>
      </c>
      <c r="H112" s="13" t="inlineStr">
        <is>
          <t>A3</t>
        </is>
      </c>
      <c r="I112" s="5" t="n">
        <v>46202</v>
      </c>
      <c r="J112" s="5" t="n">
        <v>46209</v>
      </c>
      <c r="K112" s="5" t="n">
        <v>46208</v>
      </c>
      <c r="L112" s="4" t="inlineStr">
        <is>
          <t>رُكّب من أول مرة</t>
        </is>
      </c>
      <c r="M112" s="4" t="inlineStr">
        <is>
          <t>لا</t>
        </is>
      </c>
      <c r="N112" s="4" t="n"/>
      <c r="O112" s="15" t="n">
        <v>390</v>
      </c>
      <c r="P112" s="15" t="n">
        <v>2000</v>
      </c>
      <c r="Q112" s="16">
        <f>IF($I112="","",IF($K112="",'الإعدادات'!$B$6-$I112,$K112-$I112))</f>
        <v/>
      </c>
      <c r="R112" s="8">
        <f>IF($I112="","",IF($K112&lt;&gt;"","استُلم",IF(AND($J112&lt;&gt;"",'الإعدادات'!$B$6&gt;$J112),"متأخر","في المعمل")))</f>
        <v/>
      </c>
      <c r="S112" s="16">
        <f>IF(OR($I112="",$J112=""),"",MAX(0,IF($K112="",'الإعدادات'!$B$6,$K112)-$J112))</f>
        <v/>
      </c>
      <c r="T112" s="17">
        <f>IF($I112="","",DATE(YEAR($I112),MONTH($I112),1))</f>
        <v/>
      </c>
      <c r="U112" s="18">
        <f>IF(OR($O112="",$P112=""),"",$P112-$O112)</f>
        <v/>
      </c>
    </row>
    <row r="113">
      <c r="A113" s="4" t="inlineStr">
        <is>
          <t>L-2711</t>
        </is>
      </c>
      <c r="B113" s="4" t="inlineStr">
        <is>
          <t>وليد عاشور · D-1396</t>
        </is>
      </c>
      <c r="C113" s="4" t="inlineStr">
        <is>
          <t>د. ريم العتيبي</t>
        </is>
      </c>
      <c r="D113" s="4" t="inlineStr">
        <is>
          <t>مختبر الدقة للأسنان</t>
        </is>
      </c>
      <c r="E113" s="4" t="inlineStr">
        <is>
          <t>تاج إي ماكس</t>
        </is>
      </c>
      <c r="F113" s="13" t="inlineStr">
        <is>
          <t>12</t>
        </is>
      </c>
      <c r="G113" s="14" t="n">
        <v>1</v>
      </c>
      <c r="H113" s="13" t="inlineStr">
        <is>
          <t>A2</t>
        </is>
      </c>
      <c r="I113" s="5" t="n">
        <v>46204</v>
      </c>
      <c r="J113" s="5" t="n">
        <v>46215</v>
      </c>
      <c r="K113" s="5" t="n">
        <v>46211</v>
      </c>
      <c r="L113" s="4" t="inlineStr">
        <is>
          <t>أُعيد للمعمل للتعديل</t>
        </is>
      </c>
      <c r="M113" s="4" t="inlineStr">
        <is>
          <t>لا</t>
        </is>
      </c>
      <c r="N113" s="4" t="n"/>
      <c r="O113" s="15" t="n">
        <v>450</v>
      </c>
      <c r="P113" s="15" t="n">
        <v>2200</v>
      </c>
      <c r="Q113" s="16">
        <f>IF($I113="","",IF($K113="",'الإعدادات'!$B$6-$I113,$K113-$I113))</f>
        <v/>
      </c>
      <c r="R113" s="8">
        <f>IF($I113="","",IF($K113&lt;&gt;"","استُلم",IF(AND($J113&lt;&gt;"",'الإعدادات'!$B$6&gt;$J113),"متأخر","في المعمل")))</f>
        <v/>
      </c>
      <c r="S113" s="16">
        <f>IF(OR($I113="",$J113=""),"",MAX(0,IF($K113="",'الإعدادات'!$B$6,$K113)-$J113))</f>
        <v/>
      </c>
      <c r="T113" s="17">
        <f>IF($I113="","",DATE(YEAR($I113),MONTH($I113),1))</f>
        <v/>
      </c>
      <c r="U113" s="18">
        <f>IF(OR($O113="",$P113=""),"",$P113-$O113)</f>
        <v/>
      </c>
    </row>
    <row r="114">
      <c r="A114" s="4" t="inlineStr">
        <is>
          <t>L-2712</t>
        </is>
      </c>
      <c r="B114" s="4" t="inlineStr">
        <is>
          <t>ياسمين فاروق · D-1417</t>
        </is>
      </c>
      <c r="C114" s="4" t="inlineStr">
        <is>
          <t>د. طارق حمدي</t>
        </is>
      </c>
      <c r="D114" s="4" t="inlineStr">
        <is>
          <t>مختبر الدقة للأسنان</t>
        </is>
      </c>
      <c r="E114" s="4" t="inlineStr">
        <is>
          <t>حشوة خزفية (إنلاي / أونلاي)</t>
        </is>
      </c>
      <c r="F114" s="13" t="inlineStr">
        <is>
          <t>16</t>
        </is>
      </c>
      <c r="G114" s="14" t="n">
        <v>1</v>
      </c>
      <c r="H114" s="13" t="inlineStr">
        <is>
          <t>A3</t>
        </is>
      </c>
      <c r="I114" s="5" t="n">
        <v>46205</v>
      </c>
      <c r="J114" s="5" t="n">
        <v>46216</v>
      </c>
      <c r="K114" s="5" t="n">
        <v>46210</v>
      </c>
      <c r="L114" s="4" t="inlineStr">
        <is>
          <t>رُكّب من أول مرة</t>
        </is>
      </c>
      <c r="M114" s="4" t="inlineStr">
        <is>
          <t>لا</t>
        </is>
      </c>
      <c r="N114" s="4" t="n"/>
      <c r="O114" s="15" t="n">
        <v>380</v>
      </c>
      <c r="P114" s="15" t="n">
        <v>1500</v>
      </c>
      <c r="Q114" s="16">
        <f>IF($I114="","",IF($K114="",'الإعدادات'!$B$6-$I114,$K114-$I114))</f>
        <v/>
      </c>
      <c r="R114" s="8">
        <f>IF($I114="","",IF($K114&lt;&gt;"","استُلم",IF(AND($J114&lt;&gt;"",'الإعدادات'!$B$6&gt;$J114),"متأخر","في المعمل")))</f>
        <v/>
      </c>
      <c r="S114" s="16">
        <f>IF(OR($I114="",$J114=""),"",MAX(0,IF($K114="",'الإعدادات'!$B$6,$K114)-$J114))</f>
        <v/>
      </c>
      <c r="T114" s="17">
        <f>IF($I114="","",DATE(YEAR($I114),MONTH($I114),1))</f>
        <v/>
      </c>
      <c r="U114" s="18">
        <f>IF(OR($O114="",$P114=""),"",$P114-$O114)</f>
        <v/>
      </c>
    </row>
    <row r="115">
      <c r="A115" s="4" t="inlineStr">
        <is>
          <t>L-2713</t>
        </is>
      </c>
      <c r="B115" s="4" t="inlineStr">
        <is>
          <t>سلطان الرشيدي · D-1312</t>
        </is>
      </c>
      <c r="C115" s="4" t="inlineStr">
        <is>
          <t>د. طارق حمدي</t>
        </is>
      </c>
      <c r="D115" s="4" t="inlineStr">
        <is>
          <t>مختبر الدقة للأسنان</t>
        </is>
      </c>
      <c r="E115" s="4" t="inlineStr">
        <is>
          <t>جسر زركونيا 3 وحدات</t>
        </is>
      </c>
      <c r="F115" s="13" t="inlineStr">
        <is>
          <t>11، 12، 13</t>
        </is>
      </c>
      <c r="G115" s="14" t="n">
        <v>3</v>
      </c>
      <c r="H115" s="13" t="inlineStr">
        <is>
          <t>A3</t>
        </is>
      </c>
      <c r="I115" s="5" t="n">
        <v>46205</v>
      </c>
      <c r="J115" s="5" t="n">
        <v>46216</v>
      </c>
      <c r="K115" s="5" t="n">
        <v>46211</v>
      </c>
      <c r="L115" s="4" t="inlineStr">
        <is>
          <t>عُدّل في العيادة</t>
        </is>
      </c>
      <c r="M115" s="4" t="inlineStr">
        <is>
          <t>لا</t>
        </is>
      </c>
      <c r="N115" s="4" t="n"/>
      <c r="O115" s="15" t="n">
        <v>1050</v>
      </c>
      <c r="P115" s="15" t="n">
        <v>5500</v>
      </c>
      <c r="Q115" s="16">
        <f>IF($I115="","",IF($K115="",'الإعدادات'!$B$6-$I115,$K115-$I115))</f>
        <v/>
      </c>
      <c r="R115" s="8">
        <f>IF($I115="","",IF($K115&lt;&gt;"","استُلم",IF(AND($J115&lt;&gt;"",'الإعدادات'!$B$6&gt;$J115),"متأخر","في المعمل")))</f>
        <v/>
      </c>
      <c r="S115" s="16">
        <f>IF(OR($I115="",$J115=""),"",MAX(0,IF($K115="",'الإعدادات'!$B$6,$K115)-$J115))</f>
        <v/>
      </c>
      <c r="T115" s="17">
        <f>IF($I115="","",DATE(YEAR($I115),MONTH($I115),1))</f>
        <v/>
      </c>
      <c r="U115" s="18">
        <f>IF(OR($O115="",$P115=""),"",$P115-$O115)</f>
        <v/>
      </c>
    </row>
    <row r="116">
      <c r="A116" s="4" t="inlineStr">
        <is>
          <t>L-2714</t>
        </is>
      </c>
      <c r="B116" s="4" t="inlineStr">
        <is>
          <t>منيرة السهلي · D-1235</t>
        </is>
      </c>
      <c r="C116" s="4" t="inlineStr">
        <is>
          <t>د. طارق حمدي</t>
        </is>
      </c>
      <c r="D116" s="4" t="inlineStr">
        <is>
          <t>معمل الإتقان</t>
        </is>
      </c>
      <c r="E116" s="4" t="inlineStr">
        <is>
          <t>قشرة إي ماكس</t>
        </is>
      </c>
      <c r="F116" s="13" t="inlineStr">
        <is>
          <t>21</t>
        </is>
      </c>
      <c r="G116" s="14" t="n">
        <v>1</v>
      </c>
      <c r="H116" s="13" t="inlineStr">
        <is>
          <t>A3</t>
        </is>
      </c>
      <c r="I116" s="5" t="n">
        <v>46205</v>
      </c>
      <c r="J116" s="5" t="n">
        <v>46223</v>
      </c>
      <c r="K116" s="5" t="n">
        <v>46216</v>
      </c>
      <c r="L116" s="4" t="inlineStr">
        <is>
          <t>رُكّب من أول مرة</t>
        </is>
      </c>
      <c r="M116" s="4" t="inlineStr">
        <is>
          <t>لا</t>
        </is>
      </c>
      <c r="N116" s="4" t="n"/>
      <c r="O116" s="15" t="n">
        <v>360</v>
      </c>
      <c r="P116" s="15" t="n">
        <v>2200</v>
      </c>
      <c r="Q116" s="16">
        <f>IF($I116="","",IF($K116="",'الإعدادات'!$B$6-$I116,$K116-$I116))</f>
        <v/>
      </c>
      <c r="R116" s="8">
        <f>IF($I116="","",IF($K116&lt;&gt;"","استُلم",IF(AND($J116&lt;&gt;"",'الإعدادات'!$B$6&gt;$J116),"متأخر","في المعمل")))</f>
        <v/>
      </c>
      <c r="S116" s="16">
        <f>IF(OR($I116="",$J116=""),"",MAX(0,IF($K116="",'الإعدادات'!$B$6,$K116)-$J116))</f>
        <v/>
      </c>
      <c r="T116" s="17">
        <f>IF($I116="","",DATE(YEAR($I116),MONTH($I116),1))</f>
        <v/>
      </c>
      <c r="U116" s="18">
        <f>IF(OR($O116="",$P116=""),"",$P116-$O116)</f>
        <v/>
      </c>
    </row>
    <row r="117">
      <c r="A117" s="4" t="inlineStr">
        <is>
          <t>L-2715</t>
        </is>
      </c>
      <c r="B117" s="4" t="inlineStr">
        <is>
          <t>ياسمين فاروق · D-1417</t>
        </is>
      </c>
      <c r="C117" s="4" t="inlineStr">
        <is>
          <t>د. طارق حمدي</t>
        </is>
      </c>
      <c r="D117" s="4" t="inlineStr">
        <is>
          <t>مختبر الابتسامة الرقمي</t>
        </is>
      </c>
      <c r="E117" s="4" t="inlineStr">
        <is>
          <t>حشوة خزفية (إنلاي / أونلاي)</t>
        </is>
      </c>
      <c r="F117" s="13" t="inlineStr">
        <is>
          <t>26</t>
        </is>
      </c>
      <c r="G117" s="14" t="n">
        <v>1</v>
      </c>
      <c r="H117" s="13" t="inlineStr">
        <is>
          <t>A1</t>
        </is>
      </c>
      <c r="I117" s="5" t="n">
        <v>46207</v>
      </c>
      <c r="J117" s="5" t="n">
        <v>46214</v>
      </c>
      <c r="K117" s="5" t="n">
        <v>46214</v>
      </c>
      <c r="L117" s="4" t="inlineStr">
        <is>
          <t>رُكّب من أول مرة</t>
        </is>
      </c>
      <c r="M117" s="4" t="inlineStr">
        <is>
          <t>لا</t>
        </is>
      </c>
      <c r="N117" s="4" t="n"/>
      <c r="O117" s="15" t="n">
        <v>420</v>
      </c>
      <c r="P117" s="15" t="n">
        <v>1600</v>
      </c>
      <c r="Q117" s="16">
        <f>IF($I117="","",IF($K117="",'الإعدادات'!$B$6-$I117,$K117-$I117))</f>
        <v/>
      </c>
      <c r="R117" s="8">
        <f>IF($I117="","",IF($K117&lt;&gt;"","استُلم",IF(AND($J117&lt;&gt;"",'الإعدادات'!$B$6&gt;$J117),"متأخر","في المعمل")))</f>
        <v/>
      </c>
      <c r="S117" s="16">
        <f>IF(OR($I117="",$J117=""),"",MAX(0,IF($K117="",'الإعدادات'!$B$6,$K117)-$J117))</f>
        <v/>
      </c>
      <c r="T117" s="17">
        <f>IF($I117="","",DATE(YEAR($I117),MONTH($I117),1))</f>
        <v/>
      </c>
      <c r="U117" s="18">
        <f>IF(OR($O117="",$P117=""),"",$P117-$O117)</f>
        <v/>
      </c>
    </row>
    <row r="118">
      <c r="A118" s="4" t="inlineStr">
        <is>
          <t>L-2716</t>
        </is>
      </c>
      <c r="B118" s="4" t="inlineStr">
        <is>
          <t>لمى الشهراني · D-1403</t>
        </is>
      </c>
      <c r="C118" s="4" t="inlineStr">
        <is>
          <t>د. كريم فوزي</t>
        </is>
      </c>
      <c r="D118" s="4" t="inlineStr">
        <is>
          <t>مختبر الابتسامة الرقمي</t>
        </is>
      </c>
      <c r="E118" s="4" t="inlineStr">
        <is>
          <t>تاج على زرعة (مثبت ببرغي)</t>
        </is>
      </c>
      <c r="F118" s="13" t="inlineStr">
        <is>
          <t>17</t>
        </is>
      </c>
      <c r="G118" s="14" t="n">
        <v>1</v>
      </c>
      <c r="H118" s="13" t="inlineStr">
        <is>
          <t>A1</t>
        </is>
      </c>
      <c r="I118" s="5" t="n">
        <v>46208</v>
      </c>
      <c r="J118" s="5" t="n">
        <v>46215</v>
      </c>
      <c r="K118" s="5" t="n">
        <v>46223</v>
      </c>
      <c r="L118" s="4" t="inlineStr">
        <is>
          <t>أُعيد صنعه</t>
        </is>
      </c>
      <c r="M118" s="4" t="inlineStr">
        <is>
          <t>نعم</t>
        </is>
      </c>
      <c r="N118" s="4" t="inlineStr">
        <is>
          <t>الطبعة أو المسح</t>
        </is>
      </c>
      <c r="O118" s="15" t="n">
        <v>770</v>
      </c>
      <c r="P118" s="15" t="n">
        <v>2900</v>
      </c>
      <c r="Q118" s="16">
        <f>IF($I118="","",IF($K118="",'الإعدادات'!$B$6-$I118,$K118-$I118))</f>
        <v/>
      </c>
      <c r="R118" s="8">
        <f>IF($I118="","",IF($K118&lt;&gt;"","استُلم",IF(AND($J118&lt;&gt;"",'الإعدادات'!$B$6&gt;$J118),"متأخر","في المعمل")))</f>
        <v/>
      </c>
      <c r="S118" s="16">
        <f>IF(OR($I118="",$J118=""),"",MAX(0,IF($K118="",'الإعدادات'!$B$6,$K118)-$J118))</f>
        <v/>
      </c>
      <c r="T118" s="17">
        <f>IF($I118="","",DATE(YEAR($I118),MONTH($I118),1))</f>
        <v/>
      </c>
      <c r="U118" s="18">
        <f>IF(OR($O118="",$P118=""),"",$P118-$O118)</f>
        <v/>
      </c>
    </row>
    <row r="119">
      <c r="A119" s="4" t="inlineStr">
        <is>
          <t>L-2717</t>
        </is>
      </c>
      <c r="B119" s="4" t="inlineStr">
        <is>
          <t>خالد الزعبي · D-1340</t>
        </is>
      </c>
      <c r="C119" s="4" t="inlineStr">
        <is>
          <t>د. هند الزهراني</t>
        </is>
      </c>
      <c r="D119" s="4" t="inlineStr">
        <is>
          <t>مختبر الدقة للأسنان</t>
        </is>
      </c>
      <c r="E119" s="4" t="inlineStr">
        <is>
          <t>تاج زركونيا</t>
        </is>
      </c>
      <c r="F119" s="13" t="inlineStr">
        <is>
          <t>16</t>
        </is>
      </c>
      <c r="G119" s="14" t="n">
        <v>1</v>
      </c>
      <c r="H119" s="13" t="inlineStr">
        <is>
          <t>A2</t>
        </is>
      </c>
      <c r="I119" s="5" t="n">
        <v>46208</v>
      </c>
      <c r="J119" s="5" t="n">
        <v>46218</v>
      </c>
      <c r="K119" s="5" t="n">
        <v>46221</v>
      </c>
      <c r="L119" s="4" t="inlineStr">
        <is>
          <t>عُدّل في العيادة</t>
        </is>
      </c>
      <c r="M119" s="4" t="inlineStr">
        <is>
          <t>لا</t>
        </is>
      </c>
      <c r="N119" s="4" t="n"/>
      <c r="O119" s="15" t="n">
        <v>350</v>
      </c>
      <c r="P119" s="15" t="n">
        <v>1800</v>
      </c>
      <c r="Q119" s="16">
        <f>IF($I119="","",IF($K119="",'الإعدادات'!$B$6-$I119,$K119-$I119))</f>
        <v/>
      </c>
      <c r="R119" s="8">
        <f>IF($I119="","",IF($K119&lt;&gt;"","استُلم",IF(AND($J119&lt;&gt;"",'الإعدادات'!$B$6&gt;$J119),"متأخر","في المعمل")))</f>
        <v/>
      </c>
      <c r="S119" s="16">
        <f>IF(OR($I119="",$J119=""),"",MAX(0,IF($K119="",'الإعدادات'!$B$6,$K119)-$J119))</f>
        <v/>
      </c>
      <c r="T119" s="17">
        <f>IF($I119="","",DATE(YEAR($I119),MONTH($I119),1))</f>
        <v/>
      </c>
      <c r="U119" s="18">
        <f>IF(OR($O119="",$P119=""),"",$P119-$O119)</f>
        <v/>
      </c>
    </row>
    <row r="120">
      <c r="A120" s="4" t="inlineStr">
        <is>
          <t>L-2718</t>
        </is>
      </c>
      <c r="B120" s="4" t="inlineStr">
        <is>
          <t>ماجد الدوسري · D-1214</t>
        </is>
      </c>
      <c r="C120" s="4" t="inlineStr">
        <is>
          <t>د. هند الزهراني</t>
        </is>
      </c>
      <c r="D120" s="4" t="inlineStr">
        <is>
          <t>مختبر الدقة للأسنان</t>
        </is>
      </c>
      <c r="E120" s="4" t="inlineStr">
        <is>
          <t>جسر زركونيا 3 وحدات</t>
        </is>
      </c>
      <c r="F120" s="13" t="inlineStr">
        <is>
          <t>24، 25، 26</t>
        </is>
      </c>
      <c r="G120" s="14" t="n">
        <v>3</v>
      </c>
      <c r="H120" s="13" t="inlineStr">
        <is>
          <t>BL2</t>
        </is>
      </c>
      <c r="I120" s="5" t="n">
        <v>46209</v>
      </c>
      <c r="J120" s="5" t="n">
        <v>46219</v>
      </c>
      <c r="K120" s="5" t="n">
        <v>46215</v>
      </c>
      <c r="L120" s="4" t="inlineStr">
        <is>
          <t>رُكّب من أول مرة</t>
        </is>
      </c>
      <c r="M120" s="4" t="inlineStr">
        <is>
          <t>لا</t>
        </is>
      </c>
      <c r="N120" s="4" t="n"/>
      <c r="O120" s="15" t="n">
        <v>1050</v>
      </c>
      <c r="P120" s="15" t="n">
        <v>5400</v>
      </c>
      <c r="Q120" s="16">
        <f>IF($I120="","",IF($K120="",'الإعدادات'!$B$6-$I120,$K120-$I120))</f>
        <v/>
      </c>
      <c r="R120" s="8">
        <f>IF($I120="","",IF($K120&lt;&gt;"","استُلم",IF(AND($J120&lt;&gt;"",'الإعدادات'!$B$6&gt;$J120),"متأخر","في المعمل")))</f>
        <v/>
      </c>
      <c r="S120" s="16">
        <f>IF(OR($I120="",$J120=""),"",MAX(0,IF($K120="",'الإعدادات'!$B$6,$K120)-$J120))</f>
        <v/>
      </c>
      <c r="T120" s="17">
        <f>IF($I120="","",DATE(YEAR($I120),MONTH($I120),1))</f>
        <v/>
      </c>
      <c r="U120" s="18">
        <f>IF(OR($O120="",$P120=""),"",$P120-$O120)</f>
        <v/>
      </c>
    </row>
    <row r="121">
      <c r="A121" s="4" t="inlineStr">
        <is>
          <t>L-2719</t>
        </is>
      </c>
      <c r="B121" s="4" t="inlineStr">
        <is>
          <t>رهف المالكي · D-1277</t>
        </is>
      </c>
      <c r="C121" s="4" t="inlineStr">
        <is>
          <t>د. هند الزهراني</t>
        </is>
      </c>
      <c r="D121" s="4" t="inlineStr">
        <is>
          <t>مختبر الابتسامة الرقمي</t>
        </is>
      </c>
      <c r="E121" s="4" t="inlineStr">
        <is>
          <t>تاج زركونيا</t>
        </is>
      </c>
      <c r="F121" s="13" t="inlineStr">
        <is>
          <t>16</t>
        </is>
      </c>
      <c r="G121" s="14" t="n">
        <v>1</v>
      </c>
      <c r="H121" s="13" t="inlineStr">
        <is>
          <t>B1</t>
        </is>
      </c>
      <c r="I121" s="5" t="n">
        <v>46209</v>
      </c>
      <c r="J121" s="5" t="n">
        <v>46216</v>
      </c>
      <c r="K121" s="5" t="n">
        <v>46215</v>
      </c>
      <c r="L121" s="4" t="inlineStr">
        <is>
          <t>رُكّب من أول مرة</t>
        </is>
      </c>
      <c r="M121" s="4" t="inlineStr">
        <is>
          <t>لا</t>
        </is>
      </c>
      <c r="N121" s="4" t="n"/>
      <c r="O121" s="15" t="n">
        <v>390</v>
      </c>
      <c r="P121" s="15" t="n">
        <v>1800</v>
      </c>
      <c r="Q121" s="16">
        <f>IF($I121="","",IF($K121="",'الإعدادات'!$B$6-$I121,$K121-$I121))</f>
        <v/>
      </c>
      <c r="R121" s="8">
        <f>IF($I121="","",IF($K121&lt;&gt;"","استُلم",IF(AND($J121&lt;&gt;"",'الإعدادات'!$B$6&gt;$J121),"متأخر","في المعمل")))</f>
        <v/>
      </c>
      <c r="S121" s="16">
        <f>IF(OR($I121="",$J121=""),"",MAX(0,IF($K121="",'الإعدادات'!$B$6,$K121)-$J121))</f>
        <v/>
      </c>
      <c r="T121" s="17">
        <f>IF($I121="","",DATE(YEAR($I121),MONTH($I121),1))</f>
        <v/>
      </c>
      <c r="U121" s="18">
        <f>IF(OR($O121="",$P121=""),"",$P121-$O121)</f>
        <v/>
      </c>
    </row>
    <row r="122">
      <c r="A122" s="4" t="inlineStr">
        <is>
          <t>L-2720</t>
        </is>
      </c>
      <c r="B122" s="4" t="inlineStr">
        <is>
          <t>فهد البقمي · D-1354</t>
        </is>
      </c>
      <c r="C122" s="4" t="inlineStr">
        <is>
          <t>د. ريم العتيبي</t>
        </is>
      </c>
      <c r="D122" s="4" t="inlineStr">
        <is>
          <t>معمل النخبة للتركيبات</t>
        </is>
      </c>
      <c r="E122" s="4" t="inlineStr">
        <is>
          <t>طقم جزئي أكريليك</t>
        </is>
      </c>
      <c r="F122" s="13" t="inlineStr">
        <is>
          <t>36، 37، 46، 47</t>
        </is>
      </c>
      <c r="G122" s="14" t="n">
        <v>1</v>
      </c>
      <c r="H122" s="13" t="inlineStr">
        <is>
          <t>BL2</t>
        </is>
      </c>
      <c r="I122" s="5" t="n">
        <v>46210</v>
      </c>
      <c r="J122" s="5" t="n">
        <v>46233</v>
      </c>
      <c r="K122" s="5" t="n">
        <v>46225</v>
      </c>
      <c r="L122" s="4" t="inlineStr">
        <is>
          <t>عُدّل في العيادة</t>
        </is>
      </c>
      <c r="M122" s="4" t="inlineStr">
        <is>
          <t>لا</t>
        </is>
      </c>
      <c r="N122" s="4" t="n"/>
      <c r="O122" s="15" t="n">
        <v>520</v>
      </c>
      <c r="P122" s="15" t="n">
        <v>2100</v>
      </c>
      <c r="Q122" s="16">
        <f>IF($I122="","",IF($K122="",'الإعدادات'!$B$6-$I122,$K122-$I122))</f>
        <v/>
      </c>
      <c r="R122" s="8">
        <f>IF($I122="","",IF($K122&lt;&gt;"","استُلم",IF(AND($J122&lt;&gt;"",'الإعدادات'!$B$6&gt;$J122),"متأخر","في المعمل")))</f>
        <v/>
      </c>
      <c r="S122" s="16">
        <f>IF(OR($I122="",$J122=""),"",MAX(0,IF($K122="",'الإعدادات'!$B$6,$K122)-$J122))</f>
        <v/>
      </c>
      <c r="T122" s="17">
        <f>IF($I122="","",DATE(YEAR($I122),MONTH($I122),1))</f>
        <v/>
      </c>
      <c r="U122" s="18">
        <f>IF(OR($O122="",$P122=""),"",$P122-$O122)</f>
        <v/>
      </c>
    </row>
    <row r="123">
      <c r="A123" s="4" t="inlineStr">
        <is>
          <t>L-2721</t>
        </is>
      </c>
      <c r="B123" s="4" t="inlineStr">
        <is>
          <t>منيرة السهلي · D-1235</t>
        </is>
      </c>
      <c r="C123" s="4" t="inlineStr">
        <is>
          <t>د. هند الزهراني</t>
        </is>
      </c>
      <c r="D123" s="4" t="inlineStr">
        <is>
          <t>مختبر الابتسامة الرقمي</t>
        </is>
      </c>
      <c r="E123" s="4" t="inlineStr">
        <is>
          <t>تاج زركونيا</t>
        </is>
      </c>
      <c r="F123" s="13" t="inlineStr">
        <is>
          <t>27</t>
        </is>
      </c>
      <c r="G123" s="14" t="n">
        <v>1</v>
      </c>
      <c r="H123" s="13" t="inlineStr">
        <is>
          <t>BL2</t>
        </is>
      </c>
      <c r="I123" s="5" t="n">
        <v>46210</v>
      </c>
      <c r="J123" s="5" t="n">
        <v>46217</v>
      </c>
      <c r="K123" s="5" t="n">
        <v>46216</v>
      </c>
      <c r="L123" s="4" t="inlineStr">
        <is>
          <t>أُعيد للمعمل للتعديل</t>
        </is>
      </c>
      <c r="M123" s="4" t="inlineStr">
        <is>
          <t>لا</t>
        </is>
      </c>
      <c r="N123" s="4" t="n"/>
      <c r="O123" s="15" t="n">
        <v>390</v>
      </c>
      <c r="P123" s="15" t="n">
        <v>1700</v>
      </c>
      <c r="Q123" s="16">
        <f>IF($I123="","",IF($K123="",'الإعدادات'!$B$6-$I123,$K123-$I123))</f>
        <v/>
      </c>
      <c r="R123" s="8">
        <f>IF($I123="","",IF($K123&lt;&gt;"","استُلم",IF(AND($J123&lt;&gt;"",'الإعدادات'!$B$6&gt;$J123),"متأخر","في المعمل")))</f>
        <v/>
      </c>
      <c r="S123" s="16">
        <f>IF(OR($I123="",$J123=""),"",MAX(0,IF($K123="",'الإعدادات'!$B$6,$K123)-$J123))</f>
        <v/>
      </c>
      <c r="T123" s="17">
        <f>IF($I123="","",DATE(YEAR($I123),MONTH($I123),1))</f>
        <v/>
      </c>
      <c r="U123" s="18">
        <f>IF(OR($O123="",$P123=""),"",$P123-$O123)</f>
        <v/>
      </c>
    </row>
    <row r="124">
      <c r="A124" s="4" t="inlineStr">
        <is>
          <t>L-2722</t>
        </is>
      </c>
      <c r="B124" s="4" t="inlineStr">
        <is>
          <t>نور الهدى سالم · D-1347</t>
        </is>
      </c>
      <c r="C124" s="4" t="inlineStr">
        <is>
          <t>د. ريم العتيبي</t>
        </is>
      </c>
      <c r="D124" s="4" t="inlineStr">
        <is>
          <t>معمل الإتقان</t>
        </is>
      </c>
      <c r="E124" s="4" t="inlineStr">
        <is>
          <t>تاج زركونيا</t>
        </is>
      </c>
      <c r="F124" s="13" t="inlineStr">
        <is>
          <t>46</t>
        </is>
      </c>
      <c r="G124" s="14" t="n">
        <v>1</v>
      </c>
      <c r="H124" s="13" t="inlineStr">
        <is>
          <t>B2</t>
        </is>
      </c>
      <c r="I124" s="5" t="n">
        <v>46210</v>
      </c>
      <c r="J124" s="5" t="n">
        <v>46228</v>
      </c>
      <c r="K124" s="5" t="n">
        <v>46224</v>
      </c>
      <c r="L124" s="4" t="inlineStr">
        <is>
          <t>رُكّب من أول مرة</t>
        </is>
      </c>
      <c r="M124" s="4" t="inlineStr">
        <is>
          <t>لا</t>
        </is>
      </c>
      <c r="N124" s="4" t="n"/>
      <c r="O124" s="15" t="n">
        <v>280</v>
      </c>
      <c r="P124" s="15" t="n">
        <v>1800</v>
      </c>
      <c r="Q124" s="16">
        <f>IF($I124="","",IF($K124="",'الإعدادات'!$B$6-$I124,$K124-$I124))</f>
        <v/>
      </c>
      <c r="R124" s="8">
        <f>IF($I124="","",IF($K124&lt;&gt;"","استُلم",IF(AND($J124&lt;&gt;"",'الإعدادات'!$B$6&gt;$J124),"متأخر","في المعمل")))</f>
        <v/>
      </c>
      <c r="S124" s="16">
        <f>IF(OR($I124="",$J124=""),"",MAX(0,IF($K124="",'الإعدادات'!$B$6,$K124)-$J124))</f>
        <v/>
      </c>
      <c r="T124" s="17">
        <f>IF($I124="","",DATE(YEAR($I124),MONTH($I124),1))</f>
        <v/>
      </c>
      <c r="U124" s="18">
        <f>IF(OR($O124="",$P124=""),"",$P124-$O124)</f>
        <v/>
      </c>
    </row>
    <row r="125">
      <c r="A125" s="4" t="inlineStr">
        <is>
          <t>L-2723</t>
        </is>
      </c>
      <c r="B125" s="4" t="inlineStr">
        <is>
          <t>هبة عزت · D-1319</t>
        </is>
      </c>
      <c r="C125" s="4" t="inlineStr">
        <is>
          <t>د. كريم فوزي</t>
        </is>
      </c>
      <c r="D125" s="4" t="inlineStr">
        <is>
          <t>معمل الإتقان</t>
        </is>
      </c>
      <c r="E125" s="4" t="inlineStr">
        <is>
          <t>طقم جزئي أكريليك</t>
        </is>
      </c>
      <c r="F125" s="13" t="inlineStr">
        <is>
          <t>36، 37، 46، 47</t>
        </is>
      </c>
      <c r="G125" s="14" t="n">
        <v>1</v>
      </c>
      <c r="H125" s="13" t="inlineStr">
        <is>
          <t>A2</t>
        </is>
      </c>
      <c r="I125" s="5" t="n">
        <v>46211</v>
      </c>
      <c r="J125" s="5" t="n">
        <v>46233</v>
      </c>
      <c r="K125" s="5" t="n">
        <v>46240</v>
      </c>
      <c r="L125" s="4" t="inlineStr">
        <is>
          <t>أُعيد صنعه</t>
        </is>
      </c>
      <c r="M125" s="4" t="inlineStr">
        <is>
          <t>نعم</t>
        </is>
      </c>
      <c r="N125" s="4" t="inlineStr">
        <is>
          <t>الطبعة أو المسح</t>
        </is>
      </c>
      <c r="O125" s="15" t="n">
        <v>400</v>
      </c>
      <c r="P125" s="15" t="n">
        <v>2300</v>
      </c>
      <c r="Q125" s="16">
        <f>IF($I125="","",IF($K125="",'الإعدادات'!$B$6-$I125,$K125-$I125))</f>
        <v/>
      </c>
      <c r="R125" s="8">
        <f>IF($I125="","",IF($K125&lt;&gt;"","استُلم",IF(AND($J125&lt;&gt;"",'الإعدادات'!$B$6&gt;$J125),"متأخر","في المعمل")))</f>
        <v/>
      </c>
      <c r="S125" s="16">
        <f>IF(OR($I125="",$J125=""),"",MAX(0,IF($K125="",'الإعدادات'!$B$6,$K125)-$J125))</f>
        <v/>
      </c>
      <c r="T125" s="17">
        <f>IF($I125="","",DATE(YEAR($I125),MONTH($I125),1))</f>
        <v/>
      </c>
      <c r="U125" s="18">
        <f>IF(OR($O125="",$P125=""),"",$P125-$O125)</f>
        <v/>
      </c>
    </row>
    <row r="126">
      <c r="A126" s="4" t="inlineStr">
        <is>
          <t>L-2724</t>
        </is>
      </c>
      <c r="B126" s="4" t="inlineStr">
        <is>
          <t>ماجد الدوسري · D-1214</t>
        </is>
      </c>
      <c r="C126" s="4" t="inlineStr">
        <is>
          <t>د. ريم العتيبي</t>
        </is>
      </c>
      <c r="D126" s="4" t="inlineStr">
        <is>
          <t>معمل النخبة للتركيبات</t>
        </is>
      </c>
      <c r="E126" s="4" t="inlineStr">
        <is>
          <t>طقم جزئي معدني</t>
        </is>
      </c>
      <c r="F126" s="13" t="inlineStr">
        <is>
          <t>14، 16، 17</t>
        </is>
      </c>
      <c r="G126" s="14" t="n">
        <v>1</v>
      </c>
      <c r="H126" s="13" t="inlineStr">
        <is>
          <t>A2</t>
        </is>
      </c>
      <c r="I126" s="5" t="n">
        <v>46212</v>
      </c>
      <c r="J126" s="5" t="n">
        <v>46236</v>
      </c>
      <c r="K126" s="5" t="n">
        <v>46232</v>
      </c>
      <c r="L126" s="4" t="inlineStr">
        <is>
          <t>عُدّل في العيادة</t>
        </is>
      </c>
      <c r="M126" s="4" t="inlineStr">
        <is>
          <t>لا</t>
        </is>
      </c>
      <c r="N126" s="4" t="n"/>
      <c r="O126" s="15" t="n">
        <v>1160</v>
      </c>
      <c r="P126" s="15" t="n">
        <v>4700</v>
      </c>
      <c r="Q126" s="16">
        <f>IF($I126="","",IF($K126="",'الإعدادات'!$B$6-$I126,$K126-$I126))</f>
        <v/>
      </c>
      <c r="R126" s="8">
        <f>IF($I126="","",IF($K126&lt;&gt;"","استُلم",IF(AND($J126&lt;&gt;"",'الإعدادات'!$B$6&gt;$J126),"متأخر","في المعمل")))</f>
        <v/>
      </c>
      <c r="S126" s="16">
        <f>IF(OR($I126="",$J126=""),"",MAX(0,IF($K126="",'الإعدادات'!$B$6,$K126)-$J126))</f>
        <v/>
      </c>
      <c r="T126" s="17">
        <f>IF($I126="","",DATE(YEAR($I126),MONTH($I126),1))</f>
        <v/>
      </c>
      <c r="U126" s="18">
        <f>IF(OR($O126="",$P126=""),"",$P126-$O126)</f>
        <v/>
      </c>
    </row>
    <row r="127">
      <c r="A127" s="4" t="inlineStr">
        <is>
          <t>L-2725</t>
        </is>
      </c>
      <c r="B127" s="4" t="inlineStr">
        <is>
          <t>آلاء يحيى · D-1389</t>
        </is>
      </c>
      <c r="C127" s="4" t="inlineStr">
        <is>
          <t>د. طارق حمدي</t>
        </is>
      </c>
      <c r="D127" s="4" t="inlineStr">
        <is>
          <t>مختبر الابتسامة الرقمي</t>
        </is>
      </c>
      <c r="E127" s="4" t="inlineStr">
        <is>
          <t>قشرة إي ماكس</t>
        </is>
      </c>
      <c r="F127" s="13" t="inlineStr">
        <is>
          <t>12، 11، 21، 22</t>
        </is>
      </c>
      <c r="G127" s="14" t="n">
        <v>1</v>
      </c>
      <c r="H127" s="13" t="inlineStr">
        <is>
          <t>A1</t>
        </is>
      </c>
      <c r="I127" s="5" t="n">
        <v>46215</v>
      </c>
      <c r="J127" s="5" t="n">
        <v>46222</v>
      </c>
      <c r="K127" s="5" t="n">
        <v>46221</v>
      </c>
      <c r="L127" s="4" t="inlineStr">
        <is>
          <t>رُكّب من أول مرة</t>
        </is>
      </c>
      <c r="M127" s="4" t="inlineStr">
        <is>
          <t>لا</t>
        </is>
      </c>
      <c r="N127" s="4" t="n"/>
      <c r="O127" s="15" t="n">
        <v>500</v>
      </c>
      <c r="P127" s="15" t="n">
        <v>2100</v>
      </c>
      <c r="Q127" s="16">
        <f>IF($I127="","",IF($K127="",'الإعدادات'!$B$6-$I127,$K127-$I127))</f>
        <v/>
      </c>
      <c r="R127" s="8">
        <f>IF($I127="","",IF($K127&lt;&gt;"","استُلم",IF(AND($J127&lt;&gt;"",'الإعدادات'!$B$6&gt;$J127),"متأخر","في المعمل")))</f>
        <v/>
      </c>
      <c r="S127" s="16">
        <f>IF(OR($I127="",$J127=""),"",MAX(0,IF($K127="",'الإعدادات'!$B$6,$K127)-$J127))</f>
        <v/>
      </c>
      <c r="T127" s="17">
        <f>IF($I127="","",DATE(YEAR($I127),MONTH($I127),1))</f>
        <v/>
      </c>
      <c r="U127" s="18">
        <f>IF(OR($O127="",$P127=""),"",$P127-$O127)</f>
        <v/>
      </c>
    </row>
    <row r="128">
      <c r="A128" s="4" t="inlineStr">
        <is>
          <t>L-2726</t>
        </is>
      </c>
      <c r="B128" s="4" t="inlineStr">
        <is>
          <t>لينا عبدالرحمن · D-1221</t>
        </is>
      </c>
      <c r="C128" s="4" t="inlineStr">
        <is>
          <t>د. ريم العتيبي</t>
        </is>
      </c>
      <c r="D128" s="4" t="inlineStr">
        <is>
          <t>مختبر الابتسامة الرقمي</t>
        </is>
      </c>
      <c r="E128" s="4" t="inlineStr">
        <is>
          <t>تاج زركونيا</t>
        </is>
      </c>
      <c r="F128" s="13" t="inlineStr">
        <is>
          <t>27</t>
        </is>
      </c>
      <c r="G128" s="14" t="n">
        <v>1</v>
      </c>
      <c r="H128" s="13" t="inlineStr">
        <is>
          <t>A2</t>
        </is>
      </c>
      <c r="I128" s="5" t="n">
        <v>46215</v>
      </c>
      <c r="J128" s="5" t="n">
        <v>46222</v>
      </c>
      <c r="K128" s="5" t="n">
        <v>46221</v>
      </c>
      <c r="L128" s="4" t="inlineStr">
        <is>
          <t>رُكّب من أول مرة</t>
        </is>
      </c>
      <c r="M128" s="4" t="inlineStr">
        <is>
          <t>لا</t>
        </is>
      </c>
      <c r="N128" s="4" t="n"/>
      <c r="O128" s="15" t="n">
        <v>390</v>
      </c>
      <c r="P128" s="15" t="n">
        <v>1800</v>
      </c>
      <c r="Q128" s="16">
        <f>IF($I128="","",IF($K128="",'الإعدادات'!$B$6-$I128,$K128-$I128))</f>
        <v/>
      </c>
      <c r="R128" s="8">
        <f>IF($I128="","",IF($K128&lt;&gt;"","استُلم",IF(AND($J128&lt;&gt;"",'الإعدادات'!$B$6&gt;$J128),"متأخر","في المعمل")))</f>
        <v/>
      </c>
      <c r="S128" s="16">
        <f>IF(OR($I128="",$J128=""),"",MAX(0,IF($K128="",'الإعدادات'!$B$6,$K128)-$J128))</f>
        <v/>
      </c>
      <c r="T128" s="17">
        <f>IF($I128="","",DATE(YEAR($I128),MONTH($I128),1))</f>
        <v/>
      </c>
      <c r="U128" s="18">
        <f>IF(OR($O128="",$P128=""),"",$P128-$O128)</f>
        <v/>
      </c>
    </row>
    <row r="129">
      <c r="A129" s="4" t="inlineStr">
        <is>
          <t>L-2727</t>
        </is>
      </c>
      <c r="B129" s="4" t="inlineStr">
        <is>
          <t>مصطفى رشاد · D-1284</t>
        </is>
      </c>
      <c r="C129" s="4" t="inlineStr">
        <is>
          <t>د. هند الزهراني</t>
        </is>
      </c>
      <c r="D129" s="4" t="inlineStr">
        <is>
          <t>مختبر الابتسامة الرقمي</t>
        </is>
      </c>
      <c r="E129" s="4" t="inlineStr">
        <is>
          <t>قشرة إي ماكس</t>
        </is>
      </c>
      <c r="F129" s="13" t="inlineStr">
        <is>
          <t>21</t>
        </is>
      </c>
      <c r="G129" s="14" t="n">
        <v>1</v>
      </c>
      <c r="H129" s="13" t="inlineStr">
        <is>
          <t>BL2</t>
        </is>
      </c>
      <c r="I129" s="5" t="n">
        <v>46215</v>
      </c>
      <c r="J129" s="5" t="n">
        <v>46222</v>
      </c>
      <c r="K129" s="5" t="n">
        <v>46222</v>
      </c>
      <c r="L129" s="4" t="inlineStr">
        <is>
          <t>رُكّب من أول مرة</t>
        </is>
      </c>
      <c r="M129" s="4" t="inlineStr">
        <is>
          <t>لا</t>
        </is>
      </c>
      <c r="N129" s="4" t="n"/>
      <c r="O129" s="15" t="n">
        <v>500</v>
      </c>
      <c r="P129" s="15" t="n">
        <v>2100</v>
      </c>
      <c r="Q129" s="16">
        <f>IF($I129="","",IF($K129="",'الإعدادات'!$B$6-$I129,$K129-$I129))</f>
        <v/>
      </c>
      <c r="R129" s="8">
        <f>IF($I129="","",IF($K129&lt;&gt;"","استُلم",IF(AND($J129&lt;&gt;"",'الإعدادات'!$B$6&gt;$J129),"متأخر","في المعمل")))</f>
        <v/>
      </c>
      <c r="S129" s="16">
        <f>IF(OR($I129="",$J129=""),"",MAX(0,IF($K129="",'الإعدادات'!$B$6,$K129)-$J129))</f>
        <v/>
      </c>
      <c r="T129" s="17">
        <f>IF($I129="","",DATE(YEAR($I129),MONTH($I129),1))</f>
        <v/>
      </c>
      <c r="U129" s="18">
        <f>IF(OR($O129="",$P129=""),"",$P129-$O129)</f>
        <v/>
      </c>
    </row>
    <row r="130">
      <c r="A130" s="4" t="inlineStr">
        <is>
          <t>L-2728</t>
        </is>
      </c>
      <c r="B130" s="4" t="inlineStr">
        <is>
          <t>رنا الحسيني · D-1431</t>
        </is>
      </c>
      <c r="C130" s="4" t="inlineStr">
        <is>
          <t>د. هند الزهراني</t>
        </is>
      </c>
      <c r="D130" s="4" t="inlineStr">
        <is>
          <t>معمل الإتقان</t>
        </is>
      </c>
      <c r="E130" s="4" t="inlineStr">
        <is>
          <t>تاج على زرعة (مثبت ببرغي)</t>
        </is>
      </c>
      <c r="F130" s="13" t="inlineStr">
        <is>
          <t>15</t>
        </is>
      </c>
      <c r="G130" s="14" t="n">
        <v>1</v>
      </c>
      <c r="H130" s="13" t="inlineStr">
        <is>
          <t>A3.5</t>
        </is>
      </c>
      <c r="I130" s="5" t="n">
        <v>46216</v>
      </c>
      <c r="J130" s="5" t="n">
        <v>46233</v>
      </c>
      <c r="K130" s="5" t="n">
        <v>46226</v>
      </c>
      <c r="L130" s="4" t="inlineStr">
        <is>
          <t>رُكّب من أول مرة</t>
        </is>
      </c>
      <c r="M130" s="4" t="inlineStr">
        <is>
          <t>لا</t>
        </is>
      </c>
      <c r="N130" s="4" t="n"/>
      <c r="O130" s="15" t="n">
        <v>560</v>
      </c>
      <c r="P130" s="15" t="n">
        <v>3000</v>
      </c>
      <c r="Q130" s="16">
        <f>IF($I130="","",IF($K130="",'الإعدادات'!$B$6-$I130,$K130-$I130))</f>
        <v/>
      </c>
      <c r="R130" s="8">
        <f>IF($I130="","",IF($K130&lt;&gt;"","استُلم",IF(AND($J130&lt;&gt;"",'الإعدادات'!$B$6&gt;$J130),"متأخر","في المعمل")))</f>
        <v/>
      </c>
      <c r="S130" s="16">
        <f>IF(OR($I130="",$J130=""),"",MAX(0,IF($K130="",'الإعدادات'!$B$6,$K130)-$J130))</f>
        <v/>
      </c>
      <c r="T130" s="17">
        <f>IF($I130="","",DATE(YEAR($I130),MONTH($I130),1))</f>
        <v/>
      </c>
      <c r="U130" s="18">
        <f>IF(OR($O130="",$P130=""),"",$P130-$O130)</f>
        <v/>
      </c>
    </row>
    <row r="131">
      <c r="A131" s="4" t="inlineStr">
        <is>
          <t>L-2729</t>
        </is>
      </c>
      <c r="B131" s="4" t="inlineStr">
        <is>
          <t>شهد الغامدي · D-1375</t>
        </is>
      </c>
      <c r="C131" s="4" t="inlineStr">
        <is>
          <t>د. هند الزهراني</t>
        </is>
      </c>
      <c r="D131" s="4" t="inlineStr">
        <is>
          <t>مختبر الابتسامة الرقمي</t>
        </is>
      </c>
      <c r="E131" s="4" t="inlineStr">
        <is>
          <t>قشرة إي ماكس</t>
        </is>
      </c>
      <c r="F131" s="13" t="inlineStr">
        <is>
          <t>21</t>
        </is>
      </c>
      <c r="G131" s="14" t="n">
        <v>1</v>
      </c>
      <c r="H131" s="13" t="inlineStr">
        <is>
          <t>A2</t>
        </is>
      </c>
      <c r="I131" s="5" t="n">
        <v>46217</v>
      </c>
      <c r="J131" s="5" t="n">
        <v>46224</v>
      </c>
      <c r="K131" s="5" t="n">
        <v>46221</v>
      </c>
      <c r="L131" s="4" t="inlineStr">
        <is>
          <t>رُكّب من أول مرة</t>
        </is>
      </c>
      <c r="M131" s="4" t="inlineStr">
        <is>
          <t>لا</t>
        </is>
      </c>
      <c r="N131" s="4" t="n"/>
      <c r="O131" s="15" t="n">
        <v>500</v>
      </c>
      <c r="P131" s="15" t="n">
        <v>1900</v>
      </c>
      <c r="Q131" s="16">
        <f>IF($I131="","",IF($K131="",'الإعدادات'!$B$6-$I131,$K131-$I131))</f>
        <v/>
      </c>
      <c r="R131" s="8">
        <f>IF($I131="","",IF($K131&lt;&gt;"","استُلم",IF(AND($J131&lt;&gt;"",'الإعدادات'!$B$6&gt;$J131),"متأخر","في المعمل")))</f>
        <v/>
      </c>
      <c r="S131" s="16">
        <f>IF(OR($I131="",$J131=""),"",MAX(0,IF($K131="",'الإعدادات'!$B$6,$K131)-$J131))</f>
        <v/>
      </c>
      <c r="T131" s="17">
        <f>IF($I131="","",DATE(YEAR($I131),MONTH($I131),1))</f>
        <v/>
      </c>
      <c r="U131" s="18">
        <f>IF(OR($O131="",$P131=""),"",$P131-$O131)</f>
        <v/>
      </c>
    </row>
    <row r="132">
      <c r="A132" s="4" t="inlineStr">
        <is>
          <t>L-2730</t>
        </is>
      </c>
      <c r="B132" s="4" t="inlineStr">
        <is>
          <t>عبدالملك العسيري · D-1424</t>
        </is>
      </c>
      <c r="C132" s="4" t="inlineStr">
        <is>
          <t>د. كريم فوزي</t>
        </is>
      </c>
      <c r="D132" s="4" t="inlineStr">
        <is>
          <t>مختبر الدقة للأسنان</t>
        </is>
      </c>
      <c r="E132" s="4" t="inlineStr">
        <is>
          <t>تاج زركونيا</t>
        </is>
      </c>
      <c r="F132" s="13" t="inlineStr">
        <is>
          <t>44</t>
        </is>
      </c>
      <c r="G132" s="14" t="n">
        <v>1</v>
      </c>
      <c r="H132" s="13" t="inlineStr">
        <is>
          <t>A3.5</t>
        </is>
      </c>
      <c r="I132" s="5" t="n">
        <v>46217</v>
      </c>
      <c r="J132" s="5" t="n">
        <v>46228</v>
      </c>
      <c r="K132" s="5" t="n">
        <v>46228</v>
      </c>
      <c r="L132" s="4" t="inlineStr">
        <is>
          <t>رُكّب من أول مرة</t>
        </is>
      </c>
      <c r="M132" s="4" t="inlineStr">
        <is>
          <t>لا</t>
        </is>
      </c>
      <c r="N132" s="4" t="n"/>
      <c r="O132" s="15" t="n">
        <v>350</v>
      </c>
      <c r="P132" s="15" t="n">
        <v>1900</v>
      </c>
      <c r="Q132" s="16">
        <f>IF($I132="","",IF($K132="",'الإعدادات'!$B$6-$I132,$K132-$I132))</f>
        <v/>
      </c>
      <c r="R132" s="8">
        <f>IF($I132="","",IF($K132&lt;&gt;"","استُلم",IF(AND($J132&lt;&gt;"",'الإعدادات'!$B$6&gt;$J132),"متأخر","في المعمل")))</f>
        <v/>
      </c>
      <c r="S132" s="16">
        <f>IF(OR($I132="",$J132=""),"",MAX(0,IF($K132="",'الإعدادات'!$B$6,$K132)-$J132))</f>
        <v/>
      </c>
      <c r="T132" s="17">
        <f>IF($I132="","",DATE(YEAR($I132),MONTH($I132),1))</f>
        <v/>
      </c>
      <c r="U132" s="18">
        <f>IF(OR($O132="",$P132=""),"",$P132-$O132)</f>
        <v/>
      </c>
    </row>
    <row r="133">
      <c r="A133" s="4" t="inlineStr">
        <is>
          <t>L-2731</t>
        </is>
      </c>
      <c r="B133" s="4" t="inlineStr">
        <is>
          <t>مشعل الهاجري · D-1382</t>
        </is>
      </c>
      <c r="C133" s="4" t="inlineStr">
        <is>
          <t>د. طارق حمدي</t>
        </is>
      </c>
      <c r="D133" s="4" t="inlineStr">
        <is>
          <t>مختبر الدقة للأسنان</t>
        </is>
      </c>
      <c r="E133" s="4" t="inlineStr">
        <is>
          <t>جسر زركونيا 3 وحدات</t>
        </is>
      </c>
      <c r="F133" s="13" t="inlineStr">
        <is>
          <t>11، 12، 13</t>
        </is>
      </c>
      <c r="G133" s="14" t="n">
        <v>3</v>
      </c>
      <c r="H133" s="13" t="inlineStr">
        <is>
          <t>BL2</t>
        </is>
      </c>
      <c r="I133" s="5" t="n">
        <v>46217</v>
      </c>
      <c r="J133" s="5" t="n">
        <v>46228</v>
      </c>
      <c r="K133" s="5" t="n">
        <v>46225</v>
      </c>
      <c r="L133" s="4" t="inlineStr">
        <is>
          <t>أُعيد للمعمل للتعديل</t>
        </is>
      </c>
      <c r="M133" s="4" t="inlineStr">
        <is>
          <t>لا</t>
        </is>
      </c>
      <c r="N133" s="4" t="n"/>
      <c r="O133" s="15" t="n">
        <v>1050</v>
      </c>
      <c r="P133" s="15" t="n">
        <v>5500</v>
      </c>
      <c r="Q133" s="16">
        <f>IF($I133="","",IF($K133="",'الإعدادات'!$B$6-$I133,$K133-$I133))</f>
        <v/>
      </c>
      <c r="R133" s="8">
        <f>IF($I133="","",IF($K133&lt;&gt;"","استُلم",IF(AND($J133&lt;&gt;"",'الإعدادات'!$B$6&gt;$J133),"متأخر","في المعمل")))</f>
        <v/>
      </c>
      <c r="S133" s="16">
        <f>IF(OR($I133="",$J133=""),"",MAX(0,IF($K133="",'الإعدادات'!$B$6,$K133)-$J133))</f>
        <v/>
      </c>
      <c r="T133" s="17">
        <f>IF($I133="","",DATE(YEAR($I133),MONTH($I133),1))</f>
        <v/>
      </c>
      <c r="U133" s="18">
        <f>IF(OR($O133="",$P133=""),"",$P133-$O133)</f>
        <v/>
      </c>
    </row>
    <row r="134">
      <c r="A134" s="4" t="inlineStr">
        <is>
          <t>L-2732</t>
        </is>
      </c>
      <c r="B134" s="4" t="inlineStr">
        <is>
          <t>مريم الكندري · D-1445</t>
        </is>
      </c>
      <c r="C134" s="4" t="inlineStr">
        <is>
          <t>د. هند الزهراني</t>
        </is>
      </c>
      <c r="D134" s="4" t="inlineStr">
        <is>
          <t>معمل الإتقان</t>
        </is>
      </c>
      <c r="E134" s="4" t="inlineStr">
        <is>
          <t>تاج بورسلين على معدن</t>
        </is>
      </c>
      <c r="F134" s="13" t="inlineStr">
        <is>
          <t>35</t>
        </is>
      </c>
      <c r="G134" s="14" t="n">
        <v>1</v>
      </c>
      <c r="H134" s="13" t="inlineStr">
        <is>
          <t>BL2</t>
        </is>
      </c>
      <c r="I134" s="5" t="n">
        <v>46218</v>
      </c>
      <c r="J134" s="5" t="n">
        <v>46236</v>
      </c>
      <c r="K134" s="5" t="n">
        <v>46235</v>
      </c>
      <c r="L134" s="4" t="inlineStr">
        <is>
          <t>عُدّل في العيادة</t>
        </is>
      </c>
      <c r="M134" s="4" t="inlineStr">
        <is>
          <t>لا</t>
        </is>
      </c>
      <c r="N134" s="4" t="n"/>
      <c r="O134" s="15" t="n">
        <v>200</v>
      </c>
      <c r="P134" s="15" t="n">
        <v>1400</v>
      </c>
      <c r="Q134" s="16">
        <f>IF($I134="","",IF($K134="",'الإعدادات'!$B$6-$I134,$K134-$I134))</f>
        <v/>
      </c>
      <c r="R134" s="8">
        <f>IF($I134="","",IF($K134&lt;&gt;"","استُلم",IF(AND($J134&lt;&gt;"",'الإعدادات'!$B$6&gt;$J134),"متأخر","في المعمل")))</f>
        <v/>
      </c>
      <c r="S134" s="16">
        <f>IF(OR($I134="",$J134=""),"",MAX(0,IF($K134="",'الإعدادات'!$B$6,$K134)-$J134))</f>
        <v/>
      </c>
      <c r="T134" s="17">
        <f>IF($I134="","",DATE(YEAR($I134),MONTH($I134),1))</f>
        <v/>
      </c>
      <c r="U134" s="18">
        <f>IF(OR($O134="",$P134=""),"",$P134-$O134)</f>
        <v/>
      </c>
    </row>
    <row r="135">
      <c r="A135" s="4" t="inlineStr">
        <is>
          <t>L-2733</t>
        </is>
      </c>
      <c r="B135" s="4" t="inlineStr">
        <is>
          <t>زيد الصقر · D-1438</t>
        </is>
      </c>
      <c r="C135" s="4" t="inlineStr">
        <is>
          <t>د. ريم العتيبي</t>
        </is>
      </c>
      <c r="D135" s="4" t="inlineStr">
        <is>
          <t>مختبر الدقة للأسنان</t>
        </is>
      </c>
      <c r="E135" s="4" t="inlineStr">
        <is>
          <t>تاج زركونيا</t>
        </is>
      </c>
      <c r="F135" s="13" t="inlineStr">
        <is>
          <t>46</t>
        </is>
      </c>
      <c r="G135" s="14" t="n">
        <v>1</v>
      </c>
      <c r="H135" s="13" t="inlineStr">
        <is>
          <t>A3</t>
        </is>
      </c>
      <c r="I135" s="5" t="n">
        <v>46219</v>
      </c>
      <c r="J135" s="5" t="n">
        <v>46230</v>
      </c>
      <c r="K135" s="5" t="n">
        <v>46228</v>
      </c>
      <c r="L135" s="4" t="inlineStr">
        <is>
          <t>رُكّب من أول مرة</t>
        </is>
      </c>
      <c r="M135" s="4" t="inlineStr">
        <is>
          <t>لا</t>
        </is>
      </c>
      <c r="N135" s="4" t="n"/>
      <c r="O135" s="15" t="n">
        <v>350</v>
      </c>
      <c r="P135" s="15" t="n">
        <v>1800</v>
      </c>
      <c r="Q135" s="16">
        <f>IF($I135="","",IF($K135="",'الإعدادات'!$B$6-$I135,$K135-$I135))</f>
        <v/>
      </c>
      <c r="R135" s="8">
        <f>IF($I135="","",IF($K135&lt;&gt;"","استُلم",IF(AND($J135&lt;&gt;"",'الإعدادات'!$B$6&gt;$J135),"متأخر","في المعمل")))</f>
        <v/>
      </c>
      <c r="S135" s="16">
        <f>IF(OR($I135="",$J135=""),"",MAX(0,IF($K135="",'الإعدادات'!$B$6,$K135)-$J135))</f>
        <v/>
      </c>
      <c r="T135" s="17">
        <f>IF($I135="","",DATE(YEAR($I135),MONTH($I135),1))</f>
        <v/>
      </c>
      <c r="U135" s="18">
        <f>IF(OR($O135="",$P135=""),"",$P135-$O135)</f>
        <v/>
      </c>
    </row>
    <row r="136">
      <c r="A136" s="4" t="inlineStr">
        <is>
          <t>L-2734</t>
        </is>
      </c>
      <c r="B136" s="4" t="inlineStr">
        <is>
          <t>شهد الغامدي · D-1375</t>
        </is>
      </c>
      <c r="C136" s="4" t="inlineStr">
        <is>
          <t>د. كريم فوزي</t>
        </is>
      </c>
      <c r="D136" s="4" t="inlineStr">
        <is>
          <t>مختبر الابتسامة الرقمي</t>
        </is>
      </c>
      <c r="E136" s="4" t="inlineStr">
        <is>
          <t>تاج إي ماكس</t>
        </is>
      </c>
      <c r="F136" s="13" t="inlineStr">
        <is>
          <t>23</t>
        </is>
      </c>
      <c r="G136" s="14" t="n">
        <v>1</v>
      </c>
      <c r="H136" s="13" t="inlineStr">
        <is>
          <t>A3.5</t>
        </is>
      </c>
      <c r="I136" s="5" t="n">
        <v>46219</v>
      </c>
      <c r="J136" s="5" t="n">
        <v>46226</v>
      </c>
      <c r="K136" s="5" t="n">
        <v>46225</v>
      </c>
      <c r="L136" s="4" t="inlineStr">
        <is>
          <t>رُكّب من أول مرة</t>
        </is>
      </c>
      <c r="M136" s="4" t="inlineStr">
        <is>
          <t>لا</t>
        </is>
      </c>
      <c r="N136" s="4" t="n"/>
      <c r="O136" s="15" t="n">
        <v>500</v>
      </c>
      <c r="P136" s="15" t="n">
        <v>2300</v>
      </c>
      <c r="Q136" s="16">
        <f>IF($I136="","",IF($K136="",'الإعدادات'!$B$6-$I136,$K136-$I136))</f>
        <v/>
      </c>
      <c r="R136" s="8">
        <f>IF($I136="","",IF($K136&lt;&gt;"","استُلم",IF(AND($J136&lt;&gt;"",'الإعدادات'!$B$6&gt;$J136),"متأخر","في المعمل")))</f>
        <v/>
      </c>
      <c r="S136" s="16">
        <f>IF(OR($I136="",$J136=""),"",MAX(0,IF($K136="",'الإعدادات'!$B$6,$K136)-$J136))</f>
        <v/>
      </c>
      <c r="T136" s="17">
        <f>IF($I136="","",DATE(YEAR($I136),MONTH($I136),1))</f>
        <v/>
      </c>
      <c r="U136" s="18">
        <f>IF(OR($O136="",$P136=""),"",$P136-$O136)</f>
        <v/>
      </c>
    </row>
    <row r="137">
      <c r="A137" s="4" t="inlineStr">
        <is>
          <t>L-2735</t>
        </is>
      </c>
      <c r="B137" s="4" t="inlineStr">
        <is>
          <t>إياد حداد · D-1368</t>
        </is>
      </c>
      <c r="C137" s="4" t="inlineStr">
        <is>
          <t>د. كريم فوزي</t>
        </is>
      </c>
      <c r="D137" s="4" t="inlineStr">
        <is>
          <t>معمل الإتقان</t>
        </is>
      </c>
      <c r="E137" s="4" t="inlineStr">
        <is>
          <t>حشوة خزفية (إنلاي / أونلاي)</t>
        </is>
      </c>
      <c r="F137" s="13" t="inlineStr">
        <is>
          <t>45</t>
        </is>
      </c>
      <c r="G137" s="14" t="n">
        <v>1</v>
      </c>
      <c r="H137" s="13" t="inlineStr">
        <is>
          <t>B1</t>
        </is>
      </c>
      <c r="I137" s="5" t="n">
        <v>46221</v>
      </c>
      <c r="J137" s="5" t="n">
        <v>46238</v>
      </c>
      <c r="K137" s="5" t="n">
        <v>46224</v>
      </c>
      <c r="L137" s="4" t="inlineStr">
        <is>
          <t>رُكّب من أول مرة</t>
        </is>
      </c>
      <c r="M137" s="4" t="inlineStr">
        <is>
          <t>لا</t>
        </is>
      </c>
      <c r="N137" s="4" t="n"/>
      <c r="O137" s="15" t="n">
        <v>300</v>
      </c>
      <c r="P137" s="15" t="n">
        <v>1800</v>
      </c>
      <c r="Q137" s="16">
        <f>IF($I137="","",IF($K137="",'الإعدادات'!$B$6-$I137,$K137-$I137))</f>
        <v/>
      </c>
      <c r="R137" s="8">
        <f>IF($I137="","",IF($K137&lt;&gt;"","استُلم",IF(AND($J137&lt;&gt;"",'الإعدادات'!$B$6&gt;$J137),"متأخر","في المعمل")))</f>
        <v/>
      </c>
      <c r="S137" s="16">
        <f>IF(OR($I137="",$J137=""),"",MAX(0,IF($K137="",'الإعدادات'!$B$6,$K137)-$J137))</f>
        <v/>
      </c>
      <c r="T137" s="17">
        <f>IF($I137="","",DATE(YEAR($I137),MONTH($I137),1))</f>
        <v/>
      </c>
      <c r="U137" s="18">
        <f>IF(OR($O137="",$P137=""),"",$P137-$O137)</f>
        <v/>
      </c>
    </row>
    <row r="138">
      <c r="A138" s="4" t="inlineStr">
        <is>
          <t>L-2736</t>
        </is>
      </c>
      <c r="B138" s="4" t="inlineStr">
        <is>
          <t>لينا عبدالرحمن · D-1221</t>
        </is>
      </c>
      <c r="C138" s="4" t="inlineStr">
        <is>
          <t>د. هند الزهراني</t>
        </is>
      </c>
      <c r="D138" s="4" t="inlineStr">
        <is>
          <t>معمل الإتقان</t>
        </is>
      </c>
      <c r="E138" s="4" t="inlineStr">
        <is>
          <t>تاج على زرعة (مثبت ببرغي)</t>
        </is>
      </c>
      <c r="F138" s="13" t="inlineStr">
        <is>
          <t>14</t>
        </is>
      </c>
      <c r="G138" s="14" t="n">
        <v>1</v>
      </c>
      <c r="H138" s="13" t="inlineStr">
        <is>
          <t>BL2</t>
        </is>
      </c>
      <c r="I138" s="5" t="n">
        <v>46221</v>
      </c>
      <c r="J138" s="5" t="n">
        <v>46238</v>
      </c>
      <c r="K138" s="5" t="n">
        <v>46237</v>
      </c>
      <c r="L138" s="4" t="inlineStr">
        <is>
          <t>عُدّل في العيادة</t>
        </is>
      </c>
      <c r="M138" s="4" t="inlineStr">
        <is>
          <t>لا</t>
        </is>
      </c>
      <c r="N138" s="4" t="n"/>
      <c r="O138" s="15" t="n">
        <v>560</v>
      </c>
      <c r="P138" s="15" t="n">
        <v>3000</v>
      </c>
      <c r="Q138" s="16">
        <f>IF($I138="","",IF($K138="",'الإعدادات'!$B$6-$I138,$K138-$I138))</f>
        <v/>
      </c>
      <c r="R138" s="8">
        <f>IF($I138="","",IF($K138&lt;&gt;"","استُلم",IF(AND($J138&lt;&gt;"",'الإعدادات'!$B$6&gt;$J138),"متأخر","في المعمل")))</f>
        <v/>
      </c>
      <c r="S138" s="16">
        <f>IF(OR($I138="",$J138=""),"",MAX(0,IF($K138="",'الإعدادات'!$B$6,$K138)-$J138))</f>
        <v/>
      </c>
      <c r="T138" s="17">
        <f>IF($I138="","",DATE(YEAR($I138),MONTH($I138),1))</f>
        <v/>
      </c>
      <c r="U138" s="18">
        <f>IF(OR($O138="",$P138=""),"",$P138-$O138)</f>
        <v/>
      </c>
    </row>
    <row r="139">
      <c r="A139" s="4" t="inlineStr">
        <is>
          <t>L-2737</t>
        </is>
      </c>
      <c r="B139" s="4" t="inlineStr">
        <is>
          <t>عبدالملك العسيري · D-1424</t>
        </is>
      </c>
      <c r="C139" s="4" t="inlineStr">
        <is>
          <t>د. ريم العتيبي</t>
        </is>
      </c>
      <c r="D139" s="4" t="inlineStr">
        <is>
          <t>مختبر الابتسامة الرقمي</t>
        </is>
      </c>
      <c r="E139" s="4" t="inlineStr">
        <is>
          <t>تاج زركونيا</t>
        </is>
      </c>
      <c r="F139" s="13" t="inlineStr">
        <is>
          <t>15</t>
        </is>
      </c>
      <c r="G139" s="14" t="n">
        <v>1</v>
      </c>
      <c r="H139" s="13" t="inlineStr">
        <is>
          <t>A2</t>
        </is>
      </c>
      <c r="I139" s="5" t="n">
        <v>46222</v>
      </c>
      <c r="J139" s="5" t="n">
        <v>46229</v>
      </c>
      <c r="K139" s="5" t="n">
        <v>46230</v>
      </c>
      <c r="L139" s="4" t="inlineStr">
        <is>
          <t>رُكّب من أول مرة</t>
        </is>
      </c>
      <c r="M139" s="4" t="inlineStr">
        <is>
          <t>لا</t>
        </is>
      </c>
      <c r="N139" s="4" t="n"/>
      <c r="O139" s="15" t="n">
        <v>390</v>
      </c>
      <c r="P139" s="15" t="n">
        <v>1800</v>
      </c>
      <c r="Q139" s="16">
        <f>IF($I139="","",IF($K139="",'الإعدادات'!$B$6-$I139,$K139-$I139))</f>
        <v/>
      </c>
      <c r="R139" s="8">
        <f>IF($I139="","",IF($K139&lt;&gt;"","استُلم",IF(AND($J139&lt;&gt;"",'الإعدادات'!$B$6&gt;$J139),"متأخر","في المعمل")))</f>
        <v/>
      </c>
      <c r="S139" s="16">
        <f>IF(OR($I139="",$J139=""),"",MAX(0,IF($K139="",'الإعدادات'!$B$6,$K139)-$J139))</f>
        <v/>
      </c>
      <c r="T139" s="17">
        <f>IF($I139="","",DATE(YEAR($I139),MONTH($I139),1))</f>
        <v/>
      </c>
      <c r="U139" s="18">
        <f>IF(OR($O139="",$P139=""),"",$P139-$O139)</f>
        <v/>
      </c>
    </row>
    <row r="140">
      <c r="A140" s="4" t="inlineStr">
        <is>
          <t>L-2738</t>
        </is>
      </c>
      <c r="B140" s="4" t="inlineStr">
        <is>
          <t>هبة عزت · D-1319</t>
        </is>
      </c>
      <c r="C140" s="4" t="inlineStr">
        <is>
          <t>د. طارق حمدي</t>
        </is>
      </c>
      <c r="D140" s="4" t="inlineStr">
        <is>
          <t>معمل الإتقان</t>
        </is>
      </c>
      <c r="E140" s="4" t="inlineStr">
        <is>
          <t>مثبت شفاف</t>
        </is>
      </c>
      <c r="F140" s="13" t="inlineStr">
        <is>
          <t>الفك العلوي</t>
        </is>
      </c>
      <c r="G140" s="14" t="n">
        <v>1</v>
      </c>
      <c r="H140" s="13" t="n"/>
      <c r="I140" s="5" t="n">
        <v>46223</v>
      </c>
      <c r="J140" s="5" t="n">
        <v>46240</v>
      </c>
      <c r="K140" s="5" t="n">
        <v>46253</v>
      </c>
      <c r="L140" s="4" t="inlineStr">
        <is>
          <t>رُكّب من أول مرة</t>
        </is>
      </c>
      <c r="M140" s="4" t="inlineStr">
        <is>
          <t>لا</t>
        </is>
      </c>
      <c r="N140" s="4" t="n"/>
      <c r="O140" s="15" t="n">
        <v>120</v>
      </c>
      <c r="P140" s="15" t="n">
        <v>700</v>
      </c>
      <c r="Q140" s="16">
        <f>IF($I140="","",IF($K140="",'الإعدادات'!$B$6-$I140,$K140-$I140))</f>
        <v/>
      </c>
      <c r="R140" s="8">
        <f>IF($I140="","",IF($K140&lt;&gt;"","استُلم",IF(AND($J140&lt;&gt;"",'الإعدادات'!$B$6&gt;$J140),"متأخر","في المعمل")))</f>
        <v/>
      </c>
      <c r="S140" s="16">
        <f>IF(OR($I140="",$J140=""),"",MAX(0,IF($K140="",'الإعدادات'!$B$6,$K140)-$J140))</f>
        <v/>
      </c>
      <c r="T140" s="17">
        <f>IF($I140="","",DATE(YEAR($I140),MONTH($I140),1))</f>
        <v/>
      </c>
      <c r="U140" s="18">
        <f>IF(OR($O140="",$P140=""),"",$P140-$O140)</f>
        <v/>
      </c>
    </row>
    <row r="141">
      <c r="A141" s="4" t="inlineStr">
        <is>
          <t>L-2739</t>
        </is>
      </c>
      <c r="B141" s="4" t="inlineStr">
        <is>
          <t>عمرو شوقي · D-1256</t>
        </is>
      </c>
      <c r="C141" s="4" t="inlineStr">
        <is>
          <t>د. كريم فوزي</t>
        </is>
      </c>
      <c r="D141" s="4" t="inlineStr">
        <is>
          <t>مختبر الابتسامة الرقمي</t>
        </is>
      </c>
      <c r="E141" s="4" t="inlineStr">
        <is>
          <t>تاج زركونيا</t>
        </is>
      </c>
      <c r="F141" s="13" t="inlineStr">
        <is>
          <t>24</t>
        </is>
      </c>
      <c r="G141" s="14" t="n">
        <v>1</v>
      </c>
      <c r="H141" s="13" t="inlineStr">
        <is>
          <t>A3</t>
        </is>
      </c>
      <c r="I141" s="5" t="n">
        <v>46224</v>
      </c>
      <c r="J141" s="5" t="n">
        <v>46231</v>
      </c>
      <c r="K141" s="5" t="n">
        <v>46230</v>
      </c>
      <c r="L141" s="4" t="inlineStr">
        <is>
          <t>رُكّب من أول مرة</t>
        </is>
      </c>
      <c r="M141" s="4" t="inlineStr">
        <is>
          <t>لا</t>
        </is>
      </c>
      <c r="N141" s="4" t="n"/>
      <c r="O141" s="15" t="n">
        <v>390</v>
      </c>
      <c r="P141" s="15" t="n">
        <v>1800</v>
      </c>
      <c r="Q141" s="16">
        <f>IF($I141="","",IF($K141="",'الإعدادات'!$B$6-$I141,$K141-$I141))</f>
        <v/>
      </c>
      <c r="R141" s="8">
        <f>IF($I141="","",IF($K141&lt;&gt;"","استُلم",IF(AND($J141&lt;&gt;"",'الإعدادات'!$B$6&gt;$J141),"متأخر","في المعمل")))</f>
        <v/>
      </c>
      <c r="S141" s="16">
        <f>IF(OR($I141="",$J141=""),"",MAX(0,IF($K141="",'الإعدادات'!$B$6,$K141)-$J141))</f>
        <v/>
      </c>
      <c r="T141" s="17">
        <f>IF($I141="","",DATE(YEAR($I141),MONTH($I141),1))</f>
        <v/>
      </c>
      <c r="U141" s="18">
        <f>IF(OR($O141="",$P141=""),"",$P141-$O141)</f>
        <v/>
      </c>
    </row>
    <row r="142">
      <c r="A142" s="4" t="inlineStr">
        <is>
          <t>L-2740</t>
        </is>
      </c>
      <c r="B142" s="4" t="inlineStr">
        <is>
          <t>تركي السبيعي · D-1326</t>
        </is>
      </c>
      <c r="C142" s="4" t="inlineStr">
        <is>
          <t>د. طارق حمدي</t>
        </is>
      </c>
      <c r="D142" s="4" t="inlineStr">
        <is>
          <t>معمل الإتقان</t>
        </is>
      </c>
      <c r="E142" s="4" t="inlineStr">
        <is>
          <t>تاج زركونيا</t>
        </is>
      </c>
      <c r="F142" s="13" t="inlineStr">
        <is>
          <t>24</t>
        </is>
      </c>
      <c r="G142" s="14" t="n">
        <v>1</v>
      </c>
      <c r="H142" s="13" t="inlineStr">
        <is>
          <t>B2</t>
        </is>
      </c>
      <c r="I142" s="5" t="n">
        <v>46225</v>
      </c>
      <c r="J142" s="5" t="n">
        <v>46243</v>
      </c>
      <c r="K142" s="5" t="n">
        <v>46252</v>
      </c>
      <c r="L142" s="4" t="inlineStr">
        <is>
          <t>أُعيد صنعه</t>
        </is>
      </c>
      <c r="M142" s="4" t="inlineStr">
        <is>
          <t>نعم</t>
        </is>
      </c>
      <c r="N142" s="4" t="inlineStr">
        <is>
          <t>اللون</t>
        </is>
      </c>
      <c r="O142" s="15" t="n">
        <v>280</v>
      </c>
      <c r="P142" s="15" t="n">
        <v>1800</v>
      </c>
      <c r="Q142" s="16">
        <f>IF($I142="","",IF($K142="",'الإعدادات'!$B$6-$I142,$K142-$I142))</f>
        <v/>
      </c>
      <c r="R142" s="8">
        <f>IF($I142="","",IF($K142&lt;&gt;"","استُلم",IF(AND($J142&lt;&gt;"",'الإعدادات'!$B$6&gt;$J142),"متأخر","في المعمل")))</f>
        <v/>
      </c>
      <c r="S142" s="16">
        <f>IF(OR($I142="",$J142=""),"",MAX(0,IF($K142="",'الإعدادات'!$B$6,$K142)-$J142))</f>
        <v/>
      </c>
      <c r="T142" s="17">
        <f>IF($I142="","",DATE(YEAR($I142),MONTH($I142),1))</f>
        <v/>
      </c>
      <c r="U142" s="18">
        <f>IF(OR($O142="",$P142=""),"",$P142-$O142)</f>
        <v/>
      </c>
    </row>
    <row r="143">
      <c r="A143" s="4" t="inlineStr">
        <is>
          <t>L-2741</t>
        </is>
      </c>
      <c r="B143" s="4" t="inlineStr">
        <is>
          <t>خالد الزعبي · D-1340</t>
        </is>
      </c>
      <c r="C143" s="4" t="inlineStr">
        <is>
          <t>د. ريم العتيبي</t>
        </is>
      </c>
      <c r="D143" s="4" t="inlineStr">
        <is>
          <t>مختبر الدقة للأسنان</t>
        </is>
      </c>
      <c r="E143" s="4" t="inlineStr">
        <is>
          <t>تاج زركونيا</t>
        </is>
      </c>
      <c r="F143" s="13" t="inlineStr">
        <is>
          <t>46</t>
        </is>
      </c>
      <c r="G143" s="14" t="n">
        <v>1</v>
      </c>
      <c r="H143" s="13" t="inlineStr">
        <is>
          <t>B1</t>
        </is>
      </c>
      <c r="I143" s="5" t="n">
        <v>46225</v>
      </c>
      <c r="J143" s="5" t="n">
        <v>46236</v>
      </c>
      <c r="K143" s="5" t="n">
        <v>46235</v>
      </c>
      <c r="L143" s="4" t="inlineStr">
        <is>
          <t>رُكّب من أول مرة</t>
        </is>
      </c>
      <c r="M143" s="4" t="inlineStr">
        <is>
          <t>لا</t>
        </is>
      </c>
      <c r="N143" s="4" t="n"/>
      <c r="O143" s="15" t="n">
        <v>350</v>
      </c>
      <c r="P143" s="15" t="n">
        <v>1700</v>
      </c>
      <c r="Q143" s="16">
        <f>IF($I143="","",IF($K143="",'الإعدادات'!$B$6-$I143,$K143-$I143))</f>
        <v/>
      </c>
      <c r="R143" s="8">
        <f>IF($I143="","",IF($K143&lt;&gt;"","استُلم",IF(AND($J143&lt;&gt;"",'الإعدادات'!$B$6&gt;$J143),"متأخر","في المعمل")))</f>
        <v/>
      </c>
      <c r="S143" s="16">
        <f>IF(OR($I143="",$J143=""),"",MAX(0,IF($K143="",'الإعدادات'!$B$6,$K143)-$J143))</f>
        <v/>
      </c>
      <c r="T143" s="17">
        <f>IF($I143="","",DATE(YEAR($I143),MONTH($I143),1))</f>
        <v/>
      </c>
      <c r="U143" s="18">
        <f>IF(OR($O143="",$P143=""),"",$P143-$O143)</f>
        <v/>
      </c>
    </row>
    <row r="144">
      <c r="A144" s="4" t="inlineStr">
        <is>
          <t>L-2742</t>
        </is>
      </c>
      <c r="B144" s="4" t="inlineStr">
        <is>
          <t>آلاء يحيى · D-1389</t>
        </is>
      </c>
      <c r="C144" s="4" t="inlineStr">
        <is>
          <t>د. كريم فوزي</t>
        </is>
      </c>
      <c r="D144" s="4" t="inlineStr">
        <is>
          <t>مختبر الدقة للأسنان</t>
        </is>
      </c>
      <c r="E144" s="4" t="inlineStr">
        <is>
          <t>حشوة خزفية (إنلاي / أونلاي)</t>
        </is>
      </c>
      <c r="F144" s="13" t="inlineStr">
        <is>
          <t>14</t>
        </is>
      </c>
      <c r="G144" s="14" t="n">
        <v>1</v>
      </c>
      <c r="H144" s="13" t="inlineStr">
        <is>
          <t>A3</t>
        </is>
      </c>
      <c r="I144" s="5" t="n">
        <v>46226</v>
      </c>
      <c r="J144" s="5" t="n">
        <v>46237</v>
      </c>
      <c r="K144" s="5" t="n">
        <v>46232</v>
      </c>
      <c r="L144" s="4" t="inlineStr">
        <is>
          <t>رُكّب من أول مرة</t>
        </is>
      </c>
      <c r="M144" s="4" t="inlineStr">
        <is>
          <t>لا</t>
        </is>
      </c>
      <c r="N144" s="4" t="n"/>
      <c r="O144" s="15" t="n">
        <v>380</v>
      </c>
      <c r="P144" s="15" t="n">
        <v>1700</v>
      </c>
      <c r="Q144" s="16">
        <f>IF($I144="","",IF($K144="",'الإعدادات'!$B$6-$I144,$K144-$I144))</f>
        <v/>
      </c>
      <c r="R144" s="8">
        <f>IF($I144="","",IF($K144&lt;&gt;"","استُلم",IF(AND($J144&lt;&gt;"",'الإعدادات'!$B$6&gt;$J144),"متأخر","في المعمل")))</f>
        <v/>
      </c>
      <c r="S144" s="16">
        <f>IF(OR($I144="",$J144=""),"",MAX(0,IF($K144="",'الإعدادات'!$B$6,$K144)-$J144))</f>
        <v/>
      </c>
      <c r="T144" s="17">
        <f>IF($I144="","",DATE(YEAR($I144),MONTH($I144),1))</f>
        <v/>
      </c>
      <c r="U144" s="18">
        <f>IF(OR($O144="",$P144=""),"",$P144-$O144)</f>
        <v/>
      </c>
    </row>
    <row r="145">
      <c r="A145" s="4" t="inlineStr">
        <is>
          <t>L-2743</t>
        </is>
      </c>
      <c r="B145" s="4" t="inlineStr">
        <is>
          <t>نايف القحطاني · D-1298</t>
        </is>
      </c>
      <c r="C145" s="4" t="inlineStr">
        <is>
          <t>د. ريم العتيبي</t>
        </is>
      </c>
      <c r="D145" s="4" t="inlineStr">
        <is>
          <t>معمل النخبة للتركيبات</t>
        </is>
      </c>
      <c r="E145" s="4" t="inlineStr">
        <is>
          <t>طقم كامل</t>
        </is>
      </c>
      <c r="F145" s="13" t="inlineStr">
        <is>
          <t>الفك السفلي كاملًا</t>
        </is>
      </c>
      <c r="G145" s="14" t="n">
        <v>1</v>
      </c>
      <c r="H145" s="13" t="inlineStr">
        <is>
          <t>B2</t>
        </is>
      </c>
      <c r="I145" s="5" t="n">
        <v>46226</v>
      </c>
      <c r="J145" s="5" t="n">
        <v>46250</v>
      </c>
      <c r="K145" s="5" t="n">
        <v>46245</v>
      </c>
      <c r="L145" s="4" t="inlineStr">
        <is>
          <t>رُكّب من أول مرة</t>
        </is>
      </c>
      <c r="M145" s="4" t="inlineStr">
        <is>
          <t>لا</t>
        </is>
      </c>
      <c r="N145" s="4" t="n"/>
      <c r="O145" s="15" t="n">
        <v>940</v>
      </c>
      <c r="P145" s="15" t="n">
        <v>3900</v>
      </c>
      <c r="Q145" s="16">
        <f>IF($I145="","",IF($K145="",'الإعدادات'!$B$6-$I145,$K145-$I145))</f>
        <v/>
      </c>
      <c r="R145" s="8">
        <f>IF($I145="","",IF($K145&lt;&gt;"","استُلم",IF(AND($J145&lt;&gt;"",'الإعدادات'!$B$6&gt;$J145),"متأخر","في المعمل")))</f>
        <v/>
      </c>
      <c r="S145" s="16">
        <f>IF(OR($I145="",$J145=""),"",MAX(0,IF($K145="",'الإعدادات'!$B$6,$K145)-$J145))</f>
        <v/>
      </c>
      <c r="T145" s="17">
        <f>IF($I145="","",DATE(YEAR($I145),MONTH($I145),1))</f>
        <v/>
      </c>
      <c r="U145" s="18">
        <f>IF(OR($O145="",$P145=""),"",$P145-$O145)</f>
        <v/>
      </c>
    </row>
    <row r="146">
      <c r="A146" s="4" t="inlineStr">
        <is>
          <t>L-2744</t>
        </is>
      </c>
      <c r="B146" s="4" t="inlineStr">
        <is>
          <t>ريما الخالدي · D-1305</t>
        </is>
      </c>
      <c r="C146" s="4" t="inlineStr">
        <is>
          <t>د. طارق حمدي</t>
        </is>
      </c>
      <c r="D146" s="4" t="inlineStr">
        <is>
          <t>مختبر الدقة للأسنان</t>
        </is>
      </c>
      <c r="E146" s="4" t="inlineStr">
        <is>
          <t>تاج بورسلين على معدن</t>
        </is>
      </c>
      <c r="F146" s="13" t="inlineStr">
        <is>
          <t>44</t>
        </is>
      </c>
      <c r="G146" s="14" t="n">
        <v>1</v>
      </c>
      <c r="H146" s="13" t="inlineStr">
        <is>
          <t>B2</t>
        </is>
      </c>
      <c r="I146" s="5" t="n">
        <v>46226</v>
      </c>
      <c r="J146" s="5" t="n">
        <v>46237</v>
      </c>
      <c r="K146" s="5" t="n">
        <v>46231</v>
      </c>
      <c r="L146" s="4" t="inlineStr">
        <is>
          <t>عُدّل في العيادة</t>
        </is>
      </c>
      <c r="M146" s="4" t="inlineStr">
        <is>
          <t>لا</t>
        </is>
      </c>
      <c r="N146" s="4" t="n"/>
      <c r="O146" s="15" t="n">
        <v>250</v>
      </c>
      <c r="P146" s="15" t="n">
        <v>1200</v>
      </c>
      <c r="Q146" s="16">
        <f>IF($I146="","",IF($K146="",'الإعدادات'!$B$6-$I146,$K146-$I146))</f>
        <v/>
      </c>
      <c r="R146" s="8">
        <f>IF($I146="","",IF($K146&lt;&gt;"","استُلم",IF(AND($J146&lt;&gt;"",'الإعدادات'!$B$6&gt;$J146),"متأخر","في المعمل")))</f>
        <v/>
      </c>
      <c r="S146" s="16">
        <f>IF(OR($I146="",$J146=""),"",MAX(0,IF($K146="",'الإعدادات'!$B$6,$K146)-$J146))</f>
        <v/>
      </c>
      <c r="T146" s="17">
        <f>IF($I146="","",DATE(YEAR($I146),MONTH($I146),1))</f>
        <v/>
      </c>
      <c r="U146" s="18">
        <f>IF(OR($O146="",$P146=""),"",$P146-$O146)</f>
        <v/>
      </c>
    </row>
    <row r="147">
      <c r="A147" s="4" t="inlineStr">
        <is>
          <t>L-2745</t>
        </is>
      </c>
      <c r="B147" s="4" t="inlineStr">
        <is>
          <t>تركي السبيعي · D-1326</t>
        </is>
      </c>
      <c r="C147" s="4" t="inlineStr">
        <is>
          <t>د. ريم العتيبي</t>
        </is>
      </c>
      <c r="D147" s="4" t="inlineStr">
        <is>
          <t>معمل النخبة للتركيبات</t>
        </is>
      </c>
      <c r="E147" s="4" t="inlineStr">
        <is>
          <t>واقي ليلي</t>
        </is>
      </c>
      <c r="F147" s="13" t="inlineStr">
        <is>
          <t>الفك السفلي</t>
        </is>
      </c>
      <c r="G147" s="14" t="n">
        <v>1</v>
      </c>
      <c r="H147" s="13" t="n"/>
      <c r="I147" s="5" t="n">
        <v>46230</v>
      </c>
      <c r="J147" s="5" t="n">
        <v>46249</v>
      </c>
      <c r="K147" s="5" t="n">
        <v>46246</v>
      </c>
      <c r="L147" s="4" t="inlineStr">
        <is>
          <t>رُكّب من أول مرة</t>
        </is>
      </c>
      <c r="M147" s="4" t="inlineStr">
        <is>
          <t>لا</t>
        </is>
      </c>
      <c r="N147" s="4" t="n"/>
      <c r="O147" s="15" t="n">
        <v>210</v>
      </c>
      <c r="P147" s="15" t="n">
        <v>900</v>
      </c>
      <c r="Q147" s="16">
        <f>IF($I147="","",IF($K147="",'الإعدادات'!$B$6-$I147,$K147-$I147))</f>
        <v/>
      </c>
      <c r="R147" s="8">
        <f>IF($I147="","",IF($K147&lt;&gt;"","استُلم",IF(AND($J147&lt;&gt;"",'الإعدادات'!$B$6&gt;$J147),"متأخر","في المعمل")))</f>
        <v/>
      </c>
      <c r="S147" s="16">
        <f>IF(OR($I147="",$J147=""),"",MAX(0,IF($K147="",'الإعدادات'!$B$6,$K147)-$J147))</f>
        <v/>
      </c>
      <c r="T147" s="17">
        <f>IF($I147="","",DATE(YEAR($I147),MONTH($I147),1))</f>
        <v/>
      </c>
      <c r="U147" s="18">
        <f>IF(OR($O147="",$P147=""),"",$P147-$O147)</f>
        <v/>
      </c>
    </row>
    <row r="148">
      <c r="A148" s="4" t="inlineStr">
        <is>
          <t>L-2746</t>
        </is>
      </c>
      <c r="B148" s="4" t="inlineStr">
        <is>
          <t>مريم الكندري · D-1445</t>
        </is>
      </c>
      <c r="C148" s="4" t="inlineStr">
        <is>
          <t>د. هند الزهراني</t>
        </is>
      </c>
      <c r="D148" s="4" t="inlineStr">
        <is>
          <t>معمل الإتقان</t>
        </is>
      </c>
      <c r="E148" s="4" t="inlineStr">
        <is>
          <t>طقم جزئي أكريليك</t>
        </is>
      </c>
      <c r="F148" s="13" t="inlineStr">
        <is>
          <t>14، 16، 17</t>
        </is>
      </c>
      <c r="G148" s="14" t="n">
        <v>1</v>
      </c>
      <c r="H148" s="13" t="inlineStr">
        <is>
          <t>BL2</t>
        </is>
      </c>
      <c r="I148" s="5" t="n">
        <v>46230</v>
      </c>
      <c r="J148" s="5" t="n">
        <v>46252</v>
      </c>
      <c r="K148" s="5" t="n">
        <v>46263</v>
      </c>
      <c r="L148" s="4" t="inlineStr">
        <is>
          <t>أُعيد للمعمل للتعديل</t>
        </is>
      </c>
      <c r="M148" s="4" t="inlineStr">
        <is>
          <t>لا</t>
        </is>
      </c>
      <c r="N148" s="4" t="n"/>
      <c r="O148" s="15" t="n">
        <v>400</v>
      </c>
      <c r="P148" s="15" t="n">
        <v>2400</v>
      </c>
      <c r="Q148" s="16">
        <f>IF($I148="","",IF($K148="",'الإعدادات'!$B$6-$I148,$K148-$I148))</f>
        <v/>
      </c>
      <c r="R148" s="8">
        <f>IF($I148="","",IF($K148&lt;&gt;"","استُلم",IF(AND($J148&lt;&gt;"",'الإعدادات'!$B$6&gt;$J148),"متأخر","في المعمل")))</f>
        <v/>
      </c>
      <c r="S148" s="16">
        <f>IF(OR($I148="",$J148=""),"",MAX(0,IF($K148="",'الإعدادات'!$B$6,$K148)-$J148))</f>
        <v/>
      </c>
      <c r="T148" s="17">
        <f>IF($I148="","",DATE(YEAR($I148),MONTH($I148),1))</f>
        <v/>
      </c>
      <c r="U148" s="18">
        <f>IF(OR($O148="",$P148=""),"",$P148-$O148)</f>
        <v/>
      </c>
    </row>
    <row r="149">
      <c r="A149" s="4" t="inlineStr">
        <is>
          <t>L-2747</t>
        </is>
      </c>
      <c r="B149" s="4" t="inlineStr">
        <is>
          <t>ياسمين فاروق · D-1417</t>
        </is>
      </c>
      <c r="C149" s="4" t="inlineStr">
        <is>
          <t>د. ريم العتيبي</t>
        </is>
      </c>
      <c r="D149" s="4" t="inlineStr">
        <is>
          <t>معمل الإتقان</t>
        </is>
      </c>
      <c r="E149" s="4" t="inlineStr">
        <is>
          <t>تاج زركونيا</t>
        </is>
      </c>
      <c r="F149" s="13" t="inlineStr">
        <is>
          <t>14</t>
        </is>
      </c>
      <c r="G149" s="14" t="n">
        <v>1</v>
      </c>
      <c r="H149" s="13" t="inlineStr">
        <is>
          <t>A3</t>
        </is>
      </c>
      <c r="I149" s="5" t="n">
        <v>46231</v>
      </c>
      <c r="J149" s="5" t="n">
        <v>46249</v>
      </c>
      <c r="K149" s="5" t="n">
        <v>46243</v>
      </c>
      <c r="L149" s="4" t="inlineStr">
        <is>
          <t>رُكّب من أول مرة</t>
        </is>
      </c>
      <c r="M149" s="4" t="inlineStr">
        <is>
          <t>لا</t>
        </is>
      </c>
      <c r="N149" s="4" t="n"/>
      <c r="O149" s="15" t="n">
        <v>280</v>
      </c>
      <c r="P149" s="15" t="n">
        <v>1900</v>
      </c>
      <c r="Q149" s="16">
        <f>IF($I149="","",IF($K149="",'الإعدادات'!$B$6-$I149,$K149-$I149))</f>
        <v/>
      </c>
      <c r="R149" s="8">
        <f>IF($I149="","",IF($K149&lt;&gt;"","استُلم",IF(AND($J149&lt;&gt;"",'الإعدادات'!$B$6&gt;$J149),"متأخر","في المعمل")))</f>
        <v/>
      </c>
      <c r="S149" s="16">
        <f>IF(OR($I149="",$J149=""),"",MAX(0,IF($K149="",'الإعدادات'!$B$6,$K149)-$J149))</f>
        <v/>
      </c>
      <c r="T149" s="17">
        <f>IF($I149="","",DATE(YEAR($I149),MONTH($I149),1))</f>
        <v/>
      </c>
      <c r="U149" s="18">
        <f>IF(OR($O149="",$P149=""),"",$P149-$O149)</f>
        <v/>
      </c>
    </row>
    <row r="150">
      <c r="A150" s="4" t="inlineStr">
        <is>
          <t>L-2748</t>
        </is>
      </c>
      <c r="B150" s="4" t="inlineStr">
        <is>
          <t>شهد الغامدي · D-1375</t>
        </is>
      </c>
      <c r="C150" s="4" t="inlineStr">
        <is>
          <t>د. هند الزهراني</t>
        </is>
      </c>
      <c r="D150" s="4" t="inlineStr">
        <is>
          <t>مختبر الدقة للأسنان</t>
        </is>
      </c>
      <c r="E150" s="4" t="inlineStr">
        <is>
          <t>مثبت شفاف</t>
        </is>
      </c>
      <c r="F150" s="13" t="inlineStr">
        <is>
          <t>الفك السفلي</t>
        </is>
      </c>
      <c r="G150" s="14" t="n">
        <v>1</v>
      </c>
      <c r="H150" s="13" t="n"/>
      <c r="I150" s="5" t="n">
        <v>46231</v>
      </c>
      <c r="J150" s="5" t="n">
        <v>46242</v>
      </c>
      <c r="K150" s="5" t="n">
        <v>46243</v>
      </c>
      <c r="L150" s="4" t="inlineStr">
        <is>
          <t>عُدّل في العيادة</t>
        </is>
      </c>
      <c r="M150" s="4" t="inlineStr">
        <is>
          <t>لا</t>
        </is>
      </c>
      <c r="N150" s="4" t="n"/>
      <c r="O150" s="15" t="n">
        <v>150</v>
      </c>
      <c r="P150" s="15" t="n">
        <v>700</v>
      </c>
      <c r="Q150" s="16">
        <f>IF($I150="","",IF($K150="",'الإعدادات'!$B$6-$I150,$K150-$I150))</f>
        <v/>
      </c>
      <c r="R150" s="8">
        <f>IF($I150="","",IF($K150&lt;&gt;"","استُلم",IF(AND($J150&lt;&gt;"",'الإعدادات'!$B$6&gt;$J150),"متأخر","في المعمل")))</f>
        <v/>
      </c>
      <c r="S150" s="16">
        <f>IF(OR($I150="",$J150=""),"",MAX(0,IF($K150="",'الإعدادات'!$B$6,$K150)-$J150))</f>
        <v/>
      </c>
      <c r="T150" s="17">
        <f>IF($I150="","",DATE(YEAR($I150),MONTH($I150),1))</f>
        <v/>
      </c>
      <c r="U150" s="18">
        <f>IF(OR($O150="",$P150=""),"",$P150-$O150)</f>
        <v/>
      </c>
    </row>
    <row r="151">
      <c r="A151" s="4" t="inlineStr">
        <is>
          <t>L-2749</t>
        </is>
      </c>
      <c r="B151" s="4" t="inlineStr">
        <is>
          <t>سعود المطرفي · D-1410</t>
        </is>
      </c>
      <c r="C151" s="4" t="inlineStr">
        <is>
          <t>د. كريم فوزي</t>
        </is>
      </c>
      <c r="D151" s="4" t="inlineStr">
        <is>
          <t>مختبر الدقة للأسنان</t>
        </is>
      </c>
      <c r="E151" s="4" t="inlineStr">
        <is>
          <t>تاج على زرعة (مثبت ببرغي)</t>
        </is>
      </c>
      <c r="F151" s="13" t="inlineStr">
        <is>
          <t>15</t>
        </is>
      </c>
      <c r="G151" s="14" t="n">
        <v>1</v>
      </c>
      <c r="H151" s="13" t="inlineStr">
        <is>
          <t>A3.5</t>
        </is>
      </c>
      <c r="I151" s="5" t="n">
        <v>46231</v>
      </c>
      <c r="J151" s="5" t="n">
        <v>46242</v>
      </c>
      <c r="K151" s="5" t="n">
        <v>46242</v>
      </c>
      <c r="L151" s="4" t="inlineStr">
        <is>
          <t>رُكّب من أول مرة</t>
        </is>
      </c>
      <c r="M151" s="4" t="inlineStr">
        <is>
          <t>لا</t>
        </is>
      </c>
      <c r="N151" s="4" t="n"/>
      <c r="O151" s="15" t="n">
        <v>700</v>
      </c>
      <c r="P151" s="15" t="n">
        <v>3000</v>
      </c>
      <c r="Q151" s="16">
        <f>IF($I151="","",IF($K151="",'الإعدادات'!$B$6-$I151,$K151-$I151))</f>
        <v/>
      </c>
      <c r="R151" s="8">
        <f>IF($I151="","",IF($K151&lt;&gt;"","استُلم",IF(AND($J151&lt;&gt;"",'الإعدادات'!$B$6&gt;$J151),"متأخر","في المعمل")))</f>
        <v/>
      </c>
      <c r="S151" s="16">
        <f>IF(OR($I151="",$J151=""),"",MAX(0,IF($K151="",'الإعدادات'!$B$6,$K151)-$J151))</f>
        <v/>
      </c>
      <c r="T151" s="17">
        <f>IF($I151="","",DATE(YEAR($I151),MONTH($I151),1))</f>
        <v/>
      </c>
      <c r="U151" s="18">
        <f>IF(OR($O151="",$P151=""),"",$P151-$O151)</f>
        <v/>
      </c>
    </row>
    <row r="152">
      <c r="A152" s="4" t="inlineStr">
        <is>
          <t>L-2750</t>
        </is>
      </c>
      <c r="B152" s="4" t="inlineStr">
        <is>
          <t>إياد حداد · D-1368</t>
        </is>
      </c>
      <c r="C152" s="4" t="inlineStr">
        <is>
          <t>د. طارق حمدي</t>
        </is>
      </c>
      <c r="D152" s="4" t="inlineStr">
        <is>
          <t>مختبر الدقة للأسنان</t>
        </is>
      </c>
      <c r="E152" s="4" t="inlineStr">
        <is>
          <t>تاج على زرعة (مثبت ببرغي)</t>
        </is>
      </c>
      <c r="F152" s="13" t="inlineStr">
        <is>
          <t>26</t>
        </is>
      </c>
      <c r="G152" s="14" t="n">
        <v>1</v>
      </c>
      <c r="H152" s="13" t="inlineStr">
        <is>
          <t>A2</t>
        </is>
      </c>
      <c r="I152" s="5" t="n">
        <v>46233</v>
      </c>
      <c r="J152" s="5" t="n">
        <v>46244</v>
      </c>
      <c r="K152" s="5" t="n">
        <v>46243</v>
      </c>
      <c r="L152" s="4" t="inlineStr">
        <is>
          <t>عُدّل في العيادة</t>
        </is>
      </c>
      <c r="M152" s="4" t="inlineStr">
        <is>
          <t>لا</t>
        </is>
      </c>
      <c r="N152" s="4" t="n"/>
      <c r="O152" s="15" t="n">
        <v>700</v>
      </c>
      <c r="P152" s="15" t="n">
        <v>3000</v>
      </c>
      <c r="Q152" s="16">
        <f>IF($I152="","",IF($K152="",'الإعدادات'!$B$6-$I152,$K152-$I152))</f>
        <v/>
      </c>
      <c r="R152" s="8">
        <f>IF($I152="","",IF($K152&lt;&gt;"","استُلم",IF(AND($J152&lt;&gt;"",'الإعدادات'!$B$6&gt;$J152),"متأخر","في المعمل")))</f>
        <v/>
      </c>
      <c r="S152" s="16">
        <f>IF(OR($I152="",$J152=""),"",MAX(0,IF($K152="",'الإعدادات'!$B$6,$K152)-$J152))</f>
        <v/>
      </c>
      <c r="T152" s="17">
        <f>IF($I152="","",DATE(YEAR($I152),MONTH($I152),1))</f>
        <v/>
      </c>
      <c r="U152" s="18">
        <f>IF(OR($O152="",$P152=""),"",$P152-$O152)</f>
        <v/>
      </c>
    </row>
    <row r="153">
      <c r="A153" s="4" t="inlineStr">
        <is>
          <t>L-2751</t>
        </is>
      </c>
      <c r="B153" s="4" t="inlineStr">
        <is>
          <t>عبدالله الشمري · D-1200</t>
        </is>
      </c>
      <c r="C153" s="4" t="inlineStr">
        <is>
          <t>د. كريم فوزي</t>
        </is>
      </c>
      <c r="D153" s="4" t="inlineStr">
        <is>
          <t>مختبر الدقة للأسنان</t>
        </is>
      </c>
      <c r="E153" s="4" t="inlineStr">
        <is>
          <t>تاج إي ماكس</t>
        </is>
      </c>
      <c r="F153" s="13" t="inlineStr">
        <is>
          <t>21</t>
        </is>
      </c>
      <c r="G153" s="14" t="n">
        <v>1</v>
      </c>
      <c r="H153" s="13" t="inlineStr">
        <is>
          <t>BL2</t>
        </is>
      </c>
      <c r="I153" s="5" t="n">
        <v>46233</v>
      </c>
      <c r="J153" s="5" t="n">
        <v>46244</v>
      </c>
      <c r="K153" s="5" t="n">
        <v>46251</v>
      </c>
      <c r="L153" s="4" t="inlineStr">
        <is>
          <t>أُعيد صنعه</t>
        </is>
      </c>
      <c r="M153" s="4" t="inlineStr">
        <is>
          <t>نعم</t>
        </is>
      </c>
      <c r="N153" s="4" t="inlineStr">
        <is>
          <t>الطبعة أو المسح</t>
        </is>
      </c>
      <c r="O153" s="15" t="n">
        <v>450</v>
      </c>
      <c r="P153" s="15" t="n">
        <v>2300</v>
      </c>
      <c r="Q153" s="16">
        <f>IF($I153="","",IF($K153="",'الإعدادات'!$B$6-$I153,$K153-$I153))</f>
        <v/>
      </c>
      <c r="R153" s="8">
        <f>IF($I153="","",IF($K153&lt;&gt;"","استُلم",IF(AND($J153&lt;&gt;"",'الإعدادات'!$B$6&gt;$J153),"متأخر","في المعمل")))</f>
        <v/>
      </c>
      <c r="S153" s="16">
        <f>IF(OR($I153="",$J153=""),"",MAX(0,IF($K153="",'الإعدادات'!$B$6,$K153)-$J153))</f>
        <v/>
      </c>
      <c r="T153" s="17">
        <f>IF($I153="","",DATE(YEAR($I153),MONTH($I153),1))</f>
        <v/>
      </c>
      <c r="U153" s="18">
        <f>IF(OR($O153="",$P153=""),"",$P153-$O153)</f>
        <v/>
      </c>
    </row>
    <row r="154">
      <c r="A154" s="4" t="inlineStr">
        <is>
          <t>L-2752</t>
        </is>
      </c>
      <c r="B154" s="4" t="inlineStr">
        <is>
          <t>سارة القرني · D-1207</t>
        </is>
      </c>
      <c r="C154" s="4" t="inlineStr">
        <is>
          <t>د. طارق حمدي</t>
        </is>
      </c>
      <c r="D154" s="4" t="inlineStr">
        <is>
          <t>مختبر الدقة للأسنان</t>
        </is>
      </c>
      <c r="E154" s="4" t="inlineStr">
        <is>
          <t>قشرة إي ماكس</t>
        </is>
      </c>
      <c r="F154" s="13" t="inlineStr">
        <is>
          <t>11، 21</t>
        </is>
      </c>
      <c r="G154" s="14" t="n">
        <v>1</v>
      </c>
      <c r="H154" s="13" t="inlineStr">
        <is>
          <t>A1</t>
        </is>
      </c>
      <c r="I154" s="5" t="n">
        <v>46235</v>
      </c>
      <c r="J154" s="5" t="n">
        <v>46245</v>
      </c>
      <c r="K154" s="5" t="n">
        <v>46244</v>
      </c>
      <c r="L154" s="4" t="inlineStr">
        <is>
          <t>عُدّل في العيادة</t>
        </is>
      </c>
      <c r="M154" s="4" t="inlineStr">
        <is>
          <t>لا</t>
        </is>
      </c>
      <c r="N154" s="4" t="n"/>
      <c r="O154" s="15" t="n">
        <v>450</v>
      </c>
      <c r="P154" s="15" t="n">
        <v>2000</v>
      </c>
      <c r="Q154" s="16">
        <f>IF($I154="","",IF($K154="",'الإعدادات'!$B$6-$I154,$K154-$I154))</f>
        <v/>
      </c>
      <c r="R154" s="8">
        <f>IF($I154="","",IF($K154&lt;&gt;"","استُلم",IF(AND($J154&lt;&gt;"",'الإعدادات'!$B$6&gt;$J154),"متأخر","في المعمل")))</f>
        <v/>
      </c>
      <c r="S154" s="16">
        <f>IF(OR($I154="",$J154=""),"",MAX(0,IF($K154="",'الإعدادات'!$B$6,$K154)-$J154))</f>
        <v/>
      </c>
      <c r="T154" s="17">
        <f>IF($I154="","",DATE(YEAR($I154),MONTH($I154),1))</f>
        <v/>
      </c>
      <c r="U154" s="18">
        <f>IF(OR($O154="",$P154=""),"",$P154-$O154)</f>
        <v/>
      </c>
    </row>
    <row r="155">
      <c r="A155" s="4" t="inlineStr">
        <is>
          <t>L-2753</t>
        </is>
      </c>
      <c r="B155" s="4" t="inlineStr">
        <is>
          <t>هبة عزت · D-1319</t>
        </is>
      </c>
      <c r="C155" s="4" t="inlineStr">
        <is>
          <t>د. كريم فوزي</t>
        </is>
      </c>
      <c r="D155" s="4" t="inlineStr">
        <is>
          <t>معمل الإتقان</t>
        </is>
      </c>
      <c r="E155" s="4" t="inlineStr">
        <is>
          <t>تاج زركونيا</t>
        </is>
      </c>
      <c r="F155" s="13" t="inlineStr">
        <is>
          <t>36</t>
        </is>
      </c>
      <c r="G155" s="14" t="n">
        <v>1</v>
      </c>
      <c r="H155" s="13" t="inlineStr">
        <is>
          <t>BL2</t>
        </is>
      </c>
      <c r="I155" s="5" t="n">
        <v>46235</v>
      </c>
      <c r="J155" s="5" t="n">
        <v>46252</v>
      </c>
      <c r="K155" s="5" t="n">
        <v>46243</v>
      </c>
      <c r="L155" s="4" t="inlineStr">
        <is>
          <t>أُعيد للمعمل للتعديل</t>
        </is>
      </c>
      <c r="M155" s="4" t="inlineStr">
        <is>
          <t>لا</t>
        </is>
      </c>
      <c r="N155" s="4" t="n"/>
      <c r="O155" s="15" t="n">
        <v>280</v>
      </c>
      <c r="P155" s="15" t="n">
        <v>1700</v>
      </c>
      <c r="Q155" s="16">
        <f>IF($I155="","",IF($K155="",'الإعدادات'!$B$6-$I155,$K155-$I155))</f>
        <v/>
      </c>
      <c r="R155" s="8">
        <f>IF($I155="","",IF($K155&lt;&gt;"","استُلم",IF(AND($J155&lt;&gt;"",'الإعدادات'!$B$6&gt;$J155),"متأخر","في المعمل")))</f>
        <v/>
      </c>
      <c r="S155" s="16">
        <f>IF(OR($I155="",$J155=""),"",MAX(0,IF($K155="",'الإعدادات'!$B$6,$K155)-$J155))</f>
        <v/>
      </c>
      <c r="T155" s="17">
        <f>IF($I155="","",DATE(YEAR($I155),MONTH($I155),1))</f>
        <v/>
      </c>
      <c r="U155" s="18">
        <f>IF(OR($O155="",$P155=""),"",$P155-$O155)</f>
        <v/>
      </c>
    </row>
    <row r="156">
      <c r="A156" s="4" t="inlineStr">
        <is>
          <t>L-2754</t>
        </is>
      </c>
      <c r="B156" s="4" t="inlineStr">
        <is>
          <t>غادة النمر · D-1263</t>
        </is>
      </c>
      <c r="C156" s="4" t="inlineStr">
        <is>
          <t>د. كريم فوزي</t>
        </is>
      </c>
      <c r="D156" s="4" t="inlineStr">
        <is>
          <t>معمل الإتقان</t>
        </is>
      </c>
      <c r="E156" s="4" t="inlineStr">
        <is>
          <t>تاج على زرعة (مثبت ببرغي)</t>
        </is>
      </c>
      <c r="F156" s="13" t="inlineStr">
        <is>
          <t>36</t>
        </is>
      </c>
      <c r="G156" s="14" t="n">
        <v>1</v>
      </c>
      <c r="H156" s="13" t="inlineStr">
        <is>
          <t>A3</t>
        </is>
      </c>
      <c r="I156" s="5" t="n">
        <v>46236</v>
      </c>
      <c r="J156" s="5" t="n">
        <v>46253</v>
      </c>
      <c r="K156" s="5" t="n">
        <v>46266</v>
      </c>
      <c r="L156" s="4" t="inlineStr">
        <is>
          <t>أُعيد صنعه</t>
        </is>
      </c>
      <c r="M156" s="4" t="inlineStr">
        <is>
          <t>نعم</t>
        </is>
      </c>
      <c r="N156" s="4" t="inlineStr">
        <is>
          <t>اللون</t>
        </is>
      </c>
      <c r="O156" s="15" t="n">
        <v>560</v>
      </c>
      <c r="P156" s="15" t="n">
        <v>3100</v>
      </c>
      <c r="Q156" s="16">
        <f>IF($I156="","",IF($K156="",'الإعدادات'!$B$6-$I156,$K156-$I156))</f>
        <v/>
      </c>
      <c r="R156" s="8">
        <f>IF($I156="","",IF($K156&lt;&gt;"","استُلم",IF(AND($J156&lt;&gt;"",'الإعدادات'!$B$6&gt;$J156),"متأخر","في المعمل")))</f>
        <v/>
      </c>
      <c r="S156" s="16">
        <f>IF(OR($I156="",$J156=""),"",MAX(0,IF($K156="",'الإعدادات'!$B$6,$K156)-$J156))</f>
        <v/>
      </c>
      <c r="T156" s="17">
        <f>IF($I156="","",DATE(YEAR($I156),MONTH($I156),1))</f>
        <v/>
      </c>
      <c r="U156" s="18">
        <f>IF(OR($O156="",$P156=""),"",$P156-$O156)</f>
        <v/>
      </c>
    </row>
    <row r="157">
      <c r="A157" s="4" t="inlineStr">
        <is>
          <t>L-2755</t>
        </is>
      </c>
      <c r="B157" s="4" t="inlineStr">
        <is>
          <t>زيد الصقر · D-1438</t>
        </is>
      </c>
      <c r="C157" s="4" t="inlineStr">
        <is>
          <t>د. كريم فوزي</t>
        </is>
      </c>
      <c r="D157" s="4" t="inlineStr">
        <is>
          <t>مختبر الابتسامة الرقمي</t>
        </is>
      </c>
      <c r="E157" s="4" t="inlineStr">
        <is>
          <t>تاج زركونيا</t>
        </is>
      </c>
      <c r="F157" s="13" t="inlineStr">
        <is>
          <t>25</t>
        </is>
      </c>
      <c r="G157" s="14" t="n">
        <v>1</v>
      </c>
      <c r="H157" s="13" t="inlineStr">
        <is>
          <t>A3.5</t>
        </is>
      </c>
      <c r="I157" s="5" t="n">
        <v>46236</v>
      </c>
      <c r="J157" s="5" t="n">
        <v>46243</v>
      </c>
      <c r="K157" s="5" t="n">
        <v>46240</v>
      </c>
      <c r="L157" s="4" t="inlineStr">
        <is>
          <t>عُدّل في العيادة</t>
        </is>
      </c>
      <c r="M157" s="4" t="inlineStr">
        <is>
          <t>لا</t>
        </is>
      </c>
      <c r="N157" s="4" t="n"/>
      <c r="O157" s="15" t="n">
        <v>390</v>
      </c>
      <c r="P157" s="15" t="n">
        <v>1800</v>
      </c>
      <c r="Q157" s="16">
        <f>IF($I157="","",IF($K157="",'الإعدادات'!$B$6-$I157,$K157-$I157))</f>
        <v/>
      </c>
      <c r="R157" s="8">
        <f>IF($I157="","",IF($K157&lt;&gt;"","استُلم",IF(AND($J157&lt;&gt;"",'الإعدادات'!$B$6&gt;$J157),"متأخر","في المعمل")))</f>
        <v/>
      </c>
      <c r="S157" s="16">
        <f>IF(OR($I157="",$J157=""),"",MAX(0,IF($K157="",'الإعدادات'!$B$6,$K157)-$J157))</f>
        <v/>
      </c>
      <c r="T157" s="17">
        <f>IF($I157="","",DATE(YEAR($I157),MONTH($I157),1))</f>
        <v/>
      </c>
      <c r="U157" s="18">
        <f>IF(OR($O157="",$P157=""),"",$P157-$O157)</f>
        <v/>
      </c>
    </row>
    <row r="158">
      <c r="A158" s="4" t="inlineStr">
        <is>
          <t>L-2756</t>
        </is>
      </c>
      <c r="B158" s="4" t="inlineStr">
        <is>
          <t>ياسمين فاروق · D-1417</t>
        </is>
      </c>
      <c r="C158" s="4" t="inlineStr">
        <is>
          <t>د. ريم العتيبي</t>
        </is>
      </c>
      <c r="D158" s="4" t="inlineStr">
        <is>
          <t>مختبر الابتسامة الرقمي</t>
        </is>
      </c>
      <c r="E158" s="4" t="inlineStr">
        <is>
          <t>تاج بورسلين على معدن</t>
        </is>
      </c>
      <c r="F158" s="13" t="inlineStr">
        <is>
          <t>17</t>
        </is>
      </c>
      <c r="G158" s="14" t="n">
        <v>1</v>
      </c>
      <c r="H158" s="13" t="inlineStr">
        <is>
          <t>A3.5</t>
        </is>
      </c>
      <c r="I158" s="5" t="n">
        <v>46236</v>
      </c>
      <c r="J158" s="5" t="n">
        <v>46243</v>
      </c>
      <c r="K158" s="5" t="n">
        <v>46240</v>
      </c>
      <c r="L158" s="4" t="inlineStr">
        <is>
          <t>عُدّل في العيادة</t>
        </is>
      </c>
      <c r="M158" s="4" t="inlineStr">
        <is>
          <t>لا</t>
        </is>
      </c>
      <c r="N158" s="4" t="n"/>
      <c r="O158" s="15" t="n">
        <v>280</v>
      </c>
      <c r="P158" s="15" t="n">
        <v>1300</v>
      </c>
      <c r="Q158" s="16">
        <f>IF($I158="","",IF($K158="",'الإعدادات'!$B$6-$I158,$K158-$I158))</f>
        <v/>
      </c>
      <c r="R158" s="8">
        <f>IF($I158="","",IF($K158&lt;&gt;"","استُلم",IF(AND($J158&lt;&gt;"",'الإعدادات'!$B$6&gt;$J158),"متأخر","في المعمل")))</f>
        <v/>
      </c>
      <c r="S158" s="16">
        <f>IF(OR($I158="",$J158=""),"",MAX(0,IF($K158="",'الإعدادات'!$B$6,$K158)-$J158))</f>
        <v/>
      </c>
      <c r="T158" s="17">
        <f>IF($I158="","",DATE(YEAR($I158),MONTH($I158),1))</f>
        <v/>
      </c>
      <c r="U158" s="18">
        <f>IF(OR($O158="",$P158=""),"",$P158-$O158)</f>
        <v/>
      </c>
    </row>
    <row r="159">
      <c r="A159" s="4" t="inlineStr">
        <is>
          <t>L-2757</t>
        </is>
      </c>
      <c r="B159" s="4" t="inlineStr">
        <is>
          <t>أسماء الجهني · D-1291</t>
        </is>
      </c>
      <c r="C159" s="4" t="inlineStr">
        <is>
          <t>د. ريم العتيبي</t>
        </is>
      </c>
      <c r="D159" s="4" t="inlineStr">
        <is>
          <t>معمل الإتقان</t>
        </is>
      </c>
      <c r="E159" s="4" t="inlineStr">
        <is>
          <t>تاج زركونيا</t>
        </is>
      </c>
      <c r="F159" s="13" t="inlineStr">
        <is>
          <t>46</t>
        </is>
      </c>
      <c r="G159" s="14" t="n">
        <v>1</v>
      </c>
      <c r="H159" s="13" t="inlineStr">
        <is>
          <t>B2</t>
        </is>
      </c>
      <c r="I159" s="5" t="n">
        <v>46237</v>
      </c>
      <c r="J159" s="5" t="n">
        <v>46254</v>
      </c>
      <c r="K159" s="5" t="n">
        <v>46250</v>
      </c>
      <c r="L159" s="4" t="inlineStr">
        <is>
          <t>أُعيد صنعه</t>
        </is>
      </c>
      <c r="M159" s="4" t="inlineStr">
        <is>
          <t>نعم</t>
        </is>
      </c>
      <c r="N159" s="4" t="inlineStr">
        <is>
          <t>اللون</t>
        </is>
      </c>
      <c r="O159" s="15" t="n">
        <v>280</v>
      </c>
      <c r="P159" s="15" t="n">
        <v>1800</v>
      </c>
      <c r="Q159" s="16">
        <f>IF($I159="","",IF($K159="",'الإعدادات'!$B$6-$I159,$K159-$I159))</f>
        <v/>
      </c>
      <c r="R159" s="8">
        <f>IF($I159="","",IF($K159&lt;&gt;"","استُلم",IF(AND($J159&lt;&gt;"",'الإعدادات'!$B$6&gt;$J159),"متأخر","في المعمل")))</f>
        <v/>
      </c>
      <c r="S159" s="16">
        <f>IF(OR($I159="",$J159=""),"",MAX(0,IF($K159="",'الإعدادات'!$B$6,$K159)-$J159))</f>
        <v/>
      </c>
      <c r="T159" s="17">
        <f>IF($I159="","",DATE(YEAR($I159),MONTH($I159),1))</f>
        <v/>
      </c>
      <c r="U159" s="18">
        <f>IF(OR($O159="",$P159=""),"",$P159-$O159)</f>
        <v/>
      </c>
    </row>
    <row r="160">
      <c r="A160" s="4" t="inlineStr">
        <is>
          <t>L-2758</t>
        </is>
      </c>
      <c r="B160" s="4" t="inlineStr">
        <is>
          <t>يوسف البنا · D-1228</t>
        </is>
      </c>
      <c r="C160" s="4" t="inlineStr">
        <is>
          <t>د. طارق حمدي</t>
        </is>
      </c>
      <c r="D160" s="4" t="inlineStr">
        <is>
          <t>معمل الإتقان</t>
        </is>
      </c>
      <c r="E160" s="4" t="inlineStr">
        <is>
          <t>تاج بورسلين على معدن</t>
        </is>
      </c>
      <c r="F160" s="13" t="inlineStr">
        <is>
          <t>17</t>
        </is>
      </c>
      <c r="G160" s="14" t="n">
        <v>1</v>
      </c>
      <c r="H160" s="13" t="inlineStr">
        <is>
          <t>A2</t>
        </is>
      </c>
      <c r="I160" s="5" t="n">
        <v>46237</v>
      </c>
      <c r="J160" s="5" t="n">
        <v>46254</v>
      </c>
      <c r="K160" s="5" t="n">
        <v>46249</v>
      </c>
      <c r="L160" s="4" t="inlineStr">
        <is>
          <t>عُدّل في العيادة</t>
        </is>
      </c>
      <c r="M160" s="4" t="inlineStr">
        <is>
          <t>لا</t>
        </is>
      </c>
      <c r="N160" s="4" t="n"/>
      <c r="O160" s="15" t="n">
        <v>200</v>
      </c>
      <c r="P160" s="15" t="n">
        <v>1300</v>
      </c>
      <c r="Q160" s="16">
        <f>IF($I160="","",IF($K160="",'الإعدادات'!$B$6-$I160,$K160-$I160))</f>
        <v/>
      </c>
      <c r="R160" s="8">
        <f>IF($I160="","",IF($K160&lt;&gt;"","استُلم",IF(AND($J160&lt;&gt;"",'الإعدادات'!$B$6&gt;$J160),"متأخر","في المعمل")))</f>
        <v/>
      </c>
      <c r="S160" s="16">
        <f>IF(OR($I160="",$J160=""),"",MAX(0,IF($K160="",'الإعدادات'!$B$6,$K160)-$J160))</f>
        <v/>
      </c>
      <c r="T160" s="17">
        <f>IF($I160="","",DATE(YEAR($I160),MONTH($I160),1))</f>
        <v/>
      </c>
      <c r="U160" s="18">
        <f>IF(OR($O160="",$P160=""),"",$P160-$O160)</f>
        <v/>
      </c>
    </row>
    <row r="161">
      <c r="A161" s="4" t="inlineStr">
        <is>
          <t>L-2759</t>
        </is>
      </c>
      <c r="B161" s="4" t="inlineStr">
        <is>
          <t>تركي السبيعي · D-1326</t>
        </is>
      </c>
      <c r="C161" s="4" t="inlineStr">
        <is>
          <t>د. ريم العتيبي</t>
        </is>
      </c>
      <c r="D161" s="4" t="inlineStr">
        <is>
          <t>معمل النخبة للتركيبات</t>
        </is>
      </c>
      <c r="E161" s="4" t="inlineStr">
        <is>
          <t>طقم كامل</t>
        </is>
      </c>
      <c r="F161" s="13" t="inlineStr">
        <is>
          <t>الفك العلوي كاملًا</t>
        </is>
      </c>
      <c r="G161" s="14" t="n">
        <v>1</v>
      </c>
      <c r="H161" s="13" t="inlineStr">
        <is>
          <t>B1</t>
        </is>
      </c>
      <c r="I161" s="5" t="n">
        <v>46238</v>
      </c>
      <c r="J161" s="5" t="n">
        <v>46261</v>
      </c>
      <c r="K161" s="5" t="n">
        <v>46259</v>
      </c>
      <c r="L161" s="4" t="inlineStr">
        <is>
          <t>رُكّب من أول مرة</t>
        </is>
      </c>
      <c r="M161" s="4" t="inlineStr">
        <is>
          <t>لا</t>
        </is>
      </c>
      <c r="N161" s="4" t="n"/>
      <c r="O161" s="15" t="n">
        <v>940</v>
      </c>
      <c r="P161" s="15" t="n">
        <v>4000</v>
      </c>
      <c r="Q161" s="16">
        <f>IF($I161="","",IF($K161="",'الإعدادات'!$B$6-$I161,$K161-$I161))</f>
        <v/>
      </c>
      <c r="R161" s="8">
        <f>IF($I161="","",IF($K161&lt;&gt;"","استُلم",IF(AND($J161&lt;&gt;"",'الإعدادات'!$B$6&gt;$J161),"متأخر","في المعمل")))</f>
        <v/>
      </c>
      <c r="S161" s="16">
        <f>IF(OR($I161="",$J161=""),"",MAX(0,IF($K161="",'الإعدادات'!$B$6,$K161)-$J161))</f>
        <v/>
      </c>
      <c r="T161" s="17">
        <f>IF($I161="","",DATE(YEAR($I161),MONTH($I161),1))</f>
        <v/>
      </c>
      <c r="U161" s="18">
        <f>IF(OR($O161="",$P161=""),"",$P161-$O161)</f>
        <v/>
      </c>
    </row>
    <row r="162">
      <c r="A162" s="4" t="inlineStr">
        <is>
          <t>L-2760</t>
        </is>
      </c>
      <c r="B162" s="4" t="inlineStr">
        <is>
          <t>يوسف البنا · D-1228</t>
        </is>
      </c>
      <c r="C162" s="4" t="inlineStr">
        <is>
          <t>د. طارق حمدي</t>
        </is>
      </c>
      <c r="D162" s="4" t="inlineStr">
        <is>
          <t>معمل الإتقان</t>
        </is>
      </c>
      <c r="E162" s="4" t="inlineStr">
        <is>
          <t>واقي ليلي</t>
        </is>
      </c>
      <c r="F162" s="13" t="inlineStr">
        <is>
          <t>الفك العلوي</t>
        </is>
      </c>
      <c r="G162" s="14" t="n">
        <v>1</v>
      </c>
      <c r="H162" s="13" t="n"/>
      <c r="I162" s="5" t="n">
        <v>46238</v>
      </c>
      <c r="J162" s="5" t="n">
        <v>46256</v>
      </c>
      <c r="K162" s="5" t="n">
        <v>46256</v>
      </c>
      <c r="L162" s="4" t="inlineStr">
        <is>
          <t>عُدّل في العيادة</t>
        </is>
      </c>
      <c r="M162" s="4" t="inlineStr">
        <is>
          <t>لا</t>
        </is>
      </c>
      <c r="N162" s="4" t="n"/>
      <c r="O162" s="15" t="n">
        <v>160</v>
      </c>
      <c r="P162" s="15" t="n">
        <v>900</v>
      </c>
      <c r="Q162" s="16">
        <f>IF($I162="","",IF($K162="",'الإعدادات'!$B$6-$I162,$K162-$I162))</f>
        <v/>
      </c>
      <c r="R162" s="8">
        <f>IF($I162="","",IF($K162&lt;&gt;"","استُلم",IF(AND($J162&lt;&gt;"",'الإعدادات'!$B$6&gt;$J162),"متأخر","في المعمل")))</f>
        <v/>
      </c>
      <c r="S162" s="16">
        <f>IF(OR($I162="",$J162=""),"",MAX(0,IF($K162="",'الإعدادات'!$B$6,$K162)-$J162))</f>
        <v/>
      </c>
      <c r="T162" s="17">
        <f>IF($I162="","",DATE(YEAR($I162),MONTH($I162),1))</f>
        <v/>
      </c>
      <c r="U162" s="18">
        <f>IF(OR($O162="",$P162=""),"",$P162-$O162)</f>
        <v/>
      </c>
    </row>
    <row r="163">
      <c r="A163" s="4" t="inlineStr">
        <is>
          <t>L-2761</t>
        </is>
      </c>
      <c r="B163" s="4" t="inlineStr">
        <is>
          <t>أسماء الجهني · D-1291</t>
        </is>
      </c>
      <c r="C163" s="4" t="inlineStr">
        <is>
          <t>د. كريم فوزي</t>
        </is>
      </c>
      <c r="D163" s="4" t="inlineStr">
        <is>
          <t>معمل الإتقان</t>
        </is>
      </c>
      <c r="E163" s="4" t="inlineStr">
        <is>
          <t>تاج زركونيا</t>
        </is>
      </c>
      <c r="F163" s="13" t="inlineStr">
        <is>
          <t>36</t>
        </is>
      </c>
      <c r="G163" s="14" t="n">
        <v>1</v>
      </c>
      <c r="H163" s="13" t="inlineStr">
        <is>
          <t>A3</t>
        </is>
      </c>
      <c r="I163" s="5" t="n">
        <v>46239</v>
      </c>
      <c r="J163" s="5" t="n">
        <v>46257</v>
      </c>
      <c r="K163" s="5" t="n">
        <v>46261</v>
      </c>
      <c r="L163" s="4" t="inlineStr">
        <is>
          <t>عُدّل في العيادة</t>
        </is>
      </c>
      <c r="M163" s="4" t="inlineStr">
        <is>
          <t>لا</t>
        </is>
      </c>
      <c r="N163" s="4" t="n"/>
      <c r="O163" s="15" t="n">
        <v>280</v>
      </c>
      <c r="P163" s="15" t="n">
        <v>1800</v>
      </c>
      <c r="Q163" s="16">
        <f>IF($I163="","",IF($K163="",'الإعدادات'!$B$6-$I163,$K163-$I163))</f>
        <v/>
      </c>
      <c r="R163" s="8">
        <f>IF($I163="","",IF($K163&lt;&gt;"","استُلم",IF(AND($J163&lt;&gt;"",'الإعدادات'!$B$6&gt;$J163),"متأخر","في المعمل")))</f>
        <v/>
      </c>
      <c r="S163" s="16">
        <f>IF(OR($I163="",$J163=""),"",MAX(0,IF($K163="",'الإعدادات'!$B$6,$K163)-$J163))</f>
        <v/>
      </c>
      <c r="T163" s="17">
        <f>IF($I163="","",DATE(YEAR($I163),MONTH($I163),1))</f>
        <v/>
      </c>
      <c r="U163" s="18">
        <f>IF(OR($O163="",$P163=""),"",$P163-$O163)</f>
        <v/>
      </c>
    </row>
    <row r="164">
      <c r="A164" s="4" t="inlineStr">
        <is>
          <t>L-2762</t>
        </is>
      </c>
      <c r="B164" s="4" t="inlineStr">
        <is>
          <t>وليد عاشور · D-1396</t>
        </is>
      </c>
      <c r="C164" s="4" t="inlineStr">
        <is>
          <t>د. طارق حمدي</t>
        </is>
      </c>
      <c r="D164" s="4" t="inlineStr">
        <is>
          <t>مختبر الدقة للأسنان</t>
        </is>
      </c>
      <c r="E164" s="4" t="inlineStr">
        <is>
          <t>تاج بورسلين على معدن</t>
        </is>
      </c>
      <c r="F164" s="13" t="inlineStr">
        <is>
          <t>14</t>
        </is>
      </c>
      <c r="G164" s="14" t="n">
        <v>1</v>
      </c>
      <c r="H164" s="13" t="inlineStr">
        <is>
          <t>B1</t>
        </is>
      </c>
      <c r="I164" s="5" t="n">
        <v>46239</v>
      </c>
      <c r="J164" s="5" t="n">
        <v>46250</v>
      </c>
      <c r="K164" s="5" t="n">
        <v>46249</v>
      </c>
      <c r="L164" s="4" t="inlineStr">
        <is>
          <t>رُكّب من أول مرة</t>
        </is>
      </c>
      <c r="M164" s="4" t="inlineStr">
        <is>
          <t>لا</t>
        </is>
      </c>
      <c r="N164" s="4" t="n"/>
      <c r="O164" s="15" t="n">
        <v>250</v>
      </c>
      <c r="P164" s="15" t="n">
        <v>1400</v>
      </c>
      <c r="Q164" s="16">
        <f>IF($I164="","",IF($K164="",'الإعدادات'!$B$6-$I164,$K164-$I164))</f>
        <v/>
      </c>
      <c r="R164" s="8">
        <f>IF($I164="","",IF($K164&lt;&gt;"","استُلم",IF(AND($J164&lt;&gt;"",'الإعدادات'!$B$6&gt;$J164),"متأخر","في المعمل")))</f>
        <v/>
      </c>
      <c r="S164" s="16">
        <f>IF(OR($I164="",$J164=""),"",MAX(0,IF($K164="",'الإعدادات'!$B$6,$K164)-$J164))</f>
        <v/>
      </c>
      <c r="T164" s="17">
        <f>IF($I164="","",DATE(YEAR($I164),MONTH($I164),1))</f>
        <v/>
      </c>
      <c r="U164" s="18">
        <f>IF(OR($O164="",$P164=""),"",$P164-$O164)</f>
        <v/>
      </c>
    </row>
    <row r="165">
      <c r="A165" s="4" t="inlineStr">
        <is>
          <t>L-2763</t>
        </is>
      </c>
      <c r="B165" s="4" t="inlineStr">
        <is>
          <t>آلاء يحيى · D-1389</t>
        </is>
      </c>
      <c r="C165" s="4" t="inlineStr">
        <is>
          <t>د. هند الزهراني</t>
        </is>
      </c>
      <c r="D165" s="4" t="inlineStr">
        <is>
          <t>مختبر الدقة للأسنان</t>
        </is>
      </c>
      <c r="E165" s="4" t="inlineStr">
        <is>
          <t>تاج زركونيا</t>
        </is>
      </c>
      <c r="F165" s="13" t="inlineStr">
        <is>
          <t>37</t>
        </is>
      </c>
      <c r="G165" s="14" t="n">
        <v>1</v>
      </c>
      <c r="H165" s="13" t="inlineStr">
        <is>
          <t>A3</t>
        </is>
      </c>
      <c r="I165" s="5" t="n">
        <v>46243</v>
      </c>
      <c r="J165" s="5" t="n">
        <v>46253</v>
      </c>
      <c r="K165" s="5" t="n">
        <v>46251</v>
      </c>
      <c r="L165" s="4" t="inlineStr">
        <is>
          <t>رُكّب من أول مرة</t>
        </is>
      </c>
      <c r="M165" s="4" t="inlineStr">
        <is>
          <t>لا</t>
        </is>
      </c>
      <c r="N165" s="4" t="n"/>
      <c r="O165" s="15" t="n">
        <v>350</v>
      </c>
      <c r="P165" s="15" t="n">
        <v>1800</v>
      </c>
      <c r="Q165" s="16">
        <f>IF($I165="","",IF($K165="",'الإعدادات'!$B$6-$I165,$K165-$I165))</f>
        <v/>
      </c>
      <c r="R165" s="8">
        <f>IF($I165="","",IF($K165&lt;&gt;"","استُلم",IF(AND($J165&lt;&gt;"",'الإعدادات'!$B$6&gt;$J165),"متأخر","في المعمل")))</f>
        <v/>
      </c>
      <c r="S165" s="16">
        <f>IF(OR($I165="",$J165=""),"",MAX(0,IF($K165="",'الإعدادات'!$B$6,$K165)-$J165))</f>
        <v/>
      </c>
      <c r="T165" s="17">
        <f>IF($I165="","",DATE(YEAR($I165),MONTH($I165),1))</f>
        <v/>
      </c>
      <c r="U165" s="18">
        <f>IF(OR($O165="",$P165=""),"",$P165-$O165)</f>
        <v/>
      </c>
    </row>
    <row r="166">
      <c r="A166" s="4" t="inlineStr">
        <is>
          <t>L-2764</t>
        </is>
      </c>
      <c r="B166" s="4" t="inlineStr">
        <is>
          <t>نور الهدى سالم · D-1347</t>
        </is>
      </c>
      <c r="C166" s="4" t="inlineStr">
        <is>
          <t>د. هند الزهراني</t>
        </is>
      </c>
      <c r="D166" s="4" t="inlineStr">
        <is>
          <t>معمل النخبة للتركيبات</t>
        </is>
      </c>
      <c r="E166" s="4" t="inlineStr">
        <is>
          <t>طقم جزئي معدني</t>
        </is>
      </c>
      <c r="F166" s="13" t="inlineStr">
        <is>
          <t>35، 36، 45</t>
        </is>
      </c>
      <c r="G166" s="14" t="n">
        <v>1</v>
      </c>
      <c r="H166" s="13" t="inlineStr">
        <is>
          <t>A2</t>
        </is>
      </c>
      <c r="I166" s="5" t="n">
        <v>46243</v>
      </c>
      <c r="J166" s="5" t="n">
        <v>46266</v>
      </c>
      <c r="K166" s="5" t="n">
        <v>46264</v>
      </c>
      <c r="L166" s="4" t="inlineStr">
        <is>
          <t>رُكّب من أول مرة</t>
        </is>
      </c>
      <c r="M166" s="4" t="inlineStr">
        <is>
          <t>لا</t>
        </is>
      </c>
      <c r="N166" s="4" t="n"/>
      <c r="O166" s="15" t="n">
        <v>1160</v>
      </c>
      <c r="P166" s="15" t="n">
        <v>4500</v>
      </c>
      <c r="Q166" s="16">
        <f>IF($I166="","",IF($K166="",'الإعدادات'!$B$6-$I166,$K166-$I166))</f>
        <v/>
      </c>
      <c r="R166" s="8">
        <f>IF($I166="","",IF($K166&lt;&gt;"","استُلم",IF(AND($J166&lt;&gt;"",'الإعدادات'!$B$6&gt;$J166),"متأخر","في المعمل")))</f>
        <v/>
      </c>
      <c r="S166" s="16">
        <f>IF(OR($I166="",$J166=""),"",MAX(0,IF($K166="",'الإعدادات'!$B$6,$K166)-$J166))</f>
        <v/>
      </c>
      <c r="T166" s="17">
        <f>IF($I166="","",DATE(YEAR($I166),MONTH($I166),1))</f>
        <v/>
      </c>
      <c r="U166" s="18">
        <f>IF(OR($O166="",$P166=""),"",$P166-$O166)</f>
        <v/>
      </c>
    </row>
    <row r="167">
      <c r="A167" s="4" t="inlineStr">
        <is>
          <t>L-2765</t>
        </is>
      </c>
      <c r="B167" s="4" t="inlineStr">
        <is>
          <t>عبدالله الشمري · D-1200</t>
        </is>
      </c>
      <c r="C167" s="4" t="inlineStr">
        <is>
          <t>د. طارق حمدي</t>
        </is>
      </c>
      <c r="D167" s="4" t="inlineStr">
        <is>
          <t>معمل الإتقان</t>
        </is>
      </c>
      <c r="E167" s="4" t="inlineStr">
        <is>
          <t>حشوة خزفية (إنلاي / أونلاي)</t>
        </is>
      </c>
      <c r="F167" s="13" t="inlineStr">
        <is>
          <t>17</t>
        </is>
      </c>
      <c r="G167" s="14" t="n">
        <v>1</v>
      </c>
      <c r="H167" s="13" t="inlineStr">
        <is>
          <t>B2</t>
        </is>
      </c>
      <c r="I167" s="5" t="n">
        <v>46243</v>
      </c>
      <c r="J167" s="5" t="n">
        <v>46260</v>
      </c>
      <c r="K167" s="5" t="n">
        <v>46251</v>
      </c>
      <c r="L167" s="4" t="inlineStr">
        <is>
          <t>عُدّل في العيادة</t>
        </is>
      </c>
      <c r="M167" s="4" t="inlineStr">
        <is>
          <t>لا</t>
        </is>
      </c>
      <c r="N167" s="4" t="n"/>
      <c r="O167" s="15" t="n">
        <v>300</v>
      </c>
      <c r="P167" s="15" t="n">
        <v>1700</v>
      </c>
      <c r="Q167" s="16">
        <f>IF($I167="","",IF($K167="",'الإعدادات'!$B$6-$I167,$K167-$I167))</f>
        <v/>
      </c>
      <c r="R167" s="8">
        <f>IF($I167="","",IF($K167&lt;&gt;"","استُلم",IF(AND($J167&lt;&gt;"",'الإعدادات'!$B$6&gt;$J167),"متأخر","في المعمل")))</f>
        <v/>
      </c>
      <c r="S167" s="16">
        <f>IF(OR($I167="",$J167=""),"",MAX(0,IF($K167="",'الإعدادات'!$B$6,$K167)-$J167))</f>
        <v/>
      </c>
      <c r="T167" s="17">
        <f>IF($I167="","",DATE(YEAR($I167),MONTH($I167),1))</f>
        <v/>
      </c>
      <c r="U167" s="18">
        <f>IF(OR($O167="",$P167=""),"",$P167-$O167)</f>
        <v/>
      </c>
    </row>
    <row r="168">
      <c r="A168" s="4" t="inlineStr">
        <is>
          <t>L-2766</t>
        </is>
      </c>
      <c r="B168" s="4" t="inlineStr">
        <is>
          <t>سارة القرني · D-1207</t>
        </is>
      </c>
      <c r="C168" s="4" t="inlineStr">
        <is>
          <t>د. طارق حمدي</t>
        </is>
      </c>
      <c r="D168" s="4" t="inlineStr">
        <is>
          <t>مختبر الابتسامة الرقمي</t>
        </is>
      </c>
      <c r="E168" s="4" t="inlineStr">
        <is>
          <t>تاج زركونيا</t>
        </is>
      </c>
      <c r="F168" s="13" t="inlineStr">
        <is>
          <t>35</t>
        </is>
      </c>
      <c r="G168" s="14" t="n">
        <v>1</v>
      </c>
      <c r="H168" s="13" t="inlineStr">
        <is>
          <t>A3.5</t>
        </is>
      </c>
      <c r="I168" s="5" t="n">
        <v>46244</v>
      </c>
      <c r="J168" s="5" t="n">
        <v>46251</v>
      </c>
      <c r="K168" s="5" t="n">
        <v>46251</v>
      </c>
      <c r="L168" s="4" t="inlineStr">
        <is>
          <t>رُكّب من أول مرة</t>
        </is>
      </c>
      <c r="M168" s="4" t="inlineStr">
        <is>
          <t>لا</t>
        </is>
      </c>
      <c r="N168" s="4" t="n"/>
      <c r="O168" s="15" t="n">
        <v>390</v>
      </c>
      <c r="P168" s="15" t="n">
        <v>1800</v>
      </c>
      <c r="Q168" s="16">
        <f>IF($I168="","",IF($K168="",'الإعدادات'!$B$6-$I168,$K168-$I168))</f>
        <v/>
      </c>
      <c r="R168" s="8">
        <f>IF($I168="","",IF($K168&lt;&gt;"","استُلم",IF(AND($J168&lt;&gt;"",'الإعدادات'!$B$6&gt;$J168),"متأخر","في المعمل")))</f>
        <v/>
      </c>
      <c r="S168" s="16">
        <f>IF(OR($I168="",$J168=""),"",MAX(0,IF($K168="",'الإعدادات'!$B$6,$K168)-$J168))</f>
        <v/>
      </c>
      <c r="T168" s="17">
        <f>IF($I168="","",DATE(YEAR($I168),MONTH($I168),1))</f>
        <v/>
      </c>
      <c r="U168" s="18">
        <f>IF(OR($O168="",$P168=""),"",$P168-$O168)</f>
        <v/>
      </c>
    </row>
    <row r="169">
      <c r="A169" s="4" t="inlineStr">
        <is>
          <t>L-2767</t>
        </is>
      </c>
      <c r="B169" s="4" t="inlineStr">
        <is>
          <t>ماجد الدوسري · D-1214</t>
        </is>
      </c>
      <c r="C169" s="4" t="inlineStr">
        <is>
          <t>د. ريم العتيبي</t>
        </is>
      </c>
      <c r="D169" s="4" t="inlineStr">
        <is>
          <t>معمل الإتقان</t>
        </is>
      </c>
      <c r="E169" s="4" t="inlineStr">
        <is>
          <t>جسر زركونيا 3 وحدات</t>
        </is>
      </c>
      <c r="F169" s="13" t="inlineStr">
        <is>
          <t>14، 15، 16</t>
        </is>
      </c>
      <c r="G169" s="14" t="n">
        <v>3</v>
      </c>
      <c r="H169" s="13" t="inlineStr">
        <is>
          <t>A2</t>
        </is>
      </c>
      <c r="I169" s="5" t="n">
        <v>46244</v>
      </c>
      <c r="J169" s="5" t="n">
        <v>46261</v>
      </c>
      <c r="K169" s="5" t="n">
        <v>46254</v>
      </c>
      <c r="L169" s="4" t="inlineStr">
        <is>
          <t>رُكّب من أول مرة</t>
        </is>
      </c>
      <c r="M169" s="4" t="inlineStr">
        <is>
          <t>لا</t>
        </is>
      </c>
      <c r="N169" s="4" t="n"/>
      <c r="O169" s="15" t="n">
        <v>840</v>
      </c>
      <c r="P169" s="15" t="n">
        <v>5500</v>
      </c>
      <c r="Q169" s="16">
        <f>IF($I169="","",IF($K169="",'الإعدادات'!$B$6-$I169,$K169-$I169))</f>
        <v/>
      </c>
      <c r="R169" s="8">
        <f>IF($I169="","",IF($K169&lt;&gt;"","استُلم",IF(AND($J169&lt;&gt;"",'الإعدادات'!$B$6&gt;$J169),"متأخر","في المعمل")))</f>
        <v/>
      </c>
      <c r="S169" s="16">
        <f>IF(OR($I169="",$J169=""),"",MAX(0,IF($K169="",'الإعدادات'!$B$6,$K169)-$J169))</f>
        <v/>
      </c>
      <c r="T169" s="17">
        <f>IF($I169="","",DATE(YEAR($I169),MONTH($I169),1))</f>
        <v/>
      </c>
      <c r="U169" s="18">
        <f>IF(OR($O169="",$P169=""),"",$P169-$O169)</f>
        <v/>
      </c>
    </row>
    <row r="170">
      <c r="A170" s="4" t="inlineStr">
        <is>
          <t>L-2768</t>
        </is>
      </c>
      <c r="B170" s="4" t="inlineStr">
        <is>
          <t>لينا عبدالرحمن · D-1221</t>
        </is>
      </c>
      <c r="C170" s="4" t="inlineStr">
        <is>
          <t>د. كريم فوزي</t>
        </is>
      </c>
      <c r="D170" s="4" t="inlineStr">
        <is>
          <t>معمل النخبة للتركيبات</t>
        </is>
      </c>
      <c r="E170" s="4" t="inlineStr">
        <is>
          <t>طقم جزئي معدني</t>
        </is>
      </c>
      <c r="F170" s="13" t="inlineStr">
        <is>
          <t>35، 36، 45</t>
        </is>
      </c>
      <c r="G170" s="14" t="n">
        <v>1</v>
      </c>
      <c r="H170" s="13" t="inlineStr">
        <is>
          <t>A3</t>
        </is>
      </c>
      <c r="I170" s="5" t="n">
        <v>46245</v>
      </c>
      <c r="J170" s="5" t="n">
        <v>46268</v>
      </c>
      <c r="K170" s="5" t="n">
        <v>46261</v>
      </c>
      <c r="L170" s="4" t="inlineStr">
        <is>
          <t>رُكّب من أول مرة</t>
        </is>
      </c>
      <c r="M170" s="4" t="inlineStr">
        <is>
          <t>لا</t>
        </is>
      </c>
      <c r="N170" s="4" t="n"/>
      <c r="O170" s="15" t="n">
        <v>1160</v>
      </c>
      <c r="P170" s="15" t="n">
        <v>4700</v>
      </c>
      <c r="Q170" s="16">
        <f>IF($I170="","",IF($K170="",'الإعدادات'!$B$6-$I170,$K170-$I170))</f>
        <v/>
      </c>
      <c r="R170" s="8">
        <f>IF($I170="","",IF($K170&lt;&gt;"","استُلم",IF(AND($J170&lt;&gt;"",'الإعدادات'!$B$6&gt;$J170),"متأخر","في المعمل")))</f>
        <v/>
      </c>
      <c r="S170" s="16">
        <f>IF(OR($I170="",$J170=""),"",MAX(0,IF($K170="",'الإعدادات'!$B$6,$K170)-$J170))</f>
        <v/>
      </c>
      <c r="T170" s="17">
        <f>IF($I170="","",DATE(YEAR($I170),MONTH($I170),1))</f>
        <v/>
      </c>
      <c r="U170" s="18">
        <f>IF(OR($O170="",$P170=""),"",$P170-$O170)</f>
        <v/>
      </c>
    </row>
    <row r="171">
      <c r="A171" s="4" t="inlineStr">
        <is>
          <t>L-2769</t>
        </is>
      </c>
      <c r="B171" s="4" t="inlineStr">
        <is>
          <t>مشعل الهاجري · D-1382</t>
        </is>
      </c>
      <c r="C171" s="4" t="inlineStr">
        <is>
          <t>د. طارق حمدي</t>
        </is>
      </c>
      <c r="D171" s="4" t="inlineStr">
        <is>
          <t>معمل الإتقان</t>
        </is>
      </c>
      <c r="E171" s="4" t="inlineStr">
        <is>
          <t>تاج إي ماكس</t>
        </is>
      </c>
      <c r="F171" s="13" t="inlineStr">
        <is>
          <t>11</t>
        </is>
      </c>
      <c r="G171" s="14" t="n">
        <v>1</v>
      </c>
      <c r="H171" s="13" t="inlineStr">
        <is>
          <t>BL2</t>
        </is>
      </c>
      <c r="I171" s="5" t="n">
        <v>46246</v>
      </c>
      <c r="J171" s="5" t="n">
        <v>46264</v>
      </c>
      <c r="K171" s="5" t="n">
        <v>46259</v>
      </c>
      <c r="L171" s="4" t="inlineStr">
        <is>
          <t>رُكّب من أول مرة</t>
        </is>
      </c>
      <c r="M171" s="4" t="inlineStr">
        <is>
          <t>لا</t>
        </is>
      </c>
      <c r="N171" s="4" t="n"/>
      <c r="O171" s="15" t="n">
        <v>360</v>
      </c>
      <c r="P171" s="15" t="n">
        <v>2200</v>
      </c>
      <c r="Q171" s="16">
        <f>IF($I171="","",IF($K171="",'الإعدادات'!$B$6-$I171,$K171-$I171))</f>
        <v/>
      </c>
      <c r="R171" s="8">
        <f>IF($I171="","",IF($K171&lt;&gt;"","استُلم",IF(AND($J171&lt;&gt;"",'الإعدادات'!$B$6&gt;$J171),"متأخر","في المعمل")))</f>
        <v/>
      </c>
      <c r="S171" s="16">
        <f>IF(OR($I171="",$J171=""),"",MAX(0,IF($K171="",'الإعدادات'!$B$6,$K171)-$J171))</f>
        <v/>
      </c>
      <c r="T171" s="17">
        <f>IF($I171="","",DATE(YEAR($I171),MONTH($I171),1))</f>
        <v/>
      </c>
      <c r="U171" s="18">
        <f>IF(OR($O171="",$P171=""),"",$P171-$O171)</f>
        <v/>
      </c>
    </row>
    <row r="172">
      <c r="A172" s="4" t="inlineStr">
        <is>
          <t>L-2770</t>
        </is>
      </c>
      <c r="B172" s="4" t="inlineStr">
        <is>
          <t>شهد الغامدي · D-1375</t>
        </is>
      </c>
      <c r="C172" s="4" t="inlineStr">
        <is>
          <t>د. كريم فوزي</t>
        </is>
      </c>
      <c r="D172" s="4" t="inlineStr">
        <is>
          <t>مختبر الابتسامة الرقمي</t>
        </is>
      </c>
      <c r="E172" s="4" t="inlineStr">
        <is>
          <t>مثبت شفاف</t>
        </is>
      </c>
      <c r="F172" s="13" t="inlineStr">
        <is>
          <t>الفك السفلي</t>
        </is>
      </c>
      <c r="G172" s="14" t="n">
        <v>1</v>
      </c>
      <c r="H172" s="13" t="n"/>
      <c r="I172" s="5" t="n">
        <v>46247</v>
      </c>
      <c r="J172" s="5" t="n">
        <v>46254</v>
      </c>
      <c r="K172" s="5" t="n">
        <v>46253</v>
      </c>
      <c r="L172" s="4" t="inlineStr">
        <is>
          <t>عُدّل في العيادة</t>
        </is>
      </c>
      <c r="M172" s="4" t="inlineStr">
        <is>
          <t>لا</t>
        </is>
      </c>
      <c r="N172" s="4" t="n"/>
      <c r="O172" s="15" t="n">
        <v>160</v>
      </c>
      <c r="P172" s="15" t="n">
        <v>700</v>
      </c>
      <c r="Q172" s="16">
        <f>IF($I172="","",IF($K172="",'الإعدادات'!$B$6-$I172,$K172-$I172))</f>
        <v/>
      </c>
      <c r="R172" s="8">
        <f>IF($I172="","",IF($K172&lt;&gt;"","استُلم",IF(AND($J172&lt;&gt;"",'الإعدادات'!$B$6&gt;$J172),"متأخر","في المعمل")))</f>
        <v/>
      </c>
      <c r="S172" s="16">
        <f>IF(OR($I172="",$J172=""),"",MAX(0,IF($K172="",'الإعدادات'!$B$6,$K172)-$J172))</f>
        <v/>
      </c>
      <c r="T172" s="17">
        <f>IF($I172="","",DATE(YEAR($I172),MONTH($I172),1))</f>
        <v/>
      </c>
      <c r="U172" s="18">
        <f>IF(OR($O172="",$P172=""),"",$P172-$O172)</f>
        <v/>
      </c>
    </row>
    <row r="173">
      <c r="A173" s="4" t="inlineStr">
        <is>
          <t>L-2771</t>
        </is>
      </c>
      <c r="B173" s="4" t="inlineStr">
        <is>
          <t>فهد البقمي · D-1354</t>
        </is>
      </c>
      <c r="C173" s="4" t="inlineStr">
        <is>
          <t>د. ريم العتيبي</t>
        </is>
      </c>
      <c r="D173" s="4" t="inlineStr">
        <is>
          <t>مختبر الابتسامة الرقمي</t>
        </is>
      </c>
      <c r="E173" s="4" t="inlineStr">
        <is>
          <t>قشرة إي ماكس</t>
        </is>
      </c>
      <c r="F173" s="13" t="inlineStr">
        <is>
          <t>21</t>
        </is>
      </c>
      <c r="G173" s="14" t="n">
        <v>1</v>
      </c>
      <c r="H173" s="13" t="inlineStr">
        <is>
          <t>A3.5</t>
        </is>
      </c>
      <c r="I173" s="5" t="n">
        <v>46247</v>
      </c>
      <c r="J173" s="5" t="n">
        <v>46254</v>
      </c>
      <c r="K173" s="5" t="n">
        <v>46254</v>
      </c>
      <c r="L173" s="4" t="inlineStr">
        <is>
          <t>رُكّب من أول مرة</t>
        </is>
      </c>
      <c r="M173" s="4" t="inlineStr">
        <is>
          <t>لا</t>
        </is>
      </c>
      <c r="N173" s="4" t="n"/>
      <c r="O173" s="15" t="n">
        <v>500</v>
      </c>
      <c r="P173" s="15" t="n">
        <v>2100</v>
      </c>
      <c r="Q173" s="16">
        <f>IF($I173="","",IF($K173="",'الإعدادات'!$B$6-$I173,$K173-$I173))</f>
        <v/>
      </c>
      <c r="R173" s="8">
        <f>IF($I173="","",IF($K173&lt;&gt;"","استُلم",IF(AND($J173&lt;&gt;"",'الإعدادات'!$B$6&gt;$J173),"متأخر","في المعمل")))</f>
        <v/>
      </c>
      <c r="S173" s="16">
        <f>IF(OR($I173="",$J173=""),"",MAX(0,IF($K173="",'الإعدادات'!$B$6,$K173)-$J173))</f>
        <v/>
      </c>
      <c r="T173" s="17">
        <f>IF($I173="","",DATE(YEAR($I173),MONTH($I173),1))</f>
        <v/>
      </c>
      <c r="U173" s="18">
        <f>IF(OR($O173="",$P173=""),"",$P173-$O173)</f>
        <v/>
      </c>
    </row>
    <row r="174">
      <c r="A174" s="4" t="inlineStr">
        <is>
          <t>L-2772</t>
        </is>
      </c>
      <c r="B174" s="4" t="inlineStr">
        <is>
          <t>لمى الشهراني · D-1403</t>
        </is>
      </c>
      <c r="C174" s="4" t="inlineStr">
        <is>
          <t>د. هند الزهراني</t>
        </is>
      </c>
      <c r="D174" s="4" t="inlineStr">
        <is>
          <t>مختبر الابتسامة الرقمي</t>
        </is>
      </c>
      <c r="E174" s="4" t="inlineStr">
        <is>
          <t>تاج زركونيا</t>
        </is>
      </c>
      <c r="F174" s="13" t="inlineStr">
        <is>
          <t>16</t>
        </is>
      </c>
      <c r="G174" s="14" t="n">
        <v>1</v>
      </c>
      <c r="H174" s="13" t="inlineStr">
        <is>
          <t>A2</t>
        </is>
      </c>
      <c r="I174" s="5" t="n">
        <v>46249</v>
      </c>
      <c r="J174" s="5" t="n">
        <v>46256</v>
      </c>
      <c r="K174" s="5" t="n">
        <v>46254</v>
      </c>
      <c r="L174" s="4" t="inlineStr">
        <is>
          <t>عُدّل في العيادة</t>
        </is>
      </c>
      <c r="M174" s="4" t="inlineStr">
        <is>
          <t>لا</t>
        </is>
      </c>
      <c r="N174" s="4" t="n"/>
      <c r="O174" s="15" t="n">
        <v>390</v>
      </c>
      <c r="P174" s="15" t="n">
        <v>1800</v>
      </c>
      <c r="Q174" s="16">
        <f>IF($I174="","",IF($K174="",'الإعدادات'!$B$6-$I174,$K174-$I174))</f>
        <v/>
      </c>
      <c r="R174" s="8">
        <f>IF($I174="","",IF($K174&lt;&gt;"","استُلم",IF(AND($J174&lt;&gt;"",'الإعدادات'!$B$6&gt;$J174),"متأخر","في المعمل")))</f>
        <v/>
      </c>
      <c r="S174" s="16">
        <f>IF(OR($I174="",$J174=""),"",MAX(0,IF($K174="",'الإعدادات'!$B$6,$K174)-$J174))</f>
        <v/>
      </c>
      <c r="T174" s="17">
        <f>IF($I174="","",DATE(YEAR($I174),MONTH($I174),1))</f>
        <v/>
      </c>
      <c r="U174" s="18">
        <f>IF(OR($O174="",$P174=""),"",$P174-$O174)</f>
        <v/>
      </c>
    </row>
    <row r="175">
      <c r="A175" s="4" t="inlineStr">
        <is>
          <t>L-2773</t>
        </is>
      </c>
      <c r="B175" s="4" t="inlineStr">
        <is>
          <t>عمرو شوقي · D-1256</t>
        </is>
      </c>
      <c r="C175" s="4" t="inlineStr">
        <is>
          <t>د. هند الزهراني</t>
        </is>
      </c>
      <c r="D175" s="4" t="inlineStr">
        <is>
          <t>مختبر الابتسامة الرقمي</t>
        </is>
      </c>
      <c r="E175" s="4" t="inlineStr">
        <is>
          <t>تاج زركونيا</t>
        </is>
      </c>
      <c r="F175" s="13" t="inlineStr">
        <is>
          <t>17</t>
        </is>
      </c>
      <c r="G175" s="14" t="n">
        <v>1</v>
      </c>
      <c r="H175" s="13" t="inlineStr">
        <is>
          <t>A2</t>
        </is>
      </c>
      <c r="I175" s="5" t="n">
        <v>46249</v>
      </c>
      <c r="J175" s="5" t="n">
        <v>46256</v>
      </c>
      <c r="K175" s="5" t="n">
        <v>46254</v>
      </c>
      <c r="L175" s="4" t="inlineStr">
        <is>
          <t>رُكّب من أول مرة</t>
        </is>
      </c>
      <c r="M175" s="4" t="inlineStr">
        <is>
          <t>لا</t>
        </is>
      </c>
      <c r="N175" s="4" t="n"/>
      <c r="O175" s="15" t="n">
        <v>390</v>
      </c>
      <c r="P175" s="15" t="n">
        <v>1800</v>
      </c>
      <c r="Q175" s="16">
        <f>IF($I175="","",IF($K175="",'الإعدادات'!$B$6-$I175,$K175-$I175))</f>
        <v/>
      </c>
      <c r="R175" s="8">
        <f>IF($I175="","",IF($K175&lt;&gt;"","استُلم",IF(AND($J175&lt;&gt;"",'الإعدادات'!$B$6&gt;$J175),"متأخر","في المعمل")))</f>
        <v/>
      </c>
      <c r="S175" s="16">
        <f>IF(OR($I175="",$J175=""),"",MAX(0,IF($K175="",'الإعدادات'!$B$6,$K175)-$J175))</f>
        <v/>
      </c>
      <c r="T175" s="17">
        <f>IF($I175="","",DATE(YEAR($I175),MONTH($I175),1))</f>
        <v/>
      </c>
      <c r="U175" s="18">
        <f>IF(OR($O175="",$P175=""),"",$P175-$O175)</f>
        <v/>
      </c>
    </row>
    <row r="176">
      <c r="A176" s="4" t="inlineStr">
        <is>
          <t>L-2774</t>
        </is>
      </c>
      <c r="B176" s="4" t="inlineStr">
        <is>
          <t>جود العمري · D-1333</t>
        </is>
      </c>
      <c r="C176" s="4" t="inlineStr">
        <is>
          <t>د. ريم العتيبي</t>
        </is>
      </c>
      <c r="D176" s="4" t="inlineStr">
        <is>
          <t>معمل الإتقان</t>
        </is>
      </c>
      <c r="E176" s="4" t="inlineStr">
        <is>
          <t>تاج زركونيا</t>
        </is>
      </c>
      <c r="F176" s="13" t="inlineStr">
        <is>
          <t>34</t>
        </is>
      </c>
      <c r="G176" s="14" t="n">
        <v>1</v>
      </c>
      <c r="H176" s="13" t="inlineStr">
        <is>
          <t>B2</t>
        </is>
      </c>
      <c r="I176" s="5" t="n">
        <v>46250</v>
      </c>
      <c r="J176" s="5" t="n">
        <v>46267</v>
      </c>
      <c r="K176" s="5" t="n">
        <v>46277</v>
      </c>
      <c r="L176" s="4" t="inlineStr">
        <is>
          <t>أُعيد صنعه</t>
        </is>
      </c>
      <c r="M176" s="4" t="inlineStr">
        <is>
          <t>نعم</t>
        </is>
      </c>
      <c r="N176" s="4" t="inlineStr">
        <is>
          <t>اللون</t>
        </is>
      </c>
      <c r="O176" s="15" t="n">
        <v>280</v>
      </c>
      <c r="P176" s="15" t="n">
        <v>1900</v>
      </c>
      <c r="Q176" s="16">
        <f>IF($I176="","",IF($K176="",'الإعدادات'!$B$6-$I176,$K176-$I176))</f>
        <v/>
      </c>
      <c r="R176" s="8">
        <f>IF($I176="","",IF($K176&lt;&gt;"","استُلم",IF(AND($J176&lt;&gt;"",'الإعدادات'!$B$6&gt;$J176),"متأخر","في المعمل")))</f>
        <v/>
      </c>
      <c r="S176" s="16">
        <f>IF(OR($I176="",$J176=""),"",MAX(0,IF($K176="",'الإعدادات'!$B$6,$K176)-$J176))</f>
        <v/>
      </c>
      <c r="T176" s="17">
        <f>IF($I176="","",DATE(YEAR($I176),MONTH($I176),1))</f>
        <v/>
      </c>
      <c r="U176" s="18">
        <f>IF(OR($O176="",$P176=""),"",$P176-$O176)</f>
        <v/>
      </c>
    </row>
    <row r="177">
      <c r="A177" s="4" t="inlineStr">
        <is>
          <t>L-2775</t>
        </is>
      </c>
      <c r="B177" s="4" t="inlineStr">
        <is>
          <t>مصطفى رشاد · D-1284</t>
        </is>
      </c>
      <c r="C177" s="4" t="inlineStr">
        <is>
          <t>د. كريم فوزي</t>
        </is>
      </c>
      <c r="D177" s="4" t="inlineStr">
        <is>
          <t>مختبر الابتسامة الرقمي</t>
        </is>
      </c>
      <c r="E177" s="4" t="inlineStr">
        <is>
          <t>تاج إي ماكس</t>
        </is>
      </c>
      <c r="F177" s="13" t="inlineStr">
        <is>
          <t>23</t>
        </is>
      </c>
      <c r="G177" s="14" t="n">
        <v>1</v>
      </c>
      <c r="H177" s="13" t="inlineStr">
        <is>
          <t>B1</t>
        </is>
      </c>
      <c r="I177" s="5" t="n">
        <v>46250</v>
      </c>
      <c r="J177" s="5" t="n">
        <v>46257</v>
      </c>
      <c r="K177" s="5" t="n">
        <v>46257</v>
      </c>
      <c r="L177" s="4" t="inlineStr">
        <is>
          <t>عُدّل في العيادة</t>
        </is>
      </c>
      <c r="M177" s="4" t="inlineStr">
        <is>
          <t>لا</t>
        </is>
      </c>
      <c r="N177" s="4" t="n"/>
      <c r="O177" s="15" t="n">
        <v>500</v>
      </c>
      <c r="P177" s="15" t="n">
        <v>2200</v>
      </c>
      <c r="Q177" s="16">
        <f>IF($I177="","",IF($K177="",'الإعدادات'!$B$6-$I177,$K177-$I177))</f>
        <v/>
      </c>
      <c r="R177" s="8">
        <f>IF($I177="","",IF($K177&lt;&gt;"","استُلم",IF(AND($J177&lt;&gt;"",'الإعدادات'!$B$6&gt;$J177),"متأخر","في المعمل")))</f>
        <v/>
      </c>
      <c r="S177" s="16">
        <f>IF(OR($I177="",$J177=""),"",MAX(0,IF($K177="",'الإعدادات'!$B$6,$K177)-$J177))</f>
        <v/>
      </c>
      <c r="T177" s="17">
        <f>IF($I177="","",DATE(YEAR($I177),MONTH($I177),1))</f>
        <v/>
      </c>
      <c r="U177" s="18">
        <f>IF(OR($O177="",$P177=""),"",$P177-$O177)</f>
        <v/>
      </c>
    </row>
    <row r="178">
      <c r="A178" s="4" t="inlineStr">
        <is>
          <t>L-2776</t>
        </is>
      </c>
      <c r="B178" s="4" t="inlineStr">
        <is>
          <t>يوسف البنا · D-1228</t>
        </is>
      </c>
      <c r="C178" s="4" t="inlineStr">
        <is>
          <t>د. طارق حمدي</t>
        </is>
      </c>
      <c r="D178" s="4" t="inlineStr">
        <is>
          <t>معمل الإتقان</t>
        </is>
      </c>
      <c r="E178" s="4" t="inlineStr">
        <is>
          <t>حشوة خزفية (إنلاي / أونلاي)</t>
        </is>
      </c>
      <c r="F178" s="13" t="inlineStr">
        <is>
          <t>36</t>
        </is>
      </c>
      <c r="G178" s="14" t="n">
        <v>1</v>
      </c>
      <c r="H178" s="13" t="inlineStr">
        <is>
          <t>A1</t>
        </is>
      </c>
      <c r="I178" s="5" t="n">
        <v>46251</v>
      </c>
      <c r="J178" s="5" t="n">
        <v>46268</v>
      </c>
      <c r="K178" s="5" t="n">
        <v>46256</v>
      </c>
      <c r="L178" s="4" t="inlineStr">
        <is>
          <t>رُكّب من أول مرة</t>
        </is>
      </c>
      <c r="M178" s="4" t="inlineStr">
        <is>
          <t>لا</t>
        </is>
      </c>
      <c r="N178" s="4" t="n"/>
      <c r="O178" s="15" t="n">
        <v>300</v>
      </c>
      <c r="P178" s="15" t="n">
        <v>1500</v>
      </c>
      <c r="Q178" s="16">
        <f>IF($I178="","",IF($K178="",'الإعدادات'!$B$6-$I178,$K178-$I178))</f>
        <v/>
      </c>
      <c r="R178" s="8">
        <f>IF($I178="","",IF($K178&lt;&gt;"","استُلم",IF(AND($J178&lt;&gt;"",'الإعدادات'!$B$6&gt;$J178),"متأخر","في المعمل")))</f>
        <v/>
      </c>
      <c r="S178" s="16">
        <f>IF(OR($I178="",$J178=""),"",MAX(0,IF($K178="",'الإعدادات'!$B$6,$K178)-$J178))</f>
        <v/>
      </c>
      <c r="T178" s="17">
        <f>IF($I178="","",DATE(YEAR($I178),MONTH($I178),1))</f>
        <v/>
      </c>
      <c r="U178" s="18">
        <f>IF(OR($O178="",$P178=""),"",$P178-$O178)</f>
        <v/>
      </c>
    </row>
    <row r="179">
      <c r="A179" s="4" t="inlineStr">
        <is>
          <t>L-2777</t>
        </is>
      </c>
      <c r="B179" s="4" t="inlineStr">
        <is>
          <t>رنا الحسيني · D-1431</t>
        </is>
      </c>
      <c r="C179" s="4" t="inlineStr">
        <is>
          <t>د. هند الزهراني</t>
        </is>
      </c>
      <c r="D179" s="4" t="inlineStr">
        <is>
          <t>مختبر الابتسامة الرقمي</t>
        </is>
      </c>
      <c r="E179" s="4" t="inlineStr">
        <is>
          <t>تاج إي ماكس</t>
        </is>
      </c>
      <c r="F179" s="13" t="inlineStr">
        <is>
          <t>22</t>
        </is>
      </c>
      <c r="G179" s="14" t="n">
        <v>1</v>
      </c>
      <c r="H179" s="13" t="inlineStr">
        <is>
          <t>A2</t>
        </is>
      </c>
      <c r="I179" s="5" t="n">
        <v>46251</v>
      </c>
      <c r="J179" s="5" t="n">
        <v>46258</v>
      </c>
      <c r="K179" s="5" t="n">
        <v>46256</v>
      </c>
      <c r="L179" s="4" t="inlineStr">
        <is>
          <t>رُكّب من أول مرة</t>
        </is>
      </c>
      <c r="M179" s="4" t="inlineStr">
        <is>
          <t>لا</t>
        </is>
      </c>
      <c r="N179" s="4" t="n"/>
      <c r="O179" s="15" t="n">
        <v>500</v>
      </c>
      <c r="P179" s="15" t="n">
        <v>2200</v>
      </c>
      <c r="Q179" s="16">
        <f>IF($I179="","",IF($K179="",'الإعدادات'!$B$6-$I179,$K179-$I179))</f>
        <v/>
      </c>
      <c r="R179" s="8">
        <f>IF($I179="","",IF($K179&lt;&gt;"","استُلم",IF(AND($J179&lt;&gt;"",'الإعدادات'!$B$6&gt;$J179),"متأخر","في المعمل")))</f>
        <v/>
      </c>
      <c r="S179" s="16">
        <f>IF(OR($I179="",$J179=""),"",MAX(0,IF($K179="",'الإعدادات'!$B$6,$K179)-$J179))</f>
        <v/>
      </c>
      <c r="T179" s="17">
        <f>IF($I179="","",DATE(YEAR($I179),MONTH($I179),1))</f>
        <v/>
      </c>
      <c r="U179" s="18">
        <f>IF(OR($O179="",$P179=""),"",$P179-$O179)</f>
        <v/>
      </c>
    </row>
    <row r="180">
      <c r="A180" s="4" t="inlineStr">
        <is>
          <t>L-2778</t>
        </is>
      </c>
      <c r="B180" s="4" t="inlineStr">
        <is>
          <t>سارة القرني · D-1207</t>
        </is>
      </c>
      <c r="C180" s="4" t="inlineStr">
        <is>
          <t>د. كريم فوزي</t>
        </is>
      </c>
      <c r="D180" s="4" t="inlineStr">
        <is>
          <t>مختبر الدقة للأسنان</t>
        </is>
      </c>
      <c r="E180" s="4" t="inlineStr">
        <is>
          <t>تاج زركونيا</t>
        </is>
      </c>
      <c r="F180" s="13" t="inlineStr">
        <is>
          <t>35</t>
        </is>
      </c>
      <c r="G180" s="14" t="n">
        <v>1</v>
      </c>
      <c r="H180" s="13" t="inlineStr">
        <is>
          <t>BL2</t>
        </is>
      </c>
      <c r="I180" s="5" t="n">
        <v>46252</v>
      </c>
      <c r="J180" s="5" t="n">
        <v>46263</v>
      </c>
      <c r="K180" s="5" t="n">
        <v>46260</v>
      </c>
      <c r="L180" s="4" t="inlineStr">
        <is>
          <t>رُكّب من أول مرة</t>
        </is>
      </c>
      <c r="M180" s="4" t="inlineStr">
        <is>
          <t>لا</t>
        </is>
      </c>
      <c r="N180" s="4" t="n"/>
      <c r="O180" s="15" t="n">
        <v>350</v>
      </c>
      <c r="P180" s="15" t="n">
        <v>1800</v>
      </c>
      <c r="Q180" s="16">
        <f>IF($I180="","",IF($K180="",'الإعدادات'!$B$6-$I180,$K180-$I180))</f>
        <v/>
      </c>
      <c r="R180" s="8">
        <f>IF($I180="","",IF($K180&lt;&gt;"","استُلم",IF(AND($J180&lt;&gt;"",'الإعدادات'!$B$6&gt;$J180),"متأخر","في المعمل")))</f>
        <v/>
      </c>
      <c r="S180" s="16">
        <f>IF(OR($I180="",$J180=""),"",MAX(0,IF($K180="",'الإعدادات'!$B$6,$K180)-$J180))</f>
        <v/>
      </c>
      <c r="T180" s="17">
        <f>IF($I180="","",DATE(YEAR($I180),MONTH($I180),1))</f>
        <v/>
      </c>
      <c r="U180" s="18">
        <f>IF(OR($O180="",$P180=""),"",$P180-$O180)</f>
        <v/>
      </c>
    </row>
    <row r="181">
      <c r="A181" s="4" t="inlineStr">
        <is>
          <t>L-2779</t>
        </is>
      </c>
      <c r="B181" s="4" t="inlineStr">
        <is>
          <t>لينا عبدالرحمن · D-1221</t>
        </is>
      </c>
      <c r="C181" s="4" t="inlineStr">
        <is>
          <t>د. طارق حمدي</t>
        </is>
      </c>
      <c r="D181" s="4" t="inlineStr">
        <is>
          <t>مختبر الدقة للأسنان</t>
        </is>
      </c>
      <c r="E181" s="4" t="inlineStr">
        <is>
          <t>تاج زركونيا</t>
        </is>
      </c>
      <c r="F181" s="13" t="inlineStr">
        <is>
          <t>26</t>
        </is>
      </c>
      <c r="G181" s="14" t="n">
        <v>1</v>
      </c>
      <c r="H181" s="13" t="inlineStr">
        <is>
          <t>B2</t>
        </is>
      </c>
      <c r="I181" s="5" t="n">
        <v>46253</v>
      </c>
      <c r="J181" s="5" t="n">
        <v>46264</v>
      </c>
      <c r="K181" s="5" t="n">
        <v>46261</v>
      </c>
      <c r="L181" s="4" t="inlineStr">
        <is>
          <t>رُكّب من أول مرة</t>
        </is>
      </c>
      <c r="M181" s="4" t="inlineStr">
        <is>
          <t>لا</t>
        </is>
      </c>
      <c r="N181" s="4" t="n"/>
      <c r="O181" s="15" t="n">
        <v>350</v>
      </c>
      <c r="P181" s="15" t="n">
        <v>2000</v>
      </c>
      <c r="Q181" s="16">
        <f>IF($I181="","",IF($K181="",'الإعدادات'!$B$6-$I181,$K181-$I181))</f>
        <v/>
      </c>
      <c r="R181" s="8">
        <f>IF($I181="","",IF($K181&lt;&gt;"","استُلم",IF(AND($J181&lt;&gt;"",'الإعدادات'!$B$6&gt;$J181),"متأخر","في المعمل")))</f>
        <v/>
      </c>
      <c r="S181" s="16">
        <f>IF(OR($I181="",$J181=""),"",MAX(0,IF($K181="",'الإعدادات'!$B$6,$K181)-$J181))</f>
        <v/>
      </c>
      <c r="T181" s="17">
        <f>IF($I181="","",DATE(YEAR($I181),MONTH($I181),1))</f>
        <v/>
      </c>
      <c r="U181" s="18">
        <f>IF(OR($O181="",$P181=""),"",$P181-$O181)</f>
        <v/>
      </c>
    </row>
    <row r="182">
      <c r="A182" s="4" t="inlineStr">
        <is>
          <t>L-2780</t>
        </is>
      </c>
      <c r="B182" s="4" t="inlineStr">
        <is>
          <t>مريم الكندري · D-1445</t>
        </is>
      </c>
      <c r="C182" s="4" t="inlineStr">
        <is>
          <t>د. طارق حمدي</t>
        </is>
      </c>
      <c r="D182" s="4" t="inlineStr">
        <is>
          <t>مختبر الابتسامة الرقمي</t>
        </is>
      </c>
      <c r="E182" s="4" t="inlineStr">
        <is>
          <t>تاج زركونيا</t>
        </is>
      </c>
      <c r="F182" s="13" t="inlineStr">
        <is>
          <t>45</t>
        </is>
      </c>
      <c r="G182" s="14" t="n">
        <v>1</v>
      </c>
      <c r="H182" s="13" t="inlineStr">
        <is>
          <t>A3</t>
        </is>
      </c>
      <c r="I182" s="5" t="n">
        <v>46253</v>
      </c>
      <c r="J182" s="5" t="n">
        <v>46260</v>
      </c>
      <c r="K182" s="5" t="n">
        <v>46260</v>
      </c>
      <c r="L182" s="4" t="inlineStr">
        <is>
          <t>رُكّب من أول مرة</t>
        </is>
      </c>
      <c r="M182" s="4" t="inlineStr">
        <is>
          <t>لا</t>
        </is>
      </c>
      <c r="N182" s="4" t="n"/>
      <c r="O182" s="15" t="n">
        <v>390</v>
      </c>
      <c r="P182" s="15" t="n">
        <v>1800</v>
      </c>
      <c r="Q182" s="16">
        <f>IF($I182="","",IF($K182="",'الإعدادات'!$B$6-$I182,$K182-$I182))</f>
        <v/>
      </c>
      <c r="R182" s="8">
        <f>IF($I182="","",IF($K182&lt;&gt;"","استُلم",IF(AND($J182&lt;&gt;"",'الإعدادات'!$B$6&gt;$J182),"متأخر","في المعمل")))</f>
        <v/>
      </c>
      <c r="S182" s="16">
        <f>IF(OR($I182="",$J182=""),"",MAX(0,IF($K182="",'الإعدادات'!$B$6,$K182)-$J182))</f>
        <v/>
      </c>
      <c r="T182" s="17">
        <f>IF($I182="","",DATE(YEAR($I182),MONTH($I182),1))</f>
        <v/>
      </c>
      <c r="U182" s="18">
        <f>IF(OR($O182="",$P182=""),"",$P182-$O182)</f>
        <v/>
      </c>
    </row>
    <row r="183">
      <c r="A183" s="4" t="inlineStr">
        <is>
          <t>L-2781</t>
        </is>
      </c>
      <c r="B183" s="4" t="inlineStr">
        <is>
          <t>مصطفى رشاد · D-1284</t>
        </is>
      </c>
      <c r="C183" s="4" t="inlineStr">
        <is>
          <t>د. ريم العتيبي</t>
        </is>
      </c>
      <c r="D183" s="4" t="inlineStr">
        <is>
          <t>معمل الإتقان</t>
        </is>
      </c>
      <c r="E183" s="4" t="inlineStr">
        <is>
          <t>جسر زركونيا 3 وحدات</t>
        </is>
      </c>
      <c r="F183" s="13" t="inlineStr">
        <is>
          <t>14، 15، 16</t>
        </is>
      </c>
      <c r="G183" s="14" t="n">
        <v>3</v>
      </c>
      <c r="H183" s="13" t="inlineStr">
        <is>
          <t>BL2</t>
        </is>
      </c>
      <c r="I183" s="5" t="n">
        <v>46253</v>
      </c>
      <c r="J183" s="5" t="n">
        <v>46271</v>
      </c>
      <c r="K183" s="5" t="n">
        <v>46288</v>
      </c>
      <c r="L183" s="4" t="inlineStr">
        <is>
          <t>عُدّل في العيادة</t>
        </is>
      </c>
      <c r="M183" s="4" t="inlineStr">
        <is>
          <t>لا</t>
        </is>
      </c>
      <c r="N183" s="4" t="n"/>
      <c r="O183" s="15" t="n">
        <v>840</v>
      </c>
      <c r="P183" s="15" t="n">
        <v>5500</v>
      </c>
      <c r="Q183" s="16">
        <f>IF($I183="","",IF($K183="",'الإعدادات'!$B$6-$I183,$K183-$I183))</f>
        <v/>
      </c>
      <c r="R183" s="8">
        <f>IF($I183="","",IF($K183&lt;&gt;"","استُلم",IF(AND($J183&lt;&gt;"",'الإعدادات'!$B$6&gt;$J183),"متأخر","في المعمل")))</f>
        <v/>
      </c>
      <c r="S183" s="16">
        <f>IF(OR($I183="",$J183=""),"",MAX(0,IF($K183="",'الإعدادات'!$B$6,$K183)-$J183))</f>
        <v/>
      </c>
      <c r="T183" s="17">
        <f>IF($I183="","",DATE(YEAR($I183),MONTH($I183),1))</f>
        <v/>
      </c>
      <c r="U183" s="18">
        <f>IF(OR($O183="",$P183=""),"",$P183-$O183)</f>
        <v/>
      </c>
    </row>
    <row r="184">
      <c r="A184" s="4" t="inlineStr">
        <is>
          <t>L-2782</t>
        </is>
      </c>
      <c r="B184" s="4" t="inlineStr">
        <is>
          <t>جود العمري · D-1333</t>
        </is>
      </c>
      <c r="C184" s="4" t="inlineStr">
        <is>
          <t>د. ريم العتيبي</t>
        </is>
      </c>
      <c r="D184" s="4" t="inlineStr">
        <is>
          <t>معمل الإتقان</t>
        </is>
      </c>
      <c r="E184" s="4" t="inlineStr">
        <is>
          <t>تاج بورسلين على معدن</t>
        </is>
      </c>
      <c r="F184" s="13" t="inlineStr">
        <is>
          <t>27</t>
        </is>
      </c>
      <c r="G184" s="14" t="n">
        <v>1</v>
      </c>
      <c r="H184" s="13" t="inlineStr">
        <is>
          <t>A1</t>
        </is>
      </c>
      <c r="I184" s="5" t="n">
        <v>46254</v>
      </c>
      <c r="J184" s="5" t="n">
        <v>46272</v>
      </c>
      <c r="K184" s="5" t="n">
        <v>46263</v>
      </c>
      <c r="L184" s="4" t="inlineStr">
        <is>
          <t>رُكّب من أول مرة</t>
        </is>
      </c>
      <c r="M184" s="4" t="inlineStr">
        <is>
          <t>لا</t>
        </is>
      </c>
      <c r="N184" s="4" t="n"/>
      <c r="O184" s="15" t="n">
        <v>200</v>
      </c>
      <c r="P184" s="15" t="n">
        <v>1500</v>
      </c>
      <c r="Q184" s="16">
        <f>IF($I184="","",IF($K184="",'الإعدادات'!$B$6-$I184,$K184-$I184))</f>
        <v/>
      </c>
      <c r="R184" s="8">
        <f>IF($I184="","",IF($K184&lt;&gt;"","استُلم",IF(AND($J184&lt;&gt;"",'الإعدادات'!$B$6&gt;$J184),"متأخر","في المعمل")))</f>
        <v/>
      </c>
      <c r="S184" s="16">
        <f>IF(OR($I184="",$J184=""),"",MAX(0,IF($K184="",'الإعدادات'!$B$6,$K184)-$J184))</f>
        <v/>
      </c>
      <c r="T184" s="17">
        <f>IF($I184="","",DATE(YEAR($I184),MONTH($I184),1))</f>
        <v/>
      </c>
      <c r="U184" s="18">
        <f>IF(OR($O184="",$P184=""),"",$P184-$O184)</f>
        <v/>
      </c>
    </row>
    <row r="185">
      <c r="A185" s="4" t="inlineStr">
        <is>
          <t>L-2783</t>
        </is>
      </c>
      <c r="B185" s="4" t="inlineStr">
        <is>
          <t>ماجد الدوسري · D-1214</t>
        </is>
      </c>
      <c r="C185" s="4" t="inlineStr">
        <is>
          <t>د. كريم فوزي</t>
        </is>
      </c>
      <c r="D185" s="4" t="inlineStr">
        <is>
          <t>معمل النخبة للتركيبات</t>
        </is>
      </c>
      <c r="E185" s="4" t="inlineStr">
        <is>
          <t>طقم جزئي أكريليك</t>
        </is>
      </c>
      <c r="F185" s="13" t="inlineStr">
        <is>
          <t>36، 37، 46، 47</t>
        </is>
      </c>
      <c r="G185" s="14" t="n">
        <v>1</v>
      </c>
      <c r="H185" s="13" t="inlineStr">
        <is>
          <t>A2</t>
        </is>
      </c>
      <c r="I185" s="5" t="n">
        <v>46254</v>
      </c>
      <c r="J185" s="5" t="n">
        <v>46278</v>
      </c>
      <c r="K185" s="5" t="n">
        <v>46275</v>
      </c>
      <c r="L185" s="4" t="inlineStr">
        <is>
          <t>رُكّب من أول مرة</t>
        </is>
      </c>
      <c r="M185" s="4" t="inlineStr">
        <is>
          <t>لا</t>
        </is>
      </c>
      <c r="N185" s="4" t="n"/>
      <c r="O185" s="15" t="n">
        <v>520</v>
      </c>
      <c r="P185" s="15" t="n">
        <v>2200</v>
      </c>
      <c r="Q185" s="16">
        <f>IF($I185="","",IF($K185="",'الإعدادات'!$B$6-$I185,$K185-$I185))</f>
        <v/>
      </c>
      <c r="R185" s="8">
        <f>IF($I185="","",IF($K185&lt;&gt;"","استُلم",IF(AND($J185&lt;&gt;"",'الإعدادات'!$B$6&gt;$J185),"متأخر","في المعمل")))</f>
        <v/>
      </c>
      <c r="S185" s="16">
        <f>IF(OR($I185="",$J185=""),"",MAX(0,IF($K185="",'الإعدادات'!$B$6,$K185)-$J185))</f>
        <v/>
      </c>
      <c r="T185" s="17">
        <f>IF($I185="","",DATE(YEAR($I185),MONTH($I185),1))</f>
        <v/>
      </c>
      <c r="U185" s="18">
        <f>IF(OR($O185="",$P185=""),"",$P185-$O185)</f>
        <v/>
      </c>
    </row>
    <row r="186">
      <c r="A186" s="4" t="inlineStr">
        <is>
          <t>L-2784</t>
        </is>
      </c>
      <c r="B186" s="4" t="inlineStr">
        <is>
          <t>رهف المالكي · D-1277</t>
        </is>
      </c>
      <c r="C186" s="4" t="inlineStr">
        <is>
          <t>د. هند الزهراني</t>
        </is>
      </c>
      <c r="D186" s="4" t="inlineStr">
        <is>
          <t>مختبر الابتسامة الرقمي</t>
        </is>
      </c>
      <c r="E186" s="4" t="inlineStr">
        <is>
          <t>تاج بورسلين على معدن</t>
        </is>
      </c>
      <c r="F186" s="13" t="inlineStr">
        <is>
          <t>35</t>
        </is>
      </c>
      <c r="G186" s="14" t="n">
        <v>1</v>
      </c>
      <c r="H186" s="13" t="inlineStr">
        <is>
          <t>A2</t>
        </is>
      </c>
      <c r="I186" s="5" t="n">
        <v>46256</v>
      </c>
      <c r="J186" s="5" t="n">
        <v>46263</v>
      </c>
      <c r="K186" s="5" t="n">
        <v>46260</v>
      </c>
      <c r="L186" s="4" t="inlineStr">
        <is>
          <t>رُكّب من أول مرة</t>
        </is>
      </c>
      <c r="M186" s="4" t="inlineStr">
        <is>
          <t>لا</t>
        </is>
      </c>
      <c r="N186" s="4" t="n"/>
      <c r="O186" s="15" t="n">
        <v>280</v>
      </c>
      <c r="P186" s="15" t="n">
        <v>1400</v>
      </c>
      <c r="Q186" s="16">
        <f>IF($I186="","",IF($K186="",'الإعدادات'!$B$6-$I186,$K186-$I186))</f>
        <v/>
      </c>
      <c r="R186" s="8">
        <f>IF($I186="","",IF($K186&lt;&gt;"","استُلم",IF(AND($J186&lt;&gt;"",'الإعدادات'!$B$6&gt;$J186),"متأخر","في المعمل")))</f>
        <v/>
      </c>
      <c r="S186" s="16">
        <f>IF(OR($I186="",$J186=""),"",MAX(0,IF($K186="",'الإعدادات'!$B$6,$K186)-$J186))</f>
        <v/>
      </c>
      <c r="T186" s="17">
        <f>IF($I186="","",DATE(YEAR($I186),MONTH($I186),1))</f>
        <v/>
      </c>
      <c r="U186" s="18">
        <f>IF(OR($O186="",$P186=""),"",$P186-$O186)</f>
        <v/>
      </c>
    </row>
    <row r="187">
      <c r="A187" s="4" t="inlineStr">
        <is>
          <t>L-2785</t>
        </is>
      </c>
      <c r="B187" s="4" t="inlineStr">
        <is>
          <t>نايف القحطاني · D-1298</t>
        </is>
      </c>
      <c r="C187" s="4" t="inlineStr">
        <is>
          <t>د. كريم فوزي</t>
        </is>
      </c>
      <c r="D187" s="4" t="inlineStr">
        <is>
          <t>مختبر الابتسامة الرقمي</t>
        </is>
      </c>
      <c r="E187" s="4" t="inlineStr">
        <is>
          <t>تاج بورسلين على معدن</t>
        </is>
      </c>
      <c r="F187" s="13" t="inlineStr">
        <is>
          <t>36</t>
        </is>
      </c>
      <c r="G187" s="14" t="n">
        <v>1</v>
      </c>
      <c r="H187" s="13" t="inlineStr">
        <is>
          <t>A1</t>
        </is>
      </c>
      <c r="I187" s="5" t="n">
        <v>46256</v>
      </c>
      <c r="J187" s="5" t="n">
        <v>46263</v>
      </c>
      <c r="K187" s="5" t="n">
        <v>46260</v>
      </c>
      <c r="L187" s="4" t="inlineStr">
        <is>
          <t>أُعيد للمعمل للتعديل</t>
        </is>
      </c>
      <c r="M187" s="4" t="inlineStr">
        <is>
          <t>لا</t>
        </is>
      </c>
      <c r="N187" s="4" t="n"/>
      <c r="O187" s="15" t="n">
        <v>280</v>
      </c>
      <c r="P187" s="15" t="n">
        <v>1400</v>
      </c>
      <c r="Q187" s="16">
        <f>IF($I187="","",IF($K187="",'الإعدادات'!$B$6-$I187,$K187-$I187))</f>
        <v/>
      </c>
      <c r="R187" s="8">
        <f>IF($I187="","",IF($K187&lt;&gt;"","استُلم",IF(AND($J187&lt;&gt;"",'الإعدادات'!$B$6&gt;$J187),"متأخر","في المعمل")))</f>
        <v/>
      </c>
      <c r="S187" s="16">
        <f>IF(OR($I187="",$J187=""),"",MAX(0,IF($K187="",'الإعدادات'!$B$6,$K187)-$J187))</f>
        <v/>
      </c>
      <c r="T187" s="17">
        <f>IF($I187="","",DATE(YEAR($I187),MONTH($I187),1))</f>
        <v/>
      </c>
      <c r="U187" s="18">
        <f>IF(OR($O187="",$P187=""),"",$P187-$O187)</f>
        <v/>
      </c>
    </row>
    <row r="188">
      <c r="A188" s="4" t="inlineStr">
        <is>
          <t>L-2786</t>
        </is>
      </c>
      <c r="B188" s="4" t="inlineStr">
        <is>
          <t>عمرو شوقي · D-1256</t>
        </is>
      </c>
      <c r="C188" s="4" t="inlineStr">
        <is>
          <t>د. ريم العتيبي</t>
        </is>
      </c>
      <c r="D188" s="4" t="inlineStr">
        <is>
          <t>مختبر الدقة للأسنان</t>
        </is>
      </c>
      <c r="E188" s="4" t="inlineStr">
        <is>
          <t>تاج زركونيا</t>
        </is>
      </c>
      <c r="F188" s="13" t="inlineStr">
        <is>
          <t>17</t>
        </is>
      </c>
      <c r="G188" s="14" t="n">
        <v>1</v>
      </c>
      <c r="H188" s="13" t="inlineStr">
        <is>
          <t>BL2</t>
        </is>
      </c>
      <c r="I188" s="5" t="n">
        <v>46257</v>
      </c>
      <c r="J188" s="5" t="n">
        <v>46267</v>
      </c>
      <c r="K188" s="5" t="n">
        <v>46261</v>
      </c>
      <c r="L188" s="4" t="inlineStr">
        <is>
          <t>رُكّب من أول مرة</t>
        </is>
      </c>
      <c r="M188" s="4" t="inlineStr">
        <is>
          <t>لا</t>
        </is>
      </c>
      <c r="N188" s="4" t="n"/>
      <c r="O188" s="15" t="n">
        <v>350</v>
      </c>
      <c r="P188" s="15" t="n">
        <v>2000</v>
      </c>
      <c r="Q188" s="16">
        <f>IF($I188="","",IF($K188="",'الإعدادات'!$B$6-$I188,$K188-$I188))</f>
        <v/>
      </c>
      <c r="R188" s="8">
        <f>IF($I188="","",IF($K188&lt;&gt;"","استُلم",IF(AND($J188&lt;&gt;"",'الإعدادات'!$B$6&gt;$J188),"متأخر","في المعمل")))</f>
        <v/>
      </c>
      <c r="S188" s="16">
        <f>IF(OR($I188="",$J188=""),"",MAX(0,IF($K188="",'الإعدادات'!$B$6,$K188)-$J188))</f>
        <v/>
      </c>
      <c r="T188" s="17">
        <f>IF($I188="","",DATE(YEAR($I188),MONTH($I188),1))</f>
        <v/>
      </c>
      <c r="U188" s="18">
        <f>IF(OR($O188="",$P188=""),"",$P188-$O188)</f>
        <v/>
      </c>
    </row>
    <row r="189">
      <c r="A189" s="4" t="inlineStr">
        <is>
          <t>L-2787</t>
        </is>
      </c>
      <c r="B189" s="4" t="inlineStr">
        <is>
          <t>رنا الحسيني · D-1431</t>
        </is>
      </c>
      <c r="C189" s="4" t="inlineStr">
        <is>
          <t>د. هند الزهراني</t>
        </is>
      </c>
      <c r="D189" s="4" t="inlineStr">
        <is>
          <t>معمل الإتقان</t>
        </is>
      </c>
      <c r="E189" s="4" t="inlineStr">
        <is>
          <t>تاج إي ماكس</t>
        </is>
      </c>
      <c r="F189" s="13" t="inlineStr">
        <is>
          <t>23</t>
        </is>
      </c>
      <c r="G189" s="14" t="n">
        <v>1</v>
      </c>
      <c r="H189" s="13" t="inlineStr">
        <is>
          <t>A3.5</t>
        </is>
      </c>
      <c r="I189" s="5" t="n">
        <v>46258</v>
      </c>
      <c r="J189" s="5" t="n">
        <v>46275</v>
      </c>
      <c r="K189" s="5" t="n">
        <v>46280</v>
      </c>
      <c r="L189" s="4" t="inlineStr">
        <is>
          <t>أُعيد للمعمل للتعديل</t>
        </is>
      </c>
      <c r="M189" s="4" t="inlineStr">
        <is>
          <t>لا</t>
        </is>
      </c>
      <c r="N189" s="4" t="n"/>
      <c r="O189" s="15" t="n">
        <v>360</v>
      </c>
      <c r="P189" s="15" t="n">
        <v>2300</v>
      </c>
      <c r="Q189" s="16">
        <f>IF($I189="","",IF($K189="",'الإعدادات'!$B$6-$I189,$K189-$I189))</f>
        <v/>
      </c>
      <c r="R189" s="8">
        <f>IF($I189="","",IF($K189&lt;&gt;"","استُلم",IF(AND($J189&lt;&gt;"",'الإعدادات'!$B$6&gt;$J189),"متأخر","في المعمل")))</f>
        <v/>
      </c>
      <c r="S189" s="16">
        <f>IF(OR($I189="",$J189=""),"",MAX(0,IF($K189="",'الإعدادات'!$B$6,$K189)-$J189))</f>
        <v/>
      </c>
      <c r="T189" s="17">
        <f>IF($I189="","",DATE(YEAR($I189),MONTH($I189),1))</f>
        <v/>
      </c>
      <c r="U189" s="18">
        <f>IF(OR($O189="",$P189=""),"",$P189-$O189)</f>
        <v/>
      </c>
    </row>
    <row r="190">
      <c r="A190" s="4" t="inlineStr">
        <is>
          <t>L-2788</t>
        </is>
      </c>
      <c r="B190" s="4" t="inlineStr">
        <is>
          <t>جود العمري · D-1333</t>
        </is>
      </c>
      <c r="C190" s="4" t="inlineStr">
        <is>
          <t>د. ريم العتيبي</t>
        </is>
      </c>
      <c r="D190" s="4" t="inlineStr">
        <is>
          <t>معمل الإتقان</t>
        </is>
      </c>
      <c r="E190" s="4" t="inlineStr">
        <is>
          <t>تاج بورسلين على معدن</t>
        </is>
      </c>
      <c r="F190" s="13" t="inlineStr">
        <is>
          <t>14</t>
        </is>
      </c>
      <c r="G190" s="14" t="n">
        <v>1</v>
      </c>
      <c r="H190" s="13" t="inlineStr">
        <is>
          <t>BL2</t>
        </is>
      </c>
      <c r="I190" s="5" t="n">
        <v>46258</v>
      </c>
      <c r="J190" s="5" t="n">
        <v>46275</v>
      </c>
      <c r="K190" s="5" t="n">
        <v>46280</v>
      </c>
      <c r="L190" s="4" t="inlineStr">
        <is>
          <t>عُدّل في العيادة</t>
        </is>
      </c>
      <c r="M190" s="4" t="inlineStr">
        <is>
          <t>لا</t>
        </is>
      </c>
      <c r="N190" s="4" t="n"/>
      <c r="O190" s="15" t="n">
        <v>200</v>
      </c>
      <c r="P190" s="15" t="n">
        <v>1300</v>
      </c>
      <c r="Q190" s="16">
        <f>IF($I190="","",IF($K190="",'الإعدادات'!$B$6-$I190,$K190-$I190))</f>
        <v/>
      </c>
      <c r="R190" s="8">
        <f>IF($I190="","",IF($K190&lt;&gt;"","استُلم",IF(AND($J190&lt;&gt;"",'الإعدادات'!$B$6&gt;$J190),"متأخر","في المعمل")))</f>
        <v/>
      </c>
      <c r="S190" s="16">
        <f>IF(OR($I190="",$J190=""),"",MAX(0,IF($K190="",'الإعدادات'!$B$6,$K190)-$J190))</f>
        <v/>
      </c>
      <c r="T190" s="17">
        <f>IF($I190="","",DATE(YEAR($I190),MONTH($I190),1))</f>
        <v/>
      </c>
      <c r="U190" s="18">
        <f>IF(OR($O190="",$P190=""),"",$P190-$O190)</f>
        <v/>
      </c>
    </row>
    <row r="191">
      <c r="A191" s="4" t="inlineStr">
        <is>
          <t>L-2789</t>
        </is>
      </c>
      <c r="B191" s="4" t="inlineStr">
        <is>
          <t>عبدالله الشمري · D-1200</t>
        </is>
      </c>
      <c r="C191" s="4" t="inlineStr">
        <is>
          <t>د. طارق حمدي</t>
        </is>
      </c>
      <c r="D191" s="4" t="inlineStr">
        <is>
          <t>مختبر الدقة للأسنان</t>
        </is>
      </c>
      <c r="E191" s="4" t="inlineStr">
        <is>
          <t>تاج على زرعة (مثبت ببرغي)</t>
        </is>
      </c>
      <c r="F191" s="13" t="inlineStr">
        <is>
          <t>14</t>
        </is>
      </c>
      <c r="G191" s="14" t="n">
        <v>1</v>
      </c>
      <c r="H191" s="13" t="inlineStr">
        <is>
          <t>A3</t>
        </is>
      </c>
      <c r="I191" s="5" t="n">
        <v>46259</v>
      </c>
      <c r="J191" s="5" t="n">
        <v>46270</v>
      </c>
      <c r="K191" s="5" t="n">
        <v>46263</v>
      </c>
      <c r="L191" s="4" t="inlineStr">
        <is>
          <t>رُكّب من أول مرة</t>
        </is>
      </c>
      <c r="M191" s="4" t="inlineStr">
        <is>
          <t>لا</t>
        </is>
      </c>
      <c r="N191" s="4" t="n"/>
      <c r="O191" s="15" t="n">
        <v>700</v>
      </c>
      <c r="P191" s="15" t="n">
        <v>3100</v>
      </c>
      <c r="Q191" s="16">
        <f>IF($I191="","",IF($K191="",'الإعدادات'!$B$6-$I191,$K191-$I191))</f>
        <v/>
      </c>
      <c r="R191" s="8">
        <f>IF($I191="","",IF($K191&lt;&gt;"","استُلم",IF(AND($J191&lt;&gt;"",'الإعدادات'!$B$6&gt;$J191),"متأخر","في المعمل")))</f>
        <v/>
      </c>
      <c r="S191" s="16">
        <f>IF(OR($I191="",$J191=""),"",MAX(0,IF($K191="",'الإعدادات'!$B$6,$K191)-$J191))</f>
        <v/>
      </c>
      <c r="T191" s="17">
        <f>IF($I191="","",DATE(YEAR($I191),MONTH($I191),1))</f>
        <v/>
      </c>
      <c r="U191" s="18">
        <f>IF(OR($O191="",$P191=""),"",$P191-$O191)</f>
        <v/>
      </c>
    </row>
    <row r="192">
      <c r="A192" s="4" t="inlineStr">
        <is>
          <t>L-2790</t>
        </is>
      </c>
      <c r="B192" s="4" t="inlineStr">
        <is>
          <t>سارة القرني · D-1207</t>
        </is>
      </c>
      <c r="C192" s="4" t="inlineStr">
        <is>
          <t>د. هند الزهراني</t>
        </is>
      </c>
      <c r="D192" s="4" t="inlineStr">
        <is>
          <t>معمل الإتقان</t>
        </is>
      </c>
      <c r="E192" s="4" t="inlineStr">
        <is>
          <t>طقم كامل</t>
        </is>
      </c>
      <c r="F192" s="13" t="inlineStr">
        <is>
          <t>الفك العلوي كاملًا</t>
        </is>
      </c>
      <c r="G192" s="14" t="n">
        <v>1</v>
      </c>
      <c r="H192" s="13" t="inlineStr">
        <is>
          <t>A1</t>
        </is>
      </c>
      <c r="I192" s="5" t="n">
        <v>46259</v>
      </c>
      <c r="J192" s="5" t="n">
        <v>46281</v>
      </c>
      <c r="K192" s="5" t="n">
        <v>46284</v>
      </c>
      <c r="L192" s="4" t="inlineStr">
        <is>
          <t>رُكّب من أول مرة</t>
        </is>
      </c>
      <c r="M192" s="4" t="inlineStr">
        <is>
          <t>لا</t>
        </is>
      </c>
      <c r="N192" s="4" t="n"/>
      <c r="O192" s="15" t="n">
        <v>720</v>
      </c>
      <c r="P192" s="15" t="n">
        <v>4000</v>
      </c>
      <c r="Q192" s="16">
        <f>IF($I192="","",IF($K192="",'الإعدادات'!$B$6-$I192,$K192-$I192))</f>
        <v/>
      </c>
      <c r="R192" s="8">
        <f>IF($I192="","",IF($K192&lt;&gt;"","استُلم",IF(AND($J192&lt;&gt;"",'الإعدادات'!$B$6&gt;$J192),"متأخر","في المعمل")))</f>
        <v/>
      </c>
      <c r="S192" s="16">
        <f>IF(OR($I192="",$J192=""),"",MAX(0,IF($K192="",'الإعدادات'!$B$6,$K192)-$J192))</f>
        <v/>
      </c>
      <c r="T192" s="17">
        <f>IF($I192="","",DATE(YEAR($I192),MONTH($I192),1))</f>
        <v/>
      </c>
      <c r="U192" s="18">
        <f>IF(OR($O192="",$P192=""),"",$P192-$O192)</f>
        <v/>
      </c>
    </row>
    <row r="193">
      <c r="A193" s="4" t="inlineStr">
        <is>
          <t>L-2791</t>
        </is>
      </c>
      <c r="B193" s="4" t="inlineStr">
        <is>
          <t>عبدالملك العسيري · D-1424</t>
        </is>
      </c>
      <c r="C193" s="4" t="inlineStr">
        <is>
          <t>د. ريم العتيبي</t>
        </is>
      </c>
      <c r="D193" s="4" t="inlineStr">
        <is>
          <t>معمل الإتقان</t>
        </is>
      </c>
      <c r="E193" s="4" t="inlineStr">
        <is>
          <t>تاج إي ماكس</t>
        </is>
      </c>
      <c r="F193" s="13" t="inlineStr">
        <is>
          <t>13</t>
        </is>
      </c>
      <c r="G193" s="14" t="n">
        <v>1</v>
      </c>
      <c r="H193" s="13" t="inlineStr">
        <is>
          <t>A3</t>
        </is>
      </c>
      <c r="I193" s="5" t="n">
        <v>46260</v>
      </c>
      <c r="J193" s="5" t="n">
        <v>46278</v>
      </c>
      <c r="K193" s="5" t="n">
        <v>46272</v>
      </c>
      <c r="L193" s="4" t="inlineStr">
        <is>
          <t>رُكّب من أول مرة</t>
        </is>
      </c>
      <c r="M193" s="4" t="inlineStr">
        <is>
          <t>لا</t>
        </is>
      </c>
      <c r="N193" s="4" t="n"/>
      <c r="O193" s="15" t="n">
        <v>360</v>
      </c>
      <c r="P193" s="15" t="n">
        <v>2200</v>
      </c>
      <c r="Q193" s="16">
        <f>IF($I193="","",IF($K193="",'الإعدادات'!$B$6-$I193,$K193-$I193))</f>
        <v/>
      </c>
      <c r="R193" s="8">
        <f>IF($I193="","",IF($K193&lt;&gt;"","استُلم",IF(AND($J193&lt;&gt;"",'الإعدادات'!$B$6&gt;$J193),"متأخر","في المعمل")))</f>
        <v/>
      </c>
      <c r="S193" s="16">
        <f>IF(OR($I193="",$J193=""),"",MAX(0,IF($K193="",'الإعدادات'!$B$6,$K193)-$J193))</f>
        <v/>
      </c>
      <c r="T193" s="17">
        <f>IF($I193="","",DATE(YEAR($I193),MONTH($I193),1))</f>
        <v/>
      </c>
      <c r="U193" s="18">
        <f>IF(OR($O193="",$P193=""),"",$P193-$O193)</f>
        <v/>
      </c>
    </row>
    <row r="194">
      <c r="A194" s="4" t="inlineStr">
        <is>
          <t>L-2792</t>
        </is>
      </c>
      <c r="B194" s="4" t="inlineStr">
        <is>
          <t>ملك الأنصاري · D-1361</t>
        </is>
      </c>
      <c r="C194" s="4" t="inlineStr">
        <is>
          <t>د. كريم فوزي</t>
        </is>
      </c>
      <c r="D194" s="4" t="inlineStr">
        <is>
          <t>مختبر الدقة للأسنان</t>
        </is>
      </c>
      <c r="E194" s="4" t="inlineStr">
        <is>
          <t>قشرة إي ماكس</t>
        </is>
      </c>
      <c r="F194" s="13" t="inlineStr">
        <is>
          <t>11، 21</t>
        </is>
      </c>
      <c r="G194" s="14" t="n">
        <v>1</v>
      </c>
      <c r="H194" s="13" t="inlineStr">
        <is>
          <t>A1</t>
        </is>
      </c>
      <c r="I194" s="5" t="n">
        <v>46261</v>
      </c>
      <c r="J194" s="5" t="n">
        <v>46272</v>
      </c>
      <c r="K194" s="5" t="n">
        <v>46272</v>
      </c>
      <c r="L194" s="4" t="inlineStr">
        <is>
          <t>رُكّب من أول مرة</t>
        </is>
      </c>
      <c r="M194" s="4" t="inlineStr">
        <is>
          <t>لا</t>
        </is>
      </c>
      <c r="N194" s="4" t="n"/>
      <c r="O194" s="15" t="n">
        <v>450</v>
      </c>
      <c r="P194" s="15" t="n">
        <v>2000</v>
      </c>
      <c r="Q194" s="16">
        <f>IF($I194="","",IF($K194="",'الإعدادات'!$B$6-$I194,$K194-$I194))</f>
        <v/>
      </c>
      <c r="R194" s="8">
        <f>IF($I194="","",IF($K194&lt;&gt;"","استُلم",IF(AND($J194&lt;&gt;"",'الإعدادات'!$B$6&gt;$J194),"متأخر","في المعمل")))</f>
        <v/>
      </c>
      <c r="S194" s="16">
        <f>IF(OR($I194="",$J194=""),"",MAX(0,IF($K194="",'الإعدادات'!$B$6,$K194)-$J194))</f>
        <v/>
      </c>
      <c r="T194" s="17">
        <f>IF($I194="","",DATE(YEAR($I194),MONTH($I194),1))</f>
        <v/>
      </c>
      <c r="U194" s="18">
        <f>IF(OR($O194="",$P194=""),"",$P194-$O194)</f>
        <v/>
      </c>
    </row>
    <row r="195">
      <c r="A195" s="4" t="inlineStr">
        <is>
          <t>L-2793</t>
        </is>
      </c>
      <c r="B195" s="4" t="inlineStr">
        <is>
          <t>سعود المطرفي · D-1410</t>
        </is>
      </c>
      <c r="C195" s="4" t="inlineStr">
        <is>
          <t>د. طارق حمدي</t>
        </is>
      </c>
      <c r="D195" s="4" t="inlineStr">
        <is>
          <t>مختبر الابتسامة الرقمي</t>
        </is>
      </c>
      <c r="E195" s="4" t="inlineStr">
        <is>
          <t>تاج إي ماكس</t>
        </is>
      </c>
      <c r="F195" s="13" t="inlineStr">
        <is>
          <t>11</t>
        </is>
      </c>
      <c r="G195" s="14" t="n">
        <v>1</v>
      </c>
      <c r="H195" s="13" t="inlineStr">
        <is>
          <t>A2</t>
        </is>
      </c>
      <c r="I195" s="5" t="n">
        <v>46263</v>
      </c>
      <c r="J195" s="5" t="n">
        <v>46270</v>
      </c>
      <c r="K195" s="5" t="n">
        <v>46266</v>
      </c>
      <c r="L195" s="4" t="inlineStr">
        <is>
          <t>أُعيد للمعمل للتعديل</t>
        </is>
      </c>
      <c r="M195" s="4" t="inlineStr">
        <is>
          <t>لا</t>
        </is>
      </c>
      <c r="N195" s="4" t="n"/>
      <c r="O195" s="15" t="n">
        <v>500</v>
      </c>
      <c r="P195" s="15" t="n">
        <v>2100</v>
      </c>
      <c r="Q195" s="16">
        <f>IF($I195="","",IF($K195="",'الإعدادات'!$B$6-$I195,$K195-$I195))</f>
        <v/>
      </c>
      <c r="R195" s="8">
        <f>IF($I195="","",IF($K195&lt;&gt;"","استُلم",IF(AND($J195&lt;&gt;"",'الإعدادات'!$B$6&gt;$J195),"متأخر","في المعمل")))</f>
        <v/>
      </c>
      <c r="S195" s="16">
        <f>IF(OR($I195="",$J195=""),"",MAX(0,IF($K195="",'الإعدادات'!$B$6,$K195)-$J195))</f>
        <v/>
      </c>
      <c r="T195" s="17">
        <f>IF($I195="","",DATE(YEAR($I195),MONTH($I195),1))</f>
        <v/>
      </c>
      <c r="U195" s="18">
        <f>IF(OR($O195="",$P195=""),"",$P195-$O195)</f>
        <v/>
      </c>
    </row>
    <row r="196">
      <c r="A196" s="4" t="inlineStr">
        <is>
          <t>L-2794</t>
        </is>
      </c>
      <c r="B196" s="4" t="inlineStr">
        <is>
          <t>إياد حداد · D-1368</t>
        </is>
      </c>
      <c r="C196" s="4" t="inlineStr">
        <is>
          <t>د. كريم فوزي</t>
        </is>
      </c>
      <c r="D196" s="4" t="inlineStr">
        <is>
          <t>مختبر الدقة للأسنان</t>
        </is>
      </c>
      <c r="E196" s="4" t="inlineStr">
        <is>
          <t>جسر زركونيا 3 وحدات</t>
        </is>
      </c>
      <c r="F196" s="13" t="inlineStr">
        <is>
          <t>14، 15، 16</t>
        </is>
      </c>
      <c r="G196" s="14" t="n">
        <v>3</v>
      </c>
      <c r="H196" s="13" t="inlineStr">
        <is>
          <t>A3.5</t>
        </is>
      </c>
      <c r="I196" s="5" t="n">
        <v>46264</v>
      </c>
      <c r="J196" s="5" t="n">
        <v>46274</v>
      </c>
      <c r="K196" s="5" t="n">
        <v>46272</v>
      </c>
      <c r="L196" s="4" t="inlineStr">
        <is>
          <t>رُكّب من أول مرة</t>
        </is>
      </c>
      <c r="M196" s="4" t="inlineStr">
        <is>
          <t>لا</t>
        </is>
      </c>
      <c r="N196" s="4" t="n"/>
      <c r="O196" s="15" t="n">
        <v>1050</v>
      </c>
      <c r="P196" s="15" t="n">
        <v>5500</v>
      </c>
      <c r="Q196" s="16">
        <f>IF($I196="","",IF($K196="",'الإعدادات'!$B$6-$I196,$K196-$I196))</f>
        <v/>
      </c>
      <c r="R196" s="8">
        <f>IF($I196="","",IF($K196&lt;&gt;"","استُلم",IF(AND($J196&lt;&gt;"",'الإعدادات'!$B$6&gt;$J196),"متأخر","في المعمل")))</f>
        <v/>
      </c>
      <c r="S196" s="16">
        <f>IF(OR($I196="",$J196=""),"",MAX(0,IF($K196="",'الإعدادات'!$B$6,$K196)-$J196))</f>
        <v/>
      </c>
      <c r="T196" s="17">
        <f>IF($I196="","",DATE(YEAR($I196),MONTH($I196),1))</f>
        <v/>
      </c>
      <c r="U196" s="18">
        <f>IF(OR($O196="",$P196=""),"",$P196-$O196)</f>
        <v/>
      </c>
    </row>
    <row r="197">
      <c r="A197" s="4" t="inlineStr">
        <is>
          <t>L-2795</t>
        </is>
      </c>
      <c r="B197" s="4" t="inlineStr">
        <is>
          <t>زيد الصقر · D-1438</t>
        </is>
      </c>
      <c r="C197" s="4" t="inlineStr">
        <is>
          <t>د. هند الزهراني</t>
        </is>
      </c>
      <c r="D197" s="4" t="inlineStr">
        <is>
          <t>مختبر الدقة للأسنان</t>
        </is>
      </c>
      <c r="E197" s="4" t="inlineStr">
        <is>
          <t>تاج زركونيا</t>
        </is>
      </c>
      <c r="F197" s="13" t="inlineStr">
        <is>
          <t>35</t>
        </is>
      </c>
      <c r="G197" s="14" t="n">
        <v>1</v>
      </c>
      <c r="H197" s="13" t="inlineStr">
        <is>
          <t>BL2</t>
        </is>
      </c>
      <c r="I197" s="5" t="n">
        <v>46264</v>
      </c>
      <c r="J197" s="5" t="n">
        <v>46274</v>
      </c>
      <c r="K197" s="5" t="n">
        <v>46271</v>
      </c>
      <c r="L197" s="4" t="inlineStr">
        <is>
          <t>عُدّل في العيادة</t>
        </is>
      </c>
      <c r="M197" s="4" t="inlineStr">
        <is>
          <t>لا</t>
        </is>
      </c>
      <c r="N197" s="4" t="n"/>
      <c r="O197" s="15" t="n">
        <v>350</v>
      </c>
      <c r="P197" s="15" t="n">
        <v>1800</v>
      </c>
      <c r="Q197" s="16">
        <f>IF($I197="","",IF($K197="",'الإعدادات'!$B$6-$I197,$K197-$I197))</f>
        <v/>
      </c>
      <c r="R197" s="8">
        <f>IF($I197="","",IF($K197&lt;&gt;"","استُلم",IF(AND($J197&lt;&gt;"",'الإعدادات'!$B$6&gt;$J197),"متأخر","في المعمل")))</f>
        <v/>
      </c>
      <c r="S197" s="16">
        <f>IF(OR($I197="",$J197=""),"",MAX(0,IF($K197="",'الإعدادات'!$B$6,$K197)-$J197))</f>
        <v/>
      </c>
      <c r="T197" s="17">
        <f>IF($I197="","",DATE(YEAR($I197),MONTH($I197),1))</f>
        <v/>
      </c>
      <c r="U197" s="18">
        <f>IF(OR($O197="",$P197=""),"",$P197-$O197)</f>
        <v/>
      </c>
    </row>
    <row r="198">
      <c r="A198" s="4" t="inlineStr">
        <is>
          <t>L-2796</t>
        </is>
      </c>
      <c r="B198" s="4" t="inlineStr">
        <is>
          <t>رنا الحسيني · D-1431</t>
        </is>
      </c>
      <c r="C198" s="4" t="inlineStr">
        <is>
          <t>د. ريم العتيبي</t>
        </is>
      </c>
      <c r="D198" s="4" t="inlineStr">
        <is>
          <t>مختبر الابتسامة الرقمي</t>
        </is>
      </c>
      <c r="E198" s="4" t="inlineStr">
        <is>
          <t>جسر زركونيا 3 وحدات</t>
        </is>
      </c>
      <c r="F198" s="13" t="inlineStr">
        <is>
          <t>11، 12، 13</t>
        </is>
      </c>
      <c r="G198" s="14" t="n">
        <v>3</v>
      </c>
      <c r="H198" s="13" t="inlineStr">
        <is>
          <t>A2</t>
        </is>
      </c>
      <c r="I198" s="5" t="n">
        <v>46264</v>
      </c>
      <c r="J198" s="5" t="n">
        <v>46271</v>
      </c>
      <c r="K198" s="5" t="n">
        <v>46271</v>
      </c>
      <c r="L198" s="4" t="inlineStr">
        <is>
          <t>رُكّب من أول مرة</t>
        </is>
      </c>
      <c r="M198" s="4" t="inlineStr">
        <is>
          <t>لا</t>
        </is>
      </c>
      <c r="N198" s="4" t="n"/>
      <c r="O198" s="15" t="n">
        <v>1160</v>
      </c>
      <c r="P198" s="15" t="n">
        <v>5400</v>
      </c>
      <c r="Q198" s="16">
        <f>IF($I198="","",IF($K198="",'الإعدادات'!$B$6-$I198,$K198-$I198))</f>
        <v/>
      </c>
      <c r="R198" s="8">
        <f>IF($I198="","",IF($K198&lt;&gt;"","استُلم",IF(AND($J198&lt;&gt;"",'الإعدادات'!$B$6&gt;$J198),"متأخر","في المعمل")))</f>
        <v/>
      </c>
      <c r="S198" s="16">
        <f>IF(OR($I198="",$J198=""),"",MAX(0,IF($K198="",'الإعدادات'!$B$6,$K198)-$J198))</f>
        <v/>
      </c>
      <c r="T198" s="17">
        <f>IF($I198="","",DATE(YEAR($I198),MONTH($I198),1))</f>
        <v/>
      </c>
      <c r="U198" s="18">
        <f>IF(OR($O198="",$P198=""),"",$P198-$O198)</f>
        <v/>
      </c>
    </row>
    <row r="199">
      <c r="A199" s="4" t="inlineStr">
        <is>
          <t>L-2797</t>
        </is>
      </c>
      <c r="B199" s="4" t="inlineStr">
        <is>
          <t>نايف القحطاني · D-1298</t>
        </is>
      </c>
      <c r="C199" s="4" t="inlineStr">
        <is>
          <t>د. طارق حمدي</t>
        </is>
      </c>
      <c r="D199" s="4" t="inlineStr">
        <is>
          <t>معمل الإتقان</t>
        </is>
      </c>
      <c r="E199" s="4" t="inlineStr">
        <is>
          <t>تاج على زرعة (مثبت ببرغي)</t>
        </is>
      </c>
      <c r="F199" s="13" t="inlineStr">
        <is>
          <t>26</t>
        </is>
      </c>
      <c r="G199" s="14" t="n">
        <v>1</v>
      </c>
      <c r="H199" s="13" t="inlineStr">
        <is>
          <t>BL2</t>
        </is>
      </c>
      <c r="I199" s="5" t="n">
        <v>46265</v>
      </c>
      <c r="J199" s="5" t="n">
        <v>46282</v>
      </c>
      <c r="K199" s="5" t="n">
        <v>46277</v>
      </c>
      <c r="L199" s="4" t="inlineStr">
        <is>
          <t>رُكّب من أول مرة</t>
        </is>
      </c>
      <c r="M199" s="4" t="inlineStr">
        <is>
          <t>لا</t>
        </is>
      </c>
      <c r="N199" s="4" t="n"/>
      <c r="O199" s="15" t="n">
        <v>560</v>
      </c>
      <c r="P199" s="15" t="n">
        <v>3100</v>
      </c>
      <c r="Q199" s="16">
        <f>IF($I199="","",IF($K199="",'الإعدادات'!$B$6-$I199,$K199-$I199))</f>
        <v/>
      </c>
      <c r="R199" s="8">
        <f>IF($I199="","",IF($K199&lt;&gt;"","استُلم",IF(AND($J199&lt;&gt;"",'الإعدادات'!$B$6&gt;$J199),"متأخر","في المعمل")))</f>
        <v/>
      </c>
      <c r="S199" s="16">
        <f>IF(OR($I199="",$J199=""),"",MAX(0,IF($K199="",'الإعدادات'!$B$6,$K199)-$J199))</f>
        <v/>
      </c>
      <c r="T199" s="17">
        <f>IF($I199="","",DATE(YEAR($I199),MONTH($I199),1))</f>
        <v/>
      </c>
      <c r="U199" s="18">
        <f>IF(OR($O199="",$P199=""),"",$P199-$O199)</f>
        <v/>
      </c>
    </row>
    <row r="200">
      <c r="A200" s="4" t="inlineStr">
        <is>
          <t>L-2798</t>
        </is>
      </c>
      <c r="B200" s="4" t="inlineStr">
        <is>
          <t>رنا الحسيني · D-1431</t>
        </is>
      </c>
      <c r="C200" s="4" t="inlineStr">
        <is>
          <t>د. ريم العتيبي</t>
        </is>
      </c>
      <c r="D200" s="4" t="inlineStr">
        <is>
          <t>مختبر الدقة للأسنان</t>
        </is>
      </c>
      <c r="E200" s="4" t="inlineStr">
        <is>
          <t>تاج على زرعة (مثبت ببرغي)</t>
        </is>
      </c>
      <c r="F200" s="13" t="inlineStr">
        <is>
          <t>37</t>
        </is>
      </c>
      <c r="G200" s="14" t="n">
        <v>1</v>
      </c>
      <c r="H200" s="13" t="inlineStr">
        <is>
          <t>A3.5</t>
        </is>
      </c>
      <c r="I200" s="5" t="n">
        <v>46265</v>
      </c>
      <c r="J200" s="5" t="n">
        <v>46275</v>
      </c>
      <c r="K200" s="5" t="n">
        <v>46277</v>
      </c>
      <c r="L200" s="4" t="inlineStr">
        <is>
          <t>عُدّل في العيادة</t>
        </is>
      </c>
      <c r="M200" s="4" t="inlineStr">
        <is>
          <t>لا</t>
        </is>
      </c>
      <c r="N200" s="4" t="n"/>
      <c r="O200" s="15" t="n">
        <v>700</v>
      </c>
      <c r="P200" s="15" t="n">
        <v>3000</v>
      </c>
      <c r="Q200" s="16">
        <f>IF($I200="","",IF($K200="",'الإعدادات'!$B$6-$I200,$K200-$I200))</f>
        <v/>
      </c>
      <c r="R200" s="8">
        <f>IF($I200="","",IF($K200&lt;&gt;"","استُلم",IF(AND($J200&lt;&gt;"",'الإعدادات'!$B$6&gt;$J200),"متأخر","في المعمل")))</f>
        <v/>
      </c>
      <c r="S200" s="16">
        <f>IF(OR($I200="",$J200=""),"",MAX(0,IF($K200="",'الإعدادات'!$B$6,$K200)-$J200))</f>
        <v/>
      </c>
      <c r="T200" s="17">
        <f>IF($I200="","",DATE(YEAR($I200),MONTH($I200),1))</f>
        <v/>
      </c>
      <c r="U200" s="18">
        <f>IF(OR($O200="",$P200=""),"",$P200-$O200)</f>
        <v/>
      </c>
    </row>
    <row r="201">
      <c r="A201" s="4" t="inlineStr">
        <is>
          <t>L-2799</t>
        </is>
      </c>
      <c r="B201" s="4" t="inlineStr">
        <is>
          <t>لمى الشهراني · D-1403</t>
        </is>
      </c>
      <c r="C201" s="4" t="inlineStr">
        <is>
          <t>د. هند الزهراني</t>
        </is>
      </c>
      <c r="D201" s="4" t="inlineStr">
        <is>
          <t>معمل الإتقان</t>
        </is>
      </c>
      <c r="E201" s="4" t="inlineStr">
        <is>
          <t>طقم كامل</t>
        </is>
      </c>
      <c r="F201" s="13" t="inlineStr">
        <is>
          <t>الفك السفلي كاملًا</t>
        </is>
      </c>
      <c r="G201" s="14" t="n">
        <v>1</v>
      </c>
      <c r="H201" s="13" t="inlineStr">
        <is>
          <t>A3.5</t>
        </is>
      </c>
      <c r="I201" s="5" t="n">
        <v>46266</v>
      </c>
      <c r="J201" s="5" t="n">
        <v>46288</v>
      </c>
      <c r="K201" s="5" t="n"/>
      <c r="L201" s="4" t="n"/>
      <c r="M201" s="4" t="n"/>
      <c r="N201" s="4" t="n"/>
      <c r="O201" s="15" t="n">
        <v>720</v>
      </c>
      <c r="P201" s="15" t="n">
        <v>3900</v>
      </c>
      <c r="Q201" s="16">
        <f>IF($I201="","",IF($K201="",'الإعدادات'!$B$6-$I201,$K201-$I201))</f>
        <v/>
      </c>
      <c r="R201" s="8">
        <f>IF($I201="","",IF($K201&lt;&gt;"","استُلم",IF(AND($J201&lt;&gt;"",'الإعدادات'!$B$6&gt;$J201),"متأخر","في المعمل")))</f>
        <v/>
      </c>
      <c r="S201" s="16">
        <f>IF(OR($I201="",$J201=""),"",MAX(0,IF($K201="",'الإعدادات'!$B$6,$K201)-$J201))</f>
        <v/>
      </c>
      <c r="T201" s="17">
        <f>IF($I201="","",DATE(YEAR($I201),MONTH($I201),1))</f>
        <v/>
      </c>
      <c r="U201" s="18">
        <f>IF(OR($O201="",$P201=""),"",$P201-$O201)</f>
        <v/>
      </c>
    </row>
    <row r="202">
      <c r="A202" s="4" t="inlineStr">
        <is>
          <t>L-2800</t>
        </is>
      </c>
      <c r="B202" s="4" t="inlineStr">
        <is>
          <t>عبدالملك العسيري · D-1424</t>
        </is>
      </c>
      <c r="C202" s="4" t="inlineStr">
        <is>
          <t>د. هند الزهراني</t>
        </is>
      </c>
      <c r="D202" s="4" t="inlineStr">
        <is>
          <t>مختبر الابتسامة الرقمي</t>
        </is>
      </c>
      <c r="E202" s="4" t="inlineStr">
        <is>
          <t>تاج إي ماكس</t>
        </is>
      </c>
      <c r="F202" s="13" t="inlineStr">
        <is>
          <t>12</t>
        </is>
      </c>
      <c r="G202" s="14" t="n">
        <v>1</v>
      </c>
      <c r="H202" s="13" t="inlineStr">
        <is>
          <t>BL2</t>
        </is>
      </c>
      <c r="I202" s="5" t="n">
        <v>46268</v>
      </c>
      <c r="J202" s="5" t="n">
        <v>46275</v>
      </c>
      <c r="K202" s="5" t="n">
        <v>46274</v>
      </c>
      <c r="L202" s="4" t="inlineStr">
        <is>
          <t>رُكّب من أول مرة</t>
        </is>
      </c>
      <c r="M202" s="4" t="inlineStr">
        <is>
          <t>لا</t>
        </is>
      </c>
      <c r="N202" s="4" t="n"/>
      <c r="O202" s="15" t="n">
        <v>500</v>
      </c>
      <c r="P202" s="15" t="n">
        <v>2200</v>
      </c>
      <c r="Q202" s="16">
        <f>IF($I202="","",IF($K202="",'الإعدادات'!$B$6-$I202,$K202-$I202))</f>
        <v/>
      </c>
      <c r="R202" s="8">
        <f>IF($I202="","",IF($K202&lt;&gt;"","استُلم",IF(AND($J202&lt;&gt;"",'الإعدادات'!$B$6&gt;$J202),"متأخر","في المعمل")))</f>
        <v/>
      </c>
      <c r="S202" s="16">
        <f>IF(OR($I202="",$J202=""),"",MAX(0,IF($K202="",'الإعدادات'!$B$6,$K202)-$J202))</f>
        <v/>
      </c>
      <c r="T202" s="17">
        <f>IF($I202="","",DATE(YEAR($I202),MONTH($I202),1))</f>
        <v/>
      </c>
      <c r="U202" s="18">
        <f>IF(OR($O202="",$P202=""),"",$P202-$O202)</f>
        <v/>
      </c>
    </row>
    <row r="203">
      <c r="A203" s="4" t="inlineStr">
        <is>
          <t>L-2801</t>
        </is>
      </c>
      <c r="B203" s="4" t="inlineStr">
        <is>
          <t>مريم الكندري · D-1445</t>
        </is>
      </c>
      <c r="C203" s="4" t="inlineStr">
        <is>
          <t>د. هند الزهراني</t>
        </is>
      </c>
      <c r="D203" s="4" t="inlineStr">
        <is>
          <t>مختبر الابتسامة الرقمي</t>
        </is>
      </c>
      <c r="E203" s="4" t="inlineStr">
        <is>
          <t>تاج إي ماكس</t>
        </is>
      </c>
      <c r="F203" s="13" t="inlineStr">
        <is>
          <t>13</t>
        </is>
      </c>
      <c r="G203" s="14" t="n">
        <v>1</v>
      </c>
      <c r="H203" s="13" t="inlineStr">
        <is>
          <t>A3</t>
        </is>
      </c>
      <c r="I203" s="5" t="n">
        <v>46270</v>
      </c>
      <c r="J203" s="5" t="n">
        <v>46277</v>
      </c>
      <c r="K203" s="5" t="n">
        <v>46277</v>
      </c>
      <c r="L203" s="4" t="inlineStr">
        <is>
          <t>رُكّب من أول مرة</t>
        </is>
      </c>
      <c r="M203" s="4" t="inlineStr">
        <is>
          <t>لا</t>
        </is>
      </c>
      <c r="N203" s="4" t="n"/>
      <c r="O203" s="15" t="n">
        <v>500</v>
      </c>
      <c r="P203" s="15" t="n">
        <v>2400</v>
      </c>
      <c r="Q203" s="16">
        <f>IF($I203="","",IF($K203="",'الإعدادات'!$B$6-$I203,$K203-$I203))</f>
        <v/>
      </c>
      <c r="R203" s="8">
        <f>IF($I203="","",IF($K203&lt;&gt;"","استُلم",IF(AND($J203&lt;&gt;"",'الإعدادات'!$B$6&gt;$J203),"متأخر","في المعمل")))</f>
        <v/>
      </c>
      <c r="S203" s="16">
        <f>IF(OR($I203="",$J203=""),"",MAX(0,IF($K203="",'الإعدادات'!$B$6,$K203)-$J203))</f>
        <v/>
      </c>
      <c r="T203" s="17">
        <f>IF($I203="","",DATE(YEAR($I203),MONTH($I203),1))</f>
        <v/>
      </c>
      <c r="U203" s="18">
        <f>IF(OR($O203="",$P203=""),"",$P203-$O203)</f>
        <v/>
      </c>
    </row>
    <row r="204">
      <c r="A204" s="4" t="inlineStr">
        <is>
          <t>L-2802</t>
        </is>
      </c>
      <c r="B204" s="4" t="inlineStr">
        <is>
          <t>عبدالملك العسيري · D-1424</t>
        </is>
      </c>
      <c r="C204" s="4" t="inlineStr">
        <is>
          <t>د. طارق حمدي</t>
        </is>
      </c>
      <c r="D204" s="4" t="inlineStr">
        <is>
          <t>معمل الإتقان</t>
        </is>
      </c>
      <c r="E204" s="4" t="inlineStr">
        <is>
          <t>تاج بورسلين على معدن</t>
        </is>
      </c>
      <c r="F204" s="13" t="inlineStr">
        <is>
          <t>24</t>
        </is>
      </c>
      <c r="G204" s="14" t="n">
        <v>1</v>
      </c>
      <c r="H204" s="13" t="inlineStr">
        <is>
          <t>A3</t>
        </is>
      </c>
      <c r="I204" s="5" t="n">
        <v>46270</v>
      </c>
      <c r="J204" s="5" t="n">
        <v>46287</v>
      </c>
      <c r="K204" s="5" t="n">
        <v>46285</v>
      </c>
      <c r="L204" s="4" t="inlineStr">
        <is>
          <t>رُكّب من أول مرة</t>
        </is>
      </c>
      <c r="M204" s="4" t="inlineStr">
        <is>
          <t>لا</t>
        </is>
      </c>
      <c r="N204" s="4" t="n"/>
      <c r="O204" s="15" t="n">
        <v>200</v>
      </c>
      <c r="P204" s="15" t="n">
        <v>1300</v>
      </c>
      <c r="Q204" s="16">
        <f>IF($I204="","",IF($K204="",'الإعدادات'!$B$6-$I204,$K204-$I204))</f>
        <v/>
      </c>
      <c r="R204" s="8">
        <f>IF($I204="","",IF($K204&lt;&gt;"","استُلم",IF(AND($J204&lt;&gt;"",'الإعدادات'!$B$6&gt;$J204),"متأخر","في المعمل")))</f>
        <v/>
      </c>
      <c r="S204" s="16">
        <f>IF(OR($I204="",$J204=""),"",MAX(0,IF($K204="",'الإعدادات'!$B$6,$K204)-$J204))</f>
        <v/>
      </c>
      <c r="T204" s="17">
        <f>IF($I204="","",DATE(YEAR($I204),MONTH($I204),1))</f>
        <v/>
      </c>
      <c r="U204" s="18">
        <f>IF(OR($O204="",$P204=""),"",$P204-$O204)</f>
        <v/>
      </c>
    </row>
    <row r="205">
      <c r="A205" s="4" t="inlineStr">
        <is>
          <t>L-2803</t>
        </is>
      </c>
      <c r="B205" s="4" t="inlineStr">
        <is>
          <t>شهد الغامدي · D-1375</t>
        </is>
      </c>
      <c r="C205" s="4" t="inlineStr">
        <is>
          <t>د. ريم العتيبي</t>
        </is>
      </c>
      <c r="D205" s="4" t="inlineStr">
        <is>
          <t>معمل النخبة للتركيبات</t>
        </is>
      </c>
      <c r="E205" s="4" t="inlineStr">
        <is>
          <t>طقم جزئي أكريليك</t>
        </is>
      </c>
      <c r="F205" s="13" t="inlineStr">
        <is>
          <t>35، 36، 45</t>
        </is>
      </c>
      <c r="G205" s="14" t="n">
        <v>1</v>
      </c>
      <c r="H205" s="13" t="inlineStr">
        <is>
          <t>A3</t>
        </is>
      </c>
      <c r="I205" s="5" t="n">
        <v>46271</v>
      </c>
      <c r="J205" s="5" t="n">
        <v>46294</v>
      </c>
      <c r="K205" s="5" t="n">
        <v>46288</v>
      </c>
      <c r="L205" s="4" t="inlineStr">
        <is>
          <t>رُكّب من أول مرة</t>
        </is>
      </c>
      <c r="M205" s="4" t="inlineStr">
        <is>
          <t>لا</t>
        </is>
      </c>
      <c r="N205" s="4" t="n"/>
      <c r="O205" s="15" t="n">
        <v>520</v>
      </c>
      <c r="P205" s="15" t="n">
        <v>2200</v>
      </c>
      <c r="Q205" s="16">
        <f>IF($I205="","",IF($K205="",'الإعدادات'!$B$6-$I205,$K205-$I205))</f>
        <v/>
      </c>
      <c r="R205" s="8">
        <f>IF($I205="","",IF($K205&lt;&gt;"","استُلم",IF(AND($J205&lt;&gt;"",'الإعدادات'!$B$6&gt;$J205),"متأخر","في المعمل")))</f>
        <v/>
      </c>
      <c r="S205" s="16">
        <f>IF(OR($I205="",$J205=""),"",MAX(0,IF($K205="",'الإعدادات'!$B$6,$K205)-$J205))</f>
        <v/>
      </c>
      <c r="T205" s="17">
        <f>IF($I205="","",DATE(YEAR($I205),MONTH($I205),1))</f>
        <v/>
      </c>
      <c r="U205" s="18">
        <f>IF(OR($O205="",$P205=""),"",$P205-$O205)</f>
        <v/>
      </c>
    </row>
    <row r="206">
      <c r="A206" s="4" t="inlineStr">
        <is>
          <t>L-2804</t>
        </is>
      </c>
      <c r="B206" s="4" t="inlineStr">
        <is>
          <t>رنا الحسيني · D-1431</t>
        </is>
      </c>
      <c r="C206" s="4" t="inlineStr">
        <is>
          <t>د. طارق حمدي</t>
        </is>
      </c>
      <c r="D206" s="4" t="inlineStr">
        <is>
          <t>مختبر الابتسامة الرقمي</t>
        </is>
      </c>
      <c r="E206" s="4" t="inlineStr">
        <is>
          <t>تاج إي ماكس</t>
        </is>
      </c>
      <c r="F206" s="13" t="inlineStr">
        <is>
          <t>22</t>
        </is>
      </c>
      <c r="G206" s="14" t="n">
        <v>1</v>
      </c>
      <c r="H206" s="13" t="inlineStr">
        <is>
          <t>A3</t>
        </is>
      </c>
      <c r="I206" s="5" t="n">
        <v>46271</v>
      </c>
      <c r="J206" s="5" t="n">
        <v>46278</v>
      </c>
      <c r="K206" s="5" t="n">
        <v>46274</v>
      </c>
      <c r="L206" s="4" t="inlineStr">
        <is>
          <t>عُدّل في العيادة</t>
        </is>
      </c>
      <c r="M206" s="4" t="inlineStr">
        <is>
          <t>لا</t>
        </is>
      </c>
      <c r="N206" s="4" t="n"/>
      <c r="O206" s="15" t="n">
        <v>500</v>
      </c>
      <c r="P206" s="15" t="n">
        <v>2100</v>
      </c>
      <c r="Q206" s="16">
        <f>IF($I206="","",IF($K206="",'الإعدادات'!$B$6-$I206,$K206-$I206))</f>
        <v/>
      </c>
      <c r="R206" s="8">
        <f>IF($I206="","",IF($K206&lt;&gt;"","استُلم",IF(AND($J206&lt;&gt;"",'الإعدادات'!$B$6&gt;$J206),"متأخر","في المعمل")))</f>
        <v/>
      </c>
      <c r="S206" s="16">
        <f>IF(OR($I206="",$J206=""),"",MAX(0,IF($K206="",'الإعدادات'!$B$6,$K206)-$J206))</f>
        <v/>
      </c>
      <c r="T206" s="17">
        <f>IF($I206="","",DATE(YEAR($I206),MONTH($I206),1))</f>
        <v/>
      </c>
      <c r="U206" s="18">
        <f>IF(OR($O206="",$P206=""),"",$P206-$O206)</f>
        <v/>
      </c>
    </row>
    <row r="207">
      <c r="A207" s="4" t="inlineStr">
        <is>
          <t>L-2805</t>
        </is>
      </c>
      <c r="B207" s="4" t="inlineStr">
        <is>
          <t>جود العمري · D-1333</t>
        </is>
      </c>
      <c r="C207" s="4" t="inlineStr">
        <is>
          <t>د. هند الزهراني</t>
        </is>
      </c>
      <c r="D207" s="4" t="inlineStr">
        <is>
          <t>معمل الإتقان</t>
        </is>
      </c>
      <c r="E207" s="4" t="inlineStr">
        <is>
          <t>تاج بورسلين على معدن</t>
        </is>
      </c>
      <c r="F207" s="13" t="inlineStr">
        <is>
          <t>47</t>
        </is>
      </c>
      <c r="G207" s="14" t="n">
        <v>1</v>
      </c>
      <c r="H207" s="13" t="inlineStr">
        <is>
          <t>A3.5</t>
        </is>
      </c>
      <c r="I207" s="5" t="n">
        <v>46272</v>
      </c>
      <c r="J207" s="5" t="n">
        <v>46289</v>
      </c>
      <c r="K207" s="5" t="n"/>
      <c r="L207" s="4" t="n"/>
      <c r="M207" s="4" t="n"/>
      <c r="N207" s="4" t="n"/>
      <c r="O207" s="15" t="n">
        <v>200</v>
      </c>
      <c r="P207" s="15" t="n">
        <v>1300</v>
      </c>
      <c r="Q207" s="16">
        <f>IF($I207="","",IF($K207="",'الإعدادات'!$B$6-$I207,$K207-$I207))</f>
        <v/>
      </c>
      <c r="R207" s="8">
        <f>IF($I207="","",IF($K207&lt;&gt;"","استُلم",IF(AND($J207&lt;&gt;"",'الإعدادات'!$B$6&gt;$J207),"متأخر","في المعمل")))</f>
        <v/>
      </c>
      <c r="S207" s="16">
        <f>IF(OR($I207="",$J207=""),"",MAX(0,IF($K207="",'الإعدادات'!$B$6,$K207)-$J207))</f>
        <v/>
      </c>
      <c r="T207" s="17">
        <f>IF($I207="","",DATE(YEAR($I207),MONTH($I207),1))</f>
        <v/>
      </c>
      <c r="U207" s="18">
        <f>IF(OR($O207="",$P207=""),"",$P207-$O207)</f>
        <v/>
      </c>
    </row>
    <row r="208">
      <c r="A208" s="4" t="inlineStr">
        <is>
          <t>L-2806</t>
        </is>
      </c>
      <c r="B208" s="4" t="inlineStr">
        <is>
          <t>سارة القرني · D-1207</t>
        </is>
      </c>
      <c r="C208" s="4" t="inlineStr">
        <is>
          <t>د. طارق حمدي</t>
        </is>
      </c>
      <c r="D208" s="4" t="inlineStr">
        <is>
          <t>مختبر الدقة للأسنان</t>
        </is>
      </c>
      <c r="E208" s="4" t="inlineStr">
        <is>
          <t>تاج بورسلين على معدن</t>
        </is>
      </c>
      <c r="F208" s="13" t="inlineStr">
        <is>
          <t>46</t>
        </is>
      </c>
      <c r="G208" s="14" t="n">
        <v>1</v>
      </c>
      <c r="H208" s="13" t="inlineStr">
        <is>
          <t>A3</t>
        </is>
      </c>
      <c r="I208" s="5" t="n">
        <v>46272</v>
      </c>
      <c r="J208" s="5" t="n">
        <v>46282</v>
      </c>
      <c r="K208" s="5" t="n">
        <v>46282</v>
      </c>
      <c r="L208" s="4" t="inlineStr">
        <is>
          <t>رُكّب من أول مرة</t>
        </is>
      </c>
      <c r="M208" s="4" t="inlineStr">
        <is>
          <t>لا</t>
        </is>
      </c>
      <c r="N208" s="4" t="n"/>
      <c r="O208" s="15" t="n">
        <v>250</v>
      </c>
      <c r="P208" s="15" t="n">
        <v>1300</v>
      </c>
      <c r="Q208" s="16">
        <f>IF($I208="","",IF($K208="",'الإعدادات'!$B$6-$I208,$K208-$I208))</f>
        <v/>
      </c>
      <c r="R208" s="8">
        <f>IF($I208="","",IF($K208&lt;&gt;"","استُلم",IF(AND($J208&lt;&gt;"",'الإعدادات'!$B$6&gt;$J208),"متأخر","في المعمل")))</f>
        <v/>
      </c>
      <c r="S208" s="16">
        <f>IF(OR($I208="",$J208=""),"",MAX(0,IF($K208="",'الإعدادات'!$B$6,$K208)-$J208))</f>
        <v/>
      </c>
      <c r="T208" s="17">
        <f>IF($I208="","",DATE(YEAR($I208),MONTH($I208),1))</f>
        <v/>
      </c>
      <c r="U208" s="18">
        <f>IF(OR($O208="",$P208=""),"",$P208-$O208)</f>
        <v/>
      </c>
    </row>
    <row r="209">
      <c r="A209" s="4" t="inlineStr">
        <is>
          <t>L-2807</t>
        </is>
      </c>
      <c r="B209" s="4" t="inlineStr">
        <is>
          <t>جود العمري · D-1333</t>
        </is>
      </c>
      <c r="C209" s="4" t="inlineStr">
        <is>
          <t>د. كريم فوزي</t>
        </is>
      </c>
      <c r="D209" s="4" t="inlineStr">
        <is>
          <t>معمل الإتقان</t>
        </is>
      </c>
      <c r="E209" s="4" t="inlineStr">
        <is>
          <t>تاج زركونيا</t>
        </is>
      </c>
      <c r="F209" s="13" t="inlineStr">
        <is>
          <t>44</t>
        </is>
      </c>
      <c r="G209" s="14" t="n">
        <v>1</v>
      </c>
      <c r="H209" s="13" t="inlineStr">
        <is>
          <t>B1</t>
        </is>
      </c>
      <c r="I209" s="5" t="n">
        <v>46273</v>
      </c>
      <c r="J209" s="5" t="n">
        <v>46291</v>
      </c>
      <c r="K209" s="5" t="n">
        <v>46286</v>
      </c>
      <c r="L209" s="4" t="inlineStr">
        <is>
          <t>رُكّب من أول مرة</t>
        </is>
      </c>
      <c r="M209" s="4" t="inlineStr">
        <is>
          <t>لا</t>
        </is>
      </c>
      <c r="N209" s="4" t="n"/>
      <c r="O209" s="15" t="n">
        <v>280</v>
      </c>
      <c r="P209" s="15" t="n">
        <v>1800</v>
      </c>
      <c r="Q209" s="16">
        <f>IF($I209="","",IF($K209="",'الإعدادات'!$B$6-$I209,$K209-$I209))</f>
        <v/>
      </c>
      <c r="R209" s="8">
        <f>IF($I209="","",IF($K209&lt;&gt;"","استُلم",IF(AND($J209&lt;&gt;"",'الإعدادات'!$B$6&gt;$J209),"متأخر","في المعمل")))</f>
        <v/>
      </c>
      <c r="S209" s="16">
        <f>IF(OR($I209="",$J209=""),"",MAX(0,IF($K209="",'الإعدادات'!$B$6,$K209)-$J209))</f>
        <v/>
      </c>
      <c r="T209" s="17">
        <f>IF($I209="","",DATE(YEAR($I209),MONTH($I209),1))</f>
        <v/>
      </c>
      <c r="U209" s="18">
        <f>IF(OR($O209="",$P209=""),"",$P209-$O209)</f>
        <v/>
      </c>
    </row>
    <row r="210">
      <c r="A210" s="4" t="inlineStr">
        <is>
          <t>L-2808</t>
        </is>
      </c>
      <c r="B210" s="4" t="inlineStr">
        <is>
          <t>سعود المطرفي · D-1410</t>
        </is>
      </c>
      <c r="C210" s="4" t="inlineStr">
        <is>
          <t>د. طارق حمدي</t>
        </is>
      </c>
      <c r="D210" s="4" t="inlineStr">
        <is>
          <t>معمل الإتقان</t>
        </is>
      </c>
      <c r="E210" s="4" t="inlineStr">
        <is>
          <t>حشوة خزفية (إنلاي / أونلاي)</t>
        </is>
      </c>
      <c r="F210" s="13" t="inlineStr">
        <is>
          <t>45</t>
        </is>
      </c>
      <c r="G210" s="14" t="n">
        <v>1</v>
      </c>
      <c r="H210" s="13" t="inlineStr">
        <is>
          <t>A3</t>
        </is>
      </c>
      <c r="I210" s="5" t="n">
        <v>46274</v>
      </c>
      <c r="J210" s="5" t="n">
        <v>46292</v>
      </c>
      <c r="K210" s="5" t="n"/>
      <c r="L210" s="4" t="n"/>
      <c r="M210" s="4" t="n"/>
      <c r="N210" s="4" t="n"/>
      <c r="O210" s="15" t="n">
        <v>300</v>
      </c>
      <c r="P210" s="15" t="n">
        <v>1700</v>
      </c>
      <c r="Q210" s="16">
        <f>IF($I210="","",IF($K210="",'الإعدادات'!$B$6-$I210,$K210-$I210))</f>
        <v/>
      </c>
      <c r="R210" s="8">
        <f>IF($I210="","",IF($K210&lt;&gt;"","استُلم",IF(AND($J210&lt;&gt;"",'الإعدادات'!$B$6&gt;$J210),"متأخر","في المعمل")))</f>
        <v/>
      </c>
      <c r="S210" s="16">
        <f>IF(OR($I210="",$J210=""),"",MAX(0,IF($K210="",'الإعدادات'!$B$6,$K210)-$J210))</f>
        <v/>
      </c>
      <c r="T210" s="17">
        <f>IF($I210="","",DATE(YEAR($I210),MONTH($I210),1))</f>
        <v/>
      </c>
      <c r="U210" s="18">
        <f>IF(OR($O210="",$P210=""),"",$P210-$O210)</f>
        <v/>
      </c>
    </row>
    <row r="211">
      <c r="A211" s="4" t="inlineStr">
        <is>
          <t>L-2809</t>
        </is>
      </c>
      <c r="B211" s="4" t="inlineStr">
        <is>
          <t>لينا عبدالرحمن · D-1221</t>
        </is>
      </c>
      <c r="C211" s="4" t="inlineStr">
        <is>
          <t>د. طارق حمدي</t>
        </is>
      </c>
      <c r="D211" s="4" t="inlineStr">
        <is>
          <t>مختبر الابتسامة الرقمي</t>
        </is>
      </c>
      <c r="E211" s="4" t="inlineStr">
        <is>
          <t>مثبت شفاف</t>
        </is>
      </c>
      <c r="F211" s="13" t="inlineStr">
        <is>
          <t>الفك السفلي</t>
        </is>
      </c>
      <c r="G211" s="14" t="n">
        <v>1</v>
      </c>
      <c r="H211" s="13" t="n"/>
      <c r="I211" s="5" t="n">
        <v>46274</v>
      </c>
      <c r="J211" s="5" t="n">
        <v>46281</v>
      </c>
      <c r="K211" s="5" t="n">
        <v>46291</v>
      </c>
      <c r="L211" s="4" t="inlineStr">
        <is>
          <t>أُعيد صنعه</t>
        </is>
      </c>
      <c r="M211" s="4" t="inlineStr">
        <is>
          <t>نعم</t>
        </is>
      </c>
      <c r="N211" s="4" t="inlineStr">
        <is>
          <t>الإطباق</t>
        </is>
      </c>
      <c r="O211" s="15" t="n">
        <v>160</v>
      </c>
      <c r="P211" s="15" t="n">
        <v>700</v>
      </c>
      <c r="Q211" s="16">
        <f>IF($I211="","",IF($K211="",'الإعدادات'!$B$6-$I211,$K211-$I211))</f>
        <v/>
      </c>
      <c r="R211" s="8">
        <f>IF($I211="","",IF($K211&lt;&gt;"","استُلم",IF(AND($J211&lt;&gt;"",'الإعدادات'!$B$6&gt;$J211),"متأخر","في المعمل")))</f>
        <v/>
      </c>
      <c r="S211" s="16">
        <f>IF(OR($I211="",$J211=""),"",MAX(0,IF($K211="",'الإعدادات'!$B$6,$K211)-$J211))</f>
        <v/>
      </c>
      <c r="T211" s="17">
        <f>IF($I211="","",DATE(YEAR($I211),MONTH($I211),1))</f>
        <v/>
      </c>
      <c r="U211" s="18">
        <f>IF(OR($O211="",$P211=""),"",$P211-$O211)</f>
        <v/>
      </c>
    </row>
    <row r="212">
      <c r="A212" s="4" t="inlineStr">
        <is>
          <t>L-2810</t>
        </is>
      </c>
      <c r="B212" s="4" t="inlineStr">
        <is>
          <t>يوسف البنا · D-1228</t>
        </is>
      </c>
      <c r="C212" s="4" t="inlineStr">
        <is>
          <t>د. هند الزهراني</t>
        </is>
      </c>
      <c r="D212" s="4" t="inlineStr">
        <is>
          <t>مختبر الابتسامة الرقمي</t>
        </is>
      </c>
      <c r="E212" s="4" t="inlineStr">
        <is>
          <t>تاج على زرعة (مثبت ببرغي)</t>
        </is>
      </c>
      <c r="F212" s="13" t="inlineStr">
        <is>
          <t>46</t>
        </is>
      </c>
      <c r="G212" s="14" t="n">
        <v>1</v>
      </c>
      <c r="H212" s="13" t="inlineStr">
        <is>
          <t>A3</t>
        </is>
      </c>
      <c r="I212" s="5" t="n">
        <v>46275</v>
      </c>
      <c r="J212" s="5" t="n">
        <v>46282</v>
      </c>
      <c r="K212" s="5" t="n">
        <v>46282</v>
      </c>
      <c r="L212" s="4" t="inlineStr">
        <is>
          <t>رُكّب من أول مرة</t>
        </is>
      </c>
      <c r="M212" s="4" t="inlineStr">
        <is>
          <t>لا</t>
        </is>
      </c>
      <c r="N212" s="4" t="n"/>
      <c r="O212" s="15" t="n">
        <v>770</v>
      </c>
      <c r="P212" s="15" t="n">
        <v>3000</v>
      </c>
      <c r="Q212" s="16">
        <f>IF($I212="","",IF($K212="",'الإعدادات'!$B$6-$I212,$K212-$I212))</f>
        <v/>
      </c>
      <c r="R212" s="8">
        <f>IF($I212="","",IF($K212&lt;&gt;"","استُلم",IF(AND($J212&lt;&gt;"",'الإعدادات'!$B$6&gt;$J212),"متأخر","في المعمل")))</f>
        <v/>
      </c>
      <c r="S212" s="16">
        <f>IF(OR($I212="",$J212=""),"",MAX(0,IF($K212="",'الإعدادات'!$B$6,$K212)-$J212))</f>
        <v/>
      </c>
      <c r="T212" s="17">
        <f>IF($I212="","",DATE(YEAR($I212),MONTH($I212),1))</f>
        <v/>
      </c>
      <c r="U212" s="18">
        <f>IF(OR($O212="",$P212=""),"",$P212-$O212)</f>
        <v/>
      </c>
    </row>
    <row r="213">
      <c r="A213" s="4" t="inlineStr">
        <is>
          <t>L-2811</t>
        </is>
      </c>
      <c r="B213" s="4" t="inlineStr">
        <is>
          <t>جود العمري · D-1333</t>
        </is>
      </c>
      <c r="C213" s="4" t="inlineStr">
        <is>
          <t>د. هند الزهراني</t>
        </is>
      </c>
      <c r="D213" s="4" t="inlineStr">
        <is>
          <t>مختبر الدقة للأسنان</t>
        </is>
      </c>
      <c r="E213" s="4" t="inlineStr">
        <is>
          <t>تاج إي ماكس</t>
        </is>
      </c>
      <c r="F213" s="13" t="inlineStr">
        <is>
          <t>22</t>
        </is>
      </c>
      <c r="G213" s="14" t="n">
        <v>1</v>
      </c>
      <c r="H213" s="13" t="inlineStr">
        <is>
          <t>BL2</t>
        </is>
      </c>
      <c r="I213" s="5" t="n">
        <v>46275</v>
      </c>
      <c r="J213" s="5" t="n">
        <v>46286</v>
      </c>
      <c r="K213" s="5" t="n">
        <v>46289</v>
      </c>
      <c r="L213" s="4" t="inlineStr">
        <is>
          <t>عُدّل في العيادة</t>
        </is>
      </c>
      <c r="M213" s="4" t="inlineStr">
        <is>
          <t>لا</t>
        </is>
      </c>
      <c r="N213" s="4" t="n"/>
      <c r="O213" s="15" t="n">
        <v>450</v>
      </c>
      <c r="P213" s="15" t="n">
        <v>2100</v>
      </c>
      <c r="Q213" s="16">
        <f>IF($I213="","",IF($K213="",'الإعدادات'!$B$6-$I213,$K213-$I213))</f>
        <v/>
      </c>
      <c r="R213" s="8">
        <f>IF($I213="","",IF($K213&lt;&gt;"","استُلم",IF(AND($J213&lt;&gt;"",'الإعدادات'!$B$6&gt;$J213),"متأخر","في المعمل")))</f>
        <v/>
      </c>
      <c r="S213" s="16">
        <f>IF(OR($I213="",$J213=""),"",MAX(0,IF($K213="",'الإعدادات'!$B$6,$K213)-$J213))</f>
        <v/>
      </c>
      <c r="T213" s="17">
        <f>IF($I213="","",DATE(YEAR($I213),MONTH($I213),1))</f>
        <v/>
      </c>
      <c r="U213" s="18">
        <f>IF(OR($O213="",$P213=""),"",$P213-$O213)</f>
        <v/>
      </c>
    </row>
    <row r="214">
      <c r="A214" s="4" t="inlineStr">
        <is>
          <t>L-2812</t>
        </is>
      </c>
      <c r="B214" s="4" t="inlineStr">
        <is>
          <t>إياد حداد · D-1368</t>
        </is>
      </c>
      <c r="C214" s="4" t="inlineStr">
        <is>
          <t>د. كريم فوزي</t>
        </is>
      </c>
      <c r="D214" s="4" t="inlineStr">
        <is>
          <t>مختبر الابتسامة الرقمي</t>
        </is>
      </c>
      <c r="E214" s="4" t="inlineStr">
        <is>
          <t>تاج زركونيا</t>
        </is>
      </c>
      <c r="F214" s="13" t="inlineStr">
        <is>
          <t>27</t>
        </is>
      </c>
      <c r="G214" s="14" t="n">
        <v>1</v>
      </c>
      <c r="H214" s="13" t="inlineStr">
        <is>
          <t>A3.5</t>
        </is>
      </c>
      <c r="I214" s="5" t="n">
        <v>46275</v>
      </c>
      <c r="J214" s="5" t="n">
        <v>46282</v>
      </c>
      <c r="K214" s="5" t="n">
        <v>46281</v>
      </c>
      <c r="L214" s="4" t="inlineStr">
        <is>
          <t>رُكّب من أول مرة</t>
        </is>
      </c>
      <c r="M214" s="4" t="inlineStr">
        <is>
          <t>لا</t>
        </is>
      </c>
      <c r="N214" s="4" t="n"/>
      <c r="O214" s="15" t="n">
        <v>390</v>
      </c>
      <c r="P214" s="15" t="n">
        <v>1800</v>
      </c>
      <c r="Q214" s="16">
        <f>IF($I214="","",IF($K214="",'الإعدادات'!$B$6-$I214,$K214-$I214))</f>
        <v/>
      </c>
      <c r="R214" s="8">
        <f>IF($I214="","",IF($K214&lt;&gt;"","استُلم",IF(AND($J214&lt;&gt;"",'الإعدادات'!$B$6&gt;$J214),"متأخر","في المعمل")))</f>
        <v/>
      </c>
      <c r="S214" s="16">
        <f>IF(OR($I214="",$J214=""),"",MAX(0,IF($K214="",'الإعدادات'!$B$6,$K214)-$J214))</f>
        <v/>
      </c>
      <c r="T214" s="17">
        <f>IF($I214="","",DATE(YEAR($I214),MONTH($I214),1))</f>
        <v/>
      </c>
      <c r="U214" s="18">
        <f>IF(OR($O214="",$P214=""),"",$P214-$O214)</f>
        <v/>
      </c>
    </row>
    <row r="215">
      <c r="A215" s="4" t="inlineStr">
        <is>
          <t>L-2813</t>
        </is>
      </c>
      <c r="B215" s="4" t="inlineStr">
        <is>
          <t>حمد الكعبي · D-1242</t>
        </is>
      </c>
      <c r="C215" s="4" t="inlineStr">
        <is>
          <t>د. طارق حمدي</t>
        </is>
      </c>
      <c r="D215" s="4" t="inlineStr">
        <is>
          <t>مختبر الدقة للأسنان</t>
        </is>
      </c>
      <c r="E215" s="4" t="inlineStr">
        <is>
          <t>جسر زركونيا 3 وحدات</t>
        </is>
      </c>
      <c r="F215" s="13" t="inlineStr">
        <is>
          <t>24، 25، 26</t>
        </is>
      </c>
      <c r="G215" s="14" t="n">
        <v>3</v>
      </c>
      <c r="H215" s="13" t="inlineStr">
        <is>
          <t>B1</t>
        </is>
      </c>
      <c r="I215" s="5" t="n">
        <v>46277</v>
      </c>
      <c r="J215" s="5" t="n">
        <v>46287</v>
      </c>
      <c r="K215" s="5" t="n">
        <v>46285</v>
      </c>
      <c r="L215" s="4" t="inlineStr">
        <is>
          <t>رُكّب من أول مرة</t>
        </is>
      </c>
      <c r="M215" s="4" t="inlineStr">
        <is>
          <t>لا</t>
        </is>
      </c>
      <c r="N215" s="4" t="n"/>
      <c r="O215" s="15" t="n">
        <v>1050</v>
      </c>
      <c r="P215" s="15" t="n">
        <v>5500</v>
      </c>
      <c r="Q215" s="16">
        <f>IF($I215="","",IF($K215="",'الإعدادات'!$B$6-$I215,$K215-$I215))</f>
        <v/>
      </c>
      <c r="R215" s="8">
        <f>IF($I215="","",IF($K215&lt;&gt;"","استُلم",IF(AND($J215&lt;&gt;"",'الإعدادات'!$B$6&gt;$J215),"متأخر","في المعمل")))</f>
        <v/>
      </c>
      <c r="S215" s="16">
        <f>IF(OR($I215="",$J215=""),"",MAX(0,IF($K215="",'الإعدادات'!$B$6,$K215)-$J215))</f>
        <v/>
      </c>
      <c r="T215" s="17">
        <f>IF($I215="","",DATE(YEAR($I215),MONTH($I215),1))</f>
        <v/>
      </c>
      <c r="U215" s="18">
        <f>IF(OR($O215="",$P215=""),"",$P215-$O215)</f>
        <v/>
      </c>
    </row>
    <row r="216">
      <c r="A216" s="4" t="inlineStr">
        <is>
          <t>L-2814</t>
        </is>
      </c>
      <c r="B216" s="4" t="inlineStr">
        <is>
          <t>جود العمري · D-1333</t>
        </is>
      </c>
      <c r="C216" s="4" t="inlineStr">
        <is>
          <t>د. هند الزهراني</t>
        </is>
      </c>
      <c r="D216" s="4" t="inlineStr">
        <is>
          <t>مختبر الابتسامة الرقمي</t>
        </is>
      </c>
      <c r="E216" s="4" t="inlineStr">
        <is>
          <t>تاج إي ماكس</t>
        </is>
      </c>
      <c r="F216" s="13" t="inlineStr">
        <is>
          <t>13</t>
        </is>
      </c>
      <c r="G216" s="14" t="n">
        <v>1</v>
      </c>
      <c r="H216" s="13" t="inlineStr">
        <is>
          <t>A1</t>
        </is>
      </c>
      <c r="I216" s="5" t="n">
        <v>46277</v>
      </c>
      <c r="J216" s="5" t="n">
        <v>46284</v>
      </c>
      <c r="K216" s="5" t="n">
        <v>46282</v>
      </c>
      <c r="L216" s="4" t="inlineStr">
        <is>
          <t>رُكّب من أول مرة</t>
        </is>
      </c>
      <c r="M216" s="4" t="inlineStr">
        <is>
          <t>لا</t>
        </is>
      </c>
      <c r="N216" s="4" t="n"/>
      <c r="O216" s="15" t="n">
        <v>500</v>
      </c>
      <c r="P216" s="15" t="n">
        <v>2100</v>
      </c>
      <c r="Q216" s="16">
        <f>IF($I216="","",IF($K216="",'الإعدادات'!$B$6-$I216,$K216-$I216))</f>
        <v/>
      </c>
      <c r="R216" s="8">
        <f>IF($I216="","",IF($K216&lt;&gt;"","استُلم",IF(AND($J216&lt;&gt;"",'الإعدادات'!$B$6&gt;$J216),"متأخر","في المعمل")))</f>
        <v/>
      </c>
      <c r="S216" s="16">
        <f>IF(OR($I216="",$J216=""),"",MAX(0,IF($K216="",'الإعدادات'!$B$6,$K216)-$J216))</f>
        <v/>
      </c>
      <c r="T216" s="17">
        <f>IF($I216="","",DATE(YEAR($I216),MONTH($I216),1))</f>
        <v/>
      </c>
      <c r="U216" s="18">
        <f>IF(OR($O216="",$P216=""),"",$P216-$O216)</f>
        <v/>
      </c>
    </row>
    <row r="217">
      <c r="A217" s="4" t="inlineStr">
        <is>
          <t>L-2815</t>
        </is>
      </c>
      <c r="B217" s="4" t="inlineStr">
        <is>
          <t>نايف القحطاني · D-1298</t>
        </is>
      </c>
      <c r="C217" s="4" t="inlineStr">
        <is>
          <t>د. ريم العتيبي</t>
        </is>
      </c>
      <c r="D217" s="4" t="inlineStr">
        <is>
          <t>مختبر الدقة للأسنان</t>
        </is>
      </c>
      <c r="E217" s="4" t="inlineStr">
        <is>
          <t>تاج إي ماكس</t>
        </is>
      </c>
      <c r="F217" s="13" t="inlineStr">
        <is>
          <t>23</t>
        </is>
      </c>
      <c r="G217" s="14" t="n">
        <v>1</v>
      </c>
      <c r="H217" s="13" t="inlineStr">
        <is>
          <t>A2</t>
        </is>
      </c>
      <c r="I217" s="5" t="n">
        <v>46277</v>
      </c>
      <c r="J217" s="5" t="n">
        <v>46287</v>
      </c>
      <c r="K217" s="5" t="n">
        <v>46284</v>
      </c>
      <c r="L217" s="4" t="inlineStr">
        <is>
          <t>رُكّب من أول مرة</t>
        </is>
      </c>
      <c r="M217" s="4" t="inlineStr">
        <is>
          <t>لا</t>
        </is>
      </c>
      <c r="N217" s="4" t="n"/>
      <c r="O217" s="15" t="n">
        <v>450</v>
      </c>
      <c r="P217" s="15" t="n">
        <v>2200</v>
      </c>
      <c r="Q217" s="16">
        <f>IF($I217="","",IF($K217="",'الإعدادات'!$B$6-$I217,$K217-$I217))</f>
        <v/>
      </c>
      <c r="R217" s="8">
        <f>IF($I217="","",IF($K217&lt;&gt;"","استُلم",IF(AND($J217&lt;&gt;"",'الإعدادات'!$B$6&gt;$J217),"متأخر","في المعمل")))</f>
        <v/>
      </c>
      <c r="S217" s="16">
        <f>IF(OR($I217="",$J217=""),"",MAX(0,IF($K217="",'الإعدادات'!$B$6,$K217)-$J217))</f>
        <v/>
      </c>
      <c r="T217" s="17">
        <f>IF($I217="","",DATE(YEAR($I217),MONTH($I217),1))</f>
        <v/>
      </c>
      <c r="U217" s="18">
        <f>IF(OR($O217="",$P217=""),"",$P217-$O217)</f>
        <v/>
      </c>
    </row>
    <row r="218">
      <c r="A218" s="4" t="inlineStr">
        <is>
          <t>L-2816</t>
        </is>
      </c>
      <c r="B218" s="4" t="inlineStr">
        <is>
          <t>خالد الزعبي · D-1340</t>
        </is>
      </c>
      <c r="C218" s="4" t="inlineStr">
        <is>
          <t>د. كريم فوزي</t>
        </is>
      </c>
      <c r="D218" s="4" t="inlineStr">
        <is>
          <t>معمل الإتقان</t>
        </is>
      </c>
      <c r="E218" s="4" t="inlineStr">
        <is>
          <t>واقي ليلي</t>
        </is>
      </c>
      <c r="F218" s="13" t="inlineStr">
        <is>
          <t>الفك السفلي</t>
        </is>
      </c>
      <c r="G218" s="14" t="n">
        <v>1</v>
      </c>
      <c r="H218" s="13" t="n"/>
      <c r="I218" s="5" t="n">
        <v>46278</v>
      </c>
      <c r="J218" s="5" t="n">
        <v>46295</v>
      </c>
      <c r="K218" s="5" t="n"/>
      <c r="L218" s="4" t="n"/>
      <c r="M218" s="4" t="n"/>
      <c r="N218" s="4" t="n"/>
      <c r="O218" s="15" t="n">
        <v>160</v>
      </c>
      <c r="P218" s="15" t="n">
        <v>900</v>
      </c>
      <c r="Q218" s="16">
        <f>IF($I218="","",IF($K218="",'الإعدادات'!$B$6-$I218,$K218-$I218))</f>
        <v/>
      </c>
      <c r="R218" s="8">
        <f>IF($I218="","",IF($K218&lt;&gt;"","استُلم",IF(AND($J218&lt;&gt;"",'الإعدادات'!$B$6&gt;$J218),"متأخر","في المعمل")))</f>
        <v/>
      </c>
      <c r="S218" s="16">
        <f>IF(OR($I218="",$J218=""),"",MAX(0,IF($K218="",'الإعدادات'!$B$6,$K218)-$J218))</f>
        <v/>
      </c>
      <c r="T218" s="17">
        <f>IF($I218="","",DATE(YEAR($I218),MONTH($I218),1))</f>
        <v/>
      </c>
      <c r="U218" s="18">
        <f>IF(OR($O218="",$P218=""),"",$P218-$O218)</f>
        <v/>
      </c>
    </row>
    <row r="219">
      <c r="A219" s="4" t="inlineStr">
        <is>
          <t>L-2817</t>
        </is>
      </c>
      <c r="B219" s="4" t="inlineStr">
        <is>
          <t>سارة القرني · D-1207</t>
        </is>
      </c>
      <c r="C219" s="4" t="inlineStr">
        <is>
          <t>د. ريم العتيبي</t>
        </is>
      </c>
      <c r="D219" s="4" t="inlineStr">
        <is>
          <t>مختبر الابتسامة الرقمي</t>
        </is>
      </c>
      <c r="E219" s="4" t="inlineStr">
        <is>
          <t>قشرة إي ماكس</t>
        </is>
      </c>
      <c r="F219" s="13" t="inlineStr">
        <is>
          <t>13، 12، 11، 21، 22، 23</t>
        </is>
      </c>
      <c r="G219" s="14" t="n">
        <v>1</v>
      </c>
      <c r="H219" s="13" t="inlineStr">
        <is>
          <t>A2</t>
        </is>
      </c>
      <c r="I219" s="5" t="n">
        <v>46279</v>
      </c>
      <c r="J219" s="5" t="n">
        <v>46286</v>
      </c>
      <c r="K219" s="5" t="n">
        <v>46286</v>
      </c>
      <c r="L219" s="4" t="inlineStr">
        <is>
          <t>عُدّل في العيادة</t>
        </is>
      </c>
      <c r="M219" s="4" t="inlineStr">
        <is>
          <t>لا</t>
        </is>
      </c>
      <c r="N219" s="4" t="n"/>
      <c r="O219" s="15" t="n">
        <v>500</v>
      </c>
      <c r="P219" s="15" t="n">
        <v>2000</v>
      </c>
      <c r="Q219" s="16">
        <f>IF($I219="","",IF($K219="",'الإعدادات'!$B$6-$I219,$K219-$I219))</f>
        <v/>
      </c>
      <c r="R219" s="8">
        <f>IF($I219="","",IF($K219&lt;&gt;"","استُلم",IF(AND($J219&lt;&gt;"",'الإعدادات'!$B$6&gt;$J219),"متأخر","في المعمل")))</f>
        <v/>
      </c>
      <c r="S219" s="16">
        <f>IF(OR($I219="",$J219=""),"",MAX(0,IF($K219="",'الإعدادات'!$B$6,$K219)-$J219))</f>
        <v/>
      </c>
      <c r="T219" s="17">
        <f>IF($I219="","",DATE(YEAR($I219),MONTH($I219),1))</f>
        <v/>
      </c>
      <c r="U219" s="18">
        <f>IF(OR($O219="",$P219=""),"",$P219-$O219)</f>
        <v/>
      </c>
    </row>
    <row r="220">
      <c r="A220" s="4" t="inlineStr">
        <is>
          <t>L-2818</t>
        </is>
      </c>
      <c r="B220" s="4" t="inlineStr">
        <is>
          <t>بندر العنزي · D-1270</t>
        </is>
      </c>
      <c r="C220" s="4" t="inlineStr">
        <is>
          <t>د. ريم العتيبي</t>
        </is>
      </c>
      <c r="D220" s="4" t="inlineStr">
        <is>
          <t>مختبر الدقة للأسنان</t>
        </is>
      </c>
      <c r="E220" s="4" t="inlineStr">
        <is>
          <t>تاج زركونيا</t>
        </is>
      </c>
      <c r="F220" s="13" t="inlineStr">
        <is>
          <t>24</t>
        </is>
      </c>
      <c r="G220" s="14" t="n">
        <v>1</v>
      </c>
      <c r="H220" s="13" t="inlineStr">
        <is>
          <t>B2</t>
        </is>
      </c>
      <c r="I220" s="5" t="n">
        <v>46279</v>
      </c>
      <c r="J220" s="5" t="n">
        <v>46289</v>
      </c>
      <c r="K220" s="5" t="n">
        <v>46289</v>
      </c>
      <c r="L220" s="4" t="inlineStr">
        <is>
          <t>رُكّب من أول مرة</t>
        </is>
      </c>
      <c r="M220" s="4" t="inlineStr">
        <is>
          <t>لا</t>
        </is>
      </c>
      <c r="N220" s="4" t="n"/>
      <c r="O220" s="15" t="n">
        <v>350</v>
      </c>
      <c r="P220" s="15" t="n">
        <v>2000</v>
      </c>
      <c r="Q220" s="16">
        <f>IF($I220="","",IF($K220="",'الإعدادات'!$B$6-$I220,$K220-$I220))</f>
        <v/>
      </c>
      <c r="R220" s="8">
        <f>IF($I220="","",IF($K220&lt;&gt;"","استُلم",IF(AND($J220&lt;&gt;"",'الإعدادات'!$B$6&gt;$J220),"متأخر","في المعمل")))</f>
        <v/>
      </c>
      <c r="S220" s="16">
        <f>IF(OR($I220="",$J220=""),"",MAX(0,IF($K220="",'الإعدادات'!$B$6,$K220)-$J220))</f>
        <v/>
      </c>
      <c r="T220" s="17">
        <f>IF($I220="","",DATE(YEAR($I220),MONTH($I220),1))</f>
        <v/>
      </c>
      <c r="U220" s="18">
        <f>IF(OR($O220="",$P220=""),"",$P220-$O220)</f>
        <v/>
      </c>
    </row>
    <row r="221">
      <c r="A221" s="4" t="inlineStr">
        <is>
          <t>L-2819</t>
        </is>
      </c>
      <c r="B221" s="4" t="inlineStr">
        <is>
          <t>رنا الحسيني · D-1431</t>
        </is>
      </c>
      <c r="C221" s="4" t="inlineStr">
        <is>
          <t>د. هند الزهراني</t>
        </is>
      </c>
      <c r="D221" s="4" t="inlineStr">
        <is>
          <t>مختبر الدقة للأسنان</t>
        </is>
      </c>
      <c r="E221" s="4" t="inlineStr">
        <is>
          <t>تاج زركونيا</t>
        </is>
      </c>
      <c r="F221" s="13" t="inlineStr">
        <is>
          <t>45</t>
        </is>
      </c>
      <c r="G221" s="14" t="n">
        <v>1</v>
      </c>
      <c r="H221" s="13" t="inlineStr">
        <is>
          <t>A2</t>
        </is>
      </c>
      <c r="I221" s="5" t="n">
        <v>46281</v>
      </c>
      <c r="J221" s="5" t="n">
        <v>46292</v>
      </c>
      <c r="K221" s="5" t="n">
        <v>46291</v>
      </c>
      <c r="L221" s="4" t="inlineStr">
        <is>
          <t>رُكّب من أول مرة</t>
        </is>
      </c>
      <c r="M221" s="4" t="inlineStr">
        <is>
          <t>لا</t>
        </is>
      </c>
      <c r="N221" s="4" t="n"/>
      <c r="O221" s="15" t="n">
        <v>350</v>
      </c>
      <c r="P221" s="15" t="n">
        <v>1900</v>
      </c>
      <c r="Q221" s="16">
        <f>IF($I221="","",IF($K221="",'الإعدادات'!$B$6-$I221,$K221-$I221))</f>
        <v/>
      </c>
      <c r="R221" s="8">
        <f>IF($I221="","",IF($K221&lt;&gt;"","استُلم",IF(AND($J221&lt;&gt;"",'الإعدادات'!$B$6&gt;$J221),"متأخر","في المعمل")))</f>
        <v/>
      </c>
      <c r="S221" s="16">
        <f>IF(OR($I221="",$J221=""),"",MAX(0,IF($K221="",'الإعدادات'!$B$6,$K221)-$J221))</f>
        <v/>
      </c>
      <c r="T221" s="17">
        <f>IF($I221="","",DATE(YEAR($I221),MONTH($I221),1))</f>
        <v/>
      </c>
      <c r="U221" s="18">
        <f>IF(OR($O221="",$P221=""),"",$P221-$O221)</f>
        <v/>
      </c>
    </row>
    <row r="222">
      <c r="A222" s="4" t="inlineStr">
        <is>
          <t>L-2820</t>
        </is>
      </c>
      <c r="B222" s="4" t="inlineStr">
        <is>
          <t>بندر العنزي · D-1270</t>
        </is>
      </c>
      <c r="C222" s="4" t="inlineStr">
        <is>
          <t>د. هند الزهراني</t>
        </is>
      </c>
      <c r="D222" s="4" t="inlineStr">
        <is>
          <t>معمل الإتقان</t>
        </is>
      </c>
      <c r="E222" s="4" t="inlineStr">
        <is>
          <t>تاج بورسلين على معدن</t>
        </is>
      </c>
      <c r="F222" s="13" t="inlineStr">
        <is>
          <t>46</t>
        </is>
      </c>
      <c r="G222" s="14" t="n">
        <v>1</v>
      </c>
      <c r="H222" s="13" t="inlineStr">
        <is>
          <t>A2</t>
        </is>
      </c>
      <c r="I222" s="5" t="n">
        <v>46284</v>
      </c>
      <c r="J222" s="5" t="n">
        <v>46301</v>
      </c>
      <c r="K222" s="5" t="n"/>
      <c r="L222" s="4" t="n"/>
      <c r="M222" s="4" t="n"/>
      <c r="N222" s="4" t="n"/>
      <c r="O222" s="15" t="n">
        <v>200</v>
      </c>
      <c r="P222" s="15" t="n">
        <v>1400</v>
      </c>
      <c r="Q222" s="16">
        <f>IF($I222="","",IF($K222="",'الإعدادات'!$B$6-$I222,$K222-$I222))</f>
        <v/>
      </c>
      <c r="R222" s="8">
        <f>IF($I222="","",IF($K222&lt;&gt;"","استُلم",IF(AND($J222&lt;&gt;"",'الإعدادات'!$B$6&gt;$J222),"متأخر","في المعمل")))</f>
        <v/>
      </c>
      <c r="S222" s="16">
        <f>IF(OR($I222="",$J222=""),"",MAX(0,IF($K222="",'الإعدادات'!$B$6,$K222)-$J222))</f>
        <v/>
      </c>
      <c r="T222" s="17">
        <f>IF($I222="","",DATE(YEAR($I222),MONTH($I222),1))</f>
        <v/>
      </c>
      <c r="U222" s="18">
        <f>IF(OR($O222="",$P222=""),"",$P222-$O222)</f>
        <v/>
      </c>
    </row>
    <row r="223">
      <c r="A223" s="4" t="inlineStr">
        <is>
          <t>L-2821</t>
        </is>
      </c>
      <c r="B223" s="4" t="inlineStr">
        <is>
          <t>دانة الحربي · D-1249</t>
        </is>
      </c>
      <c r="C223" s="4" t="inlineStr">
        <is>
          <t>د. هند الزهراني</t>
        </is>
      </c>
      <c r="D223" s="4" t="inlineStr">
        <is>
          <t>مختبر الدقة للأسنان</t>
        </is>
      </c>
      <c r="E223" s="4" t="inlineStr">
        <is>
          <t>تاج إي ماكس</t>
        </is>
      </c>
      <c r="F223" s="13" t="inlineStr">
        <is>
          <t>13</t>
        </is>
      </c>
      <c r="G223" s="14" t="n">
        <v>1</v>
      </c>
      <c r="H223" s="13" t="inlineStr">
        <is>
          <t>A2</t>
        </is>
      </c>
      <c r="I223" s="5" t="n">
        <v>46284</v>
      </c>
      <c r="J223" s="5" t="n">
        <v>46294</v>
      </c>
      <c r="K223" s="5" t="n">
        <v>46293</v>
      </c>
      <c r="L223" s="4" t="inlineStr">
        <is>
          <t>عُدّل في العيادة</t>
        </is>
      </c>
      <c r="M223" s="4" t="inlineStr">
        <is>
          <t>لا</t>
        </is>
      </c>
      <c r="N223" s="4" t="n"/>
      <c r="O223" s="15" t="n">
        <v>450</v>
      </c>
      <c r="P223" s="15" t="n">
        <v>2400</v>
      </c>
      <c r="Q223" s="16">
        <f>IF($I223="","",IF($K223="",'الإعدادات'!$B$6-$I223,$K223-$I223))</f>
        <v/>
      </c>
      <c r="R223" s="8">
        <f>IF($I223="","",IF($K223&lt;&gt;"","استُلم",IF(AND($J223&lt;&gt;"",'الإعدادات'!$B$6&gt;$J223),"متأخر","في المعمل")))</f>
        <v/>
      </c>
      <c r="S223" s="16">
        <f>IF(OR($I223="",$J223=""),"",MAX(0,IF($K223="",'الإعدادات'!$B$6,$K223)-$J223))</f>
        <v/>
      </c>
      <c r="T223" s="17">
        <f>IF($I223="","",DATE(YEAR($I223),MONTH($I223),1))</f>
        <v/>
      </c>
      <c r="U223" s="18">
        <f>IF(OR($O223="",$P223=""),"",$P223-$O223)</f>
        <v/>
      </c>
    </row>
    <row r="224">
      <c r="A224" s="4" t="inlineStr">
        <is>
          <t>L-2822</t>
        </is>
      </c>
      <c r="B224" s="4" t="inlineStr">
        <is>
          <t>مريم الكندري · D-1445</t>
        </is>
      </c>
      <c r="C224" s="4" t="inlineStr">
        <is>
          <t>د. هند الزهراني</t>
        </is>
      </c>
      <c r="D224" s="4" t="inlineStr">
        <is>
          <t>مختبر الابتسامة الرقمي</t>
        </is>
      </c>
      <c r="E224" s="4" t="inlineStr">
        <is>
          <t>حشوة خزفية (إنلاي / أونلاي)</t>
        </is>
      </c>
      <c r="F224" s="13" t="inlineStr">
        <is>
          <t>25</t>
        </is>
      </c>
      <c r="G224" s="14" t="n">
        <v>1</v>
      </c>
      <c r="H224" s="13" t="inlineStr">
        <is>
          <t>B1</t>
        </is>
      </c>
      <c r="I224" s="5" t="n">
        <v>46285</v>
      </c>
      <c r="J224" s="5" t="n">
        <v>46292</v>
      </c>
      <c r="K224" s="5" t="n">
        <v>46289</v>
      </c>
      <c r="L224" s="4" t="inlineStr">
        <is>
          <t>عُدّل في العيادة</t>
        </is>
      </c>
      <c r="M224" s="4" t="inlineStr">
        <is>
          <t>لا</t>
        </is>
      </c>
      <c r="N224" s="4" t="n"/>
      <c r="O224" s="15" t="n">
        <v>420</v>
      </c>
      <c r="P224" s="15" t="n">
        <v>1700</v>
      </c>
      <c r="Q224" s="16">
        <f>IF($I224="","",IF($K224="",'الإعدادات'!$B$6-$I224,$K224-$I224))</f>
        <v/>
      </c>
      <c r="R224" s="8">
        <f>IF($I224="","",IF($K224&lt;&gt;"","استُلم",IF(AND($J224&lt;&gt;"",'الإعدادات'!$B$6&gt;$J224),"متأخر","في المعمل")))</f>
        <v/>
      </c>
      <c r="S224" s="16">
        <f>IF(OR($I224="",$J224=""),"",MAX(0,IF($K224="",'الإعدادات'!$B$6,$K224)-$J224))</f>
        <v/>
      </c>
      <c r="T224" s="17">
        <f>IF($I224="","",DATE(YEAR($I224),MONTH($I224),1))</f>
        <v/>
      </c>
      <c r="U224" s="18">
        <f>IF(OR($O224="",$P224=""),"",$P224-$O224)</f>
        <v/>
      </c>
    </row>
    <row r="225">
      <c r="A225" s="4" t="inlineStr">
        <is>
          <t>L-2823</t>
        </is>
      </c>
      <c r="B225" s="4" t="inlineStr">
        <is>
          <t>شهد الغامدي · D-1375</t>
        </is>
      </c>
      <c r="C225" s="4" t="inlineStr">
        <is>
          <t>د. ريم العتيبي</t>
        </is>
      </c>
      <c r="D225" s="4" t="inlineStr">
        <is>
          <t>مختبر الابتسامة الرقمي</t>
        </is>
      </c>
      <c r="E225" s="4" t="inlineStr">
        <is>
          <t>تاج زركونيا</t>
        </is>
      </c>
      <c r="F225" s="13" t="inlineStr">
        <is>
          <t>46</t>
        </is>
      </c>
      <c r="G225" s="14" t="n">
        <v>1</v>
      </c>
      <c r="H225" s="13" t="inlineStr">
        <is>
          <t>A3</t>
        </is>
      </c>
      <c r="I225" s="5" t="n">
        <v>46285</v>
      </c>
      <c r="J225" s="5" t="n">
        <v>46292</v>
      </c>
      <c r="K225" s="5" t="n">
        <v>46289</v>
      </c>
      <c r="L225" s="4" t="inlineStr">
        <is>
          <t>رُكّب من أول مرة</t>
        </is>
      </c>
      <c r="M225" s="4" t="inlineStr">
        <is>
          <t>لا</t>
        </is>
      </c>
      <c r="N225" s="4" t="n"/>
      <c r="O225" s="15" t="n">
        <v>390</v>
      </c>
      <c r="P225" s="15" t="n">
        <v>1700</v>
      </c>
      <c r="Q225" s="16">
        <f>IF($I225="","",IF($K225="",'الإعدادات'!$B$6-$I225,$K225-$I225))</f>
        <v/>
      </c>
      <c r="R225" s="8">
        <f>IF($I225="","",IF($K225&lt;&gt;"","استُلم",IF(AND($J225&lt;&gt;"",'الإعدادات'!$B$6&gt;$J225),"متأخر","في المعمل")))</f>
        <v/>
      </c>
      <c r="S225" s="16">
        <f>IF(OR($I225="",$J225=""),"",MAX(0,IF($K225="",'الإعدادات'!$B$6,$K225)-$J225))</f>
        <v/>
      </c>
      <c r="T225" s="17">
        <f>IF($I225="","",DATE(YEAR($I225),MONTH($I225),1))</f>
        <v/>
      </c>
      <c r="U225" s="18">
        <f>IF(OR($O225="",$P225=""),"",$P225-$O225)</f>
        <v/>
      </c>
    </row>
    <row r="226">
      <c r="A226" s="4" t="inlineStr">
        <is>
          <t>L-2824</t>
        </is>
      </c>
      <c r="B226" s="4" t="inlineStr">
        <is>
          <t>فهد البقمي · D-1354</t>
        </is>
      </c>
      <c r="C226" s="4" t="inlineStr">
        <is>
          <t>د. هند الزهراني</t>
        </is>
      </c>
      <c r="D226" s="4" t="inlineStr">
        <is>
          <t>مختبر الدقة للأسنان</t>
        </is>
      </c>
      <c r="E226" s="4" t="inlineStr">
        <is>
          <t>تاج بورسلين على معدن</t>
        </is>
      </c>
      <c r="F226" s="13" t="inlineStr">
        <is>
          <t>14</t>
        </is>
      </c>
      <c r="G226" s="14" t="n">
        <v>1</v>
      </c>
      <c r="H226" s="13" t="inlineStr">
        <is>
          <t>A3</t>
        </is>
      </c>
      <c r="I226" s="5" t="n">
        <v>46286</v>
      </c>
      <c r="J226" s="5" t="n">
        <v>46296</v>
      </c>
      <c r="K226" s="5" t="n"/>
      <c r="L226" s="4" t="n"/>
      <c r="M226" s="4" t="n"/>
      <c r="N226" s="4" t="n"/>
      <c r="O226" s="15" t="n">
        <v>250</v>
      </c>
      <c r="P226" s="15" t="n">
        <v>1500</v>
      </c>
      <c r="Q226" s="16">
        <f>IF($I226="","",IF($K226="",'الإعدادات'!$B$6-$I226,$K226-$I226))</f>
        <v/>
      </c>
      <c r="R226" s="8">
        <f>IF($I226="","",IF($K226&lt;&gt;"","استُلم",IF(AND($J226&lt;&gt;"",'الإعدادات'!$B$6&gt;$J226),"متأخر","في المعمل")))</f>
        <v/>
      </c>
      <c r="S226" s="16">
        <f>IF(OR($I226="",$J226=""),"",MAX(0,IF($K226="",'الإعدادات'!$B$6,$K226)-$J226))</f>
        <v/>
      </c>
      <c r="T226" s="17">
        <f>IF($I226="","",DATE(YEAR($I226),MONTH($I226),1))</f>
        <v/>
      </c>
      <c r="U226" s="18">
        <f>IF(OR($O226="",$P226=""),"",$P226-$O226)</f>
        <v/>
      </c>
    </row>
    <row r="227">
      <c r="A227" s="4" t="inlineStr">
        <is>
          <t>L-2825</t>
        </is>
      </c>
      <c r="B227" s="4" t="inlineStr">
        <is>
          <t>جود العمري · D-1333</t>
        </is>
      </c>
      <c r="C227" s="4" t="inlineStr">
        <is>
          <t>د. هند الزهراني</t>
        </is>
      </c>
      <c r="D227" s="4" t="inlineStr">
        <is>
          <t>معمل الإتقان</t>
        </is>
      </c>
      <c r="E227" s="4" t="inlineStr">
        <is>
          <t>تاج بورسلين على معدن</t>
        </is>
      </c>
      <c r="F227" s="13" t="inlineStr">
        <is>
          <t>25</t>
        </is>
      </c>
      <c r="G227" s="14" t="n">
        <v>1</v>
      </c>
      <c r="H227" s="13" t="inlineStr">
        <is>
          <t>A1</t>
        </is>
      </c>
      <c r="I227" s="5" t="n">
        <v>46287</v>
      </c>
      <c r="J227" s="5" t="n">
        <v>46305</v>
      </c>
      <c r="K227" s="5" t="n"/>
      <c r="L227" s="4" t="n"/>
      <c r="M227" s="4" t="n"/>
      <c r="N227" s="4" t="n"/>
      <c r="O227" s="15" t="n">
        <v>200</v>
      </c>
      <c r="P227" s="15" t="n">
        <v>1200</v>
      </c>
      <c r="Q227" s="16">
        <f>IF($I227="","",IF($K227="",'الإعدادات'!$B$6-$I227,$K227-$I227))</f>
        <v/>
      </c>
      <c r="R227" s="8">
        <f>IF($I227="","",IF($K227&lt;&gt;"","استُلم",IF(AND($J227&lt;&gt;"",'الإعدادات'!$B$6&gt;$J227),"متأخر","في المعمل")))</f>
        <v/>
      </c>
      <c r="S227" s="16">
        <f>IF(OR($I227="",$J227=""),"",MAX(0,IF($K227="",'الإعدادات'!$B$6,$K227)-$J227))</f>
        <v/>
      </c>
      <c r="T227" s="17">
        <f>IF($I227="","",DATE(YEAR($I227),MONTH($I227),1))</f>
        <v/>
      </c>
      <c r="U227" s="18">
        <f>IF(OR($O227="",$P227=""),"",$P227-$O227)</f>
        <v/>
      </c>
    </row>
    <row r="228">
      <c r="A228" s="4" t="inlineStr">
        <is>
          <t>L-2826</t>
        </is>
      </c>
      <c r="B228" s="4" t="inlineStr">
        <is>
          <t>لمى الشهراني · D-1403</t>
        </is>
      </c>
      <c r="C228" s="4" t="inlineStr">
        <is>
          <t>د. ريم العتيبي</t>
        </is>
      </c>
      <c r="D228" s="4" t="inlineStr">
        <is>
          <t>معمل الإتقان</t>
        </is>
      </c>
      <c r="E228" s="4" t="inlineStr">
        <is>
          <t>واقي ليلي</t>
        </is>
      </c>
      <c r="F228" s="13" t="inlineStr">
        <is>
          <t>الفك العلوي</t>
        </is>
      </c>
      <c r="G228" s="14" t="n">
        <v>1</v>
      </c>
      <c r="H228" s="13" t="n"/>
      <c r="I228" s="5" t="n">
        <v>46288</v>
      </c>
      <c r="J228" s="5" t="n">
        <v>46306</v>
      </c>
      <c r="K228" s="5" t="n"/>
      <c r="L228" s="4" t="n"/>
      <c r="M228" s="4" t="n"/>
      <c r="N228" s="4" t="n"/>
      <c r="O228" s="15" t="n">
        <v>160</v>
      </c>
      <c r="P228" s="15" t="n">
        <v>900</v>
      </c>
      <c r="Q228" s="16">
        <f>IF($I228="","",IF($K228="",'الإعدادات'!$B$6-$I228,$K228-$I228))</f>
        <v/>
      </c>
      <c r="R228" s="8">
        <f>IF($I228="","",IF($K228&lt;&gt;"","استُلم",IF(AND($J228&lt;&gt;"",'الإعدادات'!$B$6&gt;$J228),"متأخر","في المعمل")))</f>
        <v/>
      </c>
      <c r="S228" s="16">
        <f>IF(OR($I228="",$J228=""),"",MAX(0,IF($K228="",'الإعدادات'!$B$6,$K228)-$J228))</f>
        <v/>
      </c>
      <c r="T228" s="17">
        <f>IF($I228="","",DATE(YEAR($I228),MONTH($I228),1))</f>
        <v/>
      </c>
      <c r="U228" s="18">
        <f>IF(OR($O228="",$P228=""),"",$P228-$O228)</f>
        <v/>
      </c>
    </row>
    <row r="229">
      <c r="A229" s="4" t="inlineStr">
        <is>
          <t>L-2827</t>
        </is>
      </c>
      <c r="B229" s="4" t="inlineStr">
        <is>
          <t>ريما الخالدي · D-1305</t>
        </is>
      </c>
      <c r="C229" s="4" t="inlineStr">
        <is>
          <t>د. ريم العتيبي</t>
        </is>
      </c>
      <c r="D229" s="4" t="inlineStr">
        <is>
          <t>مختبر الابتسامة الرقمي</t>
        </is>
      </c>
      <c r="E229" s="4" t="inlineStr">
        <is>
          <t>تاج بورسلين على معدن</t>
        </is>
      </c>
      <c r="F229" s="13" t="inlineStr">
        <is>
          <t>37</t>
        </is>
      </c>
      <c r="G229" s="14" t="n">
        <v>1</v>
      </c>
      <c r="H229" s="13" t="inlineStr">
        <is>
          <t>B1</t>
        </is>
      </c>
      <c r="I229" s="5" t="n">
        <v>46288</v>
      </c>
      <c r="J229" s="5" t="n">
        <v>46295</v>
      </c>
      <c r="K229" s="5" t="n"/>
      <c r="L229" s="4" t="n"/>
      <c r="M229" s="4" t="n"/>
      <c r="N229" s="4" t="n"/>
      <c r="O229" s="15" t="n">
        <v>280</v>
      </c>
      <c r="P229" s="15" t="n">
        <v>1300</v>
      </c>
      <c r="Q229" s="16">
        <f>IF($I229="","",IF($K229="",'الإعدادات'!$B$6-$I229,$K229-$I229))</f>
        <v/>
      </c>
      <c r="R229" s="8">
        <f>IF($I229="","",IF($K229&lt;&gt;"","استُلم",IF(AND($J229&lt;&gt;"",'الإعدادات'!$B$6&gt;$J229),"متأخر","في المعمل")))</f>
        <v/>
      </c>
      <c r="S229" s="16">
        <f>IF(OR($I229="",$J229=""),"",MAX(0,IF($K229="",'الإعدادات'!$B$6,$K229)-$J229))</f>
        <v/>
      </c>
      <c r="T229" s="17">
        <f>IF($I229="","",DATE(YEAR($I229),MONTH($I229),1))</f>
        <v/>
      </c>
      <c r="U229" s="18">
        <f>IF(OR($O229="",$P229=""),"",$P229-$O229)</f>
        <v/>
      </c>
    </row>
    <row r="230">
      <c r="A230" s="4" t="inlineStr">
        <is>
          <t>L-2828</t>
        </is>
      </c>
      <c r="B230" s="4" t="inlineStr">
        <is>
          <t>ماجد الدوسري · D-1214</t>
        </is>
      </c>
      <c r="C230" s="4" t="inlineStr">
        <is>
          <t>د. طارق حمدي</t>
        </is>
      </c>
      <c r="D230" s="4" t="inlineStr">
        <is>
          <t>مختبر الدقة للأسنان</t>
        </is>
      </c>
      <c r="E230" s="4" t="inlineStr">
        <is>
          <t>قشرة إي ماكس</t>
        </is>
      </c>
      <c r="F230" s="13" t="inlineStr">
        <is>
          <t>13، 12، 11، 21، 22، 23</t>
        </is>
      </c>
      <c r="G230" s="14" t="n">
        <v>1</v>
      </c>
      <c r="H230" s="13" t="inlineStr">
        <is>
          <t>A3.5</t>
        </is>
      </c>
      <c r="I230" s="5" t="n">
        <v>46289</v>
      </c>
      <c r="J230" s="5" t="n">
        <v>46300</v>
      </c>
      <c r="K230" s="5" t="n"/>
      <c r="L230" s="4" t="n"/>
      <c r="M230" s="4" t="n"/>
      <c r="N230" s="4" t="n"/>
      <c r="O230" s="15" t="n">
        <v>450</v>
      </c>
      <c r="P230" s="15" t="n">
        <v>2000</v>
      </c>
      <c r="Q230" s="16">
        <f>IF($I230="","",IF($K230="",'الإعدادات'!$B$6-$I230,$K230-$I230))</f>
        <v/>
      </c>
      <c r="R230" s="8">
        <f>IF($I230="","",IF($K230&lt;&gt;"","استُلم",IF(AND($J230&lt;&gt;"",'الإعدادات'!$B$6&gt;$J230),"متأخر","في المعمل")))</f>
        <v/>
      </c>
      <c r="S230" s="16">
        <f>IF(OR($I230="",$J230=""),"",MAX(0,IF($K230="",'الإعدادات'!$B$6,$K230)-$J230))</f>
        <v/>
      </c>
      <c r="T230" s="17">
        <f>IF($I230="","",DATE(YEAR($I230),MONTH($I230),1))</f>
        <v/>
      </c>
      <c r="U230" s="18">
        <f>IF(OR($O230="",$P230=""),"",$P230-$O230)</f>
        <v/>
      </c>
    </row>
    <row r="231">
      <c r="A231" s="4" t="inlineStr">
        <is>
          <t>L-2829</t>
        </is>
      </c>
      <c r="B231" s="4" t="inlineStr">
        <is>
          <t>فهد البقمي · D-1354</t>
        </is>
      </c>
      <c r="C231" s="4" t="inlineStr">
        <is>
          <t>د. هند الزهراني</t>
        </is>
      </c>
      <c r="D231" s="4" t="inlineStr">
        <is>
          <t>معمل الإتقان</t>
        </is>
      </c>
      <c r="E231" s="4" t="inlineStr">
        <is>
          <t>تاج بورسلين على معدن</t>
        </is>
      </c>
      <c r="F231" s="13" t="inlineStr">
        <is>
          <t>36</t>
        </is>
      </c>
      <c r="G231" s="14" t="n">
        <v>1</v>
      </c>
      <c r="H231" s="13" t="inlineStr">
        <is>
          <t>A2</t>
        </is>
      </c>
      <c r="I231" s="5" t="n">
        <v>46292</v>
      </c>
      <c r="J231" s="5" t="n">
        <v>46309</v>
      </c>
      <c r="K231" s="5" t="n"/>
      <c r="L231" s="4" t="n"/>
      <c r="M231" s="4" t="n"/>
      <c r="N231" s="4" t="n"/>
      <c r="O231" s="15" t="n">
        <v>200</v>
      </c>
      <c r="P231" s="15" t="n">
        <v>1200</v>
      </c>
      <c r="Q231" s="16">
        <f>IF($I231="","",IF($K231="",'الإعدادات'!$B$6-$I231,$K231-$I231))</f>
        <v/>
      </c>
      <c r="R231" s="8">
        <f>IF($I231="","",IF($K231&lt;&gt;"","استُلم",IF(AND($J231&lt;&gt;"",'الإعدادات'!$B$6&gt;$J231),"متأخر","في المعمل")))</f>
        <v/>
      </c>
      <c r="S231" s="16">
        <f>IF(OR($I231="",$J231=""),"",MAX(0,IF($K231="",'الإعدادات'!$B$6,$K231)-$J231))</f>
        <v/>
      </c>
      <c r="T231" s="17">
        <f>IF($I231="","",DATE(YEAR($I231),MONTH($I231),1))</f>
        <v/>
      </c>
      <c r="U231" s="18">
        <f>IF(OR($O231="",$P231=""),"",$P231-$O231)</f>
        <v/>
      </c>
    </row>
    <row r="232">
      <c r="A232" s="4" t="inlineStr">
        <is>
          <t>L-2830</t>
        </is>
      </c>
      <c r="B232" s="4" t="inlineStr">
        <is>
          <t>أسماء الجهني · D-1291</t>
        </is>
      </c>
      <c r="C232" s="4" t="inlineStr">
        <is>
          <t>د. كريم فوزي</t>
        </is>
      </c>
      <c r="D232" s="4" t="inlineStr">
        <is>
          <t>مختبر الدقة للأسنان</t>
        </is>
      </c>
      <c r="E232" s="4" t="inlineStr">
        <is>
          <t>واقي ليلي</t>
        </is>
      </c>
      <c r="F232" s="13" t="inlineStr">
        <is>
          <t>الفك السفلي</t>
        </is>
      </c>
      <c r="G232" s="14" t="n">
        <v>1</v>
      </c>
      <c r="H232" s="13" t="n"/>
      <c r="I232" s="5" t="n">
        <v>46292</v>
      </c>
      <c r="J232" s="5" t="n">
        <v>46302</v>
      </c>
      <c r="K232" s="5" t="n"/>
      <c r="L232" s="4" t="n"/>
      <c r="M232" s="4" t="n"/>
      <c r="N232" s="4" t="n"/>
      <c r="O232" s="15" t="n">
        <v>200</v>
      </c>
      <c r="P232" s="15" t="n">
        <v>900</v>
      </c>
      <c r="Q232" s="16">
        <f>IF($I232="","",IF($K232="",'الإعدادات'!$B$6-$I232,$K232-$I232))</f>
        <v/>
      </c>
      <c r="R232" s="8">
        <f>IF($I232="","",IF($K232&lt;&gt;"","استُلم",IF(AND($J232&lt;&gt;"",'الإعدادات'!$B$6&gt;$J232),"متأخر","في المعمل")))</f>
        <v/>
      </c>
      <c r="S232" s="16">
        <f>IF(OR($I232="",$J232=""),"",MAX(0,IF($K232="",'الإعدادات'!$B$6,$K232)-$J232))</f>
        <v/>
      </c>
      <c r="T232" s="17">
        <f>IF($I232="","",DATE(YEAR($I232),MONTH($I232),1))</f>
        <v/>
      </c>
      <c r="U232" s="18">
        <f>IF(OR($O232="",$P232=""),"",$P232-$O232)</f>
        <v/>
      </c>
    </row>
    <row r="233">
      <c r="A233" s="4" t="inlineStr">
        <is>
          <t>L-2831</t>
        </is>
      </c>
      <c r="B233" s="4" t="inlineStr">
        <is>
          <t>غادة النمر · D-1263</t>
        </is>
      </c>
      <c r="C233" s="4" t="inlineStr">
        <is>
          <t>د. طارق حمدي</t>
        </is>
      </c>
      <c r="D233" s="4" t="inlineStr">
        <is>
          <t>مختبر الدقة للأسنان</t>
        </is>
      </c>
      <c r="E233" s="4" t="inlineStr">
        <is>
          <t>جسر زركونيا 3 وحدات</t>
        </is>
      </c>
      <c r="F233" s="13" t="inlineStr">
        <is>
          <t>11، 12، 13</t>
        </is>
      </c>
      <c r="G233" s="14" t="n">
        <v>3</v>
      </c>
      <c r="H233" s="13" t="inlineStr">
        <is>
          <t>A3.5</t>
        </is>
      </c>
      <c r="I233" s="5" t="n">
        <v>46292</v>
      </c>
      <c r="J233" s="5" t="n">
        <v>46302</v>
      </c>
      <c r="K233" s="5" t="n"/>
      <c r="L233" s="4" t="n"/>
      <c r="M233" s="4" t="n"/>
      <c r="N233" s="4" t="n"/>
      <c r="O233" s="15" t="n">
        <v>1050</v>
      </c>
      <c r="P233" s="15" t="n">
        <v>5500</v>
      </c>
      <c r="Q233" s="16">
        <f>IF($I233="","",IF($K233="",'الإعدادات'!$B$6-$I233,$K233-$I233))</f>
        <v/>
      </c>
      <c r="R233" s="8">
        <f>IF($I233="","",IF($K233&lt;&gt;"","استُلم",IF(AND($J233&lt;&gt;"",'الإعدادات'!$B$6&gt;$J233),"متأخر","في المعمل")))</f>
        <v/>
      </c>
      <c r="S233" s="16">
        <f>IF(OR($I233="",$J233=""),"",MAX(0,IF($K233="",'الإعدادات'!$B$6,$K233)-$J233))</f>
        <v/>
      </c>
      <c r="T233" s="17">
        <f>IF($I233="","",DATE(YEAR($I233),MONTH($I233),1))</f>
        <v/>
      </c>
      <c r="U233" s="18">
        <f>IF(OR($O233="",$P233=""),"",$P233-$O233)</f>
        <v/>
      </c>
    </row>
    <row r="234">
      <c r="A234" s="4" t="inlineStr">
        <is>
          <t>L-2832</t>
        </is>
      </c>
      <c r="B234" s="4" t="inlineStr">
        <is>
          <t>ماجد الدوسري · D-1214</t>
        </is>
      </c>
      <c r="C234" s="4" t="inlineStr">
        <is>
          <t>د. ريم العتيبي</t>
        </is>
      </c>
      <c r="D234" s="4" t="inlineStr">
        <is>
          <t>مختبر الابتسامة الرقمي</t>
        </is>
      </c>
      <c r="E234" s="4" t="inlineStr">
        <is>
          <t>تاج إي ماكس</t>
        </is>
      </c>
      <c r="F234" s="13" t="inlineStr">
        <is>
          <t>22</t>
        </is>
      </c>
      <c r="G234" s="14" t="n">
        <v>1</v>
      </c>
      <c r="H234" s="13" t="inlineStr">
        <is>
          <t>A2</t>
        </is>
      </c>
      <c r="I234" s="5" t="n">
        <v>46293</v>
      </c>
      <c r="J234" s="5" t="n">
        <v>46300</v>
      </c>
      <c r="K234" s="5" t="n"/>
      <c r="L234" s="4" t="n"/>
      <c r="M234" s="4" t="n"/>
      <c r="N234" s="4" t="n"/>
      <c r="O234" s="15" t="n">
        <v>500</v>
      </c>
      <c r="P234" s="15" t="n">
        <v>2200</v>
      </c>
      <c r="Q234" s="16">
        <f>IF($I234="","",IF($K234="",'الإعدادات'!$B$6-$I234,$K234-$I234))</f>
        <v/>
      </c>
      <c r="R234" s="8">
        <f>IF($I234="","",IF($K234&lt;&gt;"","استُلم",IF(AND($J234&lt;&gt;"",'الإعدادات'!$B$6&gt;$J234),"متأخر","في المعمل")))</f>
        <v/>
      </c>
      <c r="S234" s="16">
        <f>IF(OR($I234="",$J234=""),"",MAX(0,IF($K234="",'الإعدادات'!$B$6,$K234)-$J234))</f>
        <v/>
      </c>
      <c r="T234" s="17">
        <f>IF($I234="","",DATE(YEAR($I234),MONTH($I234),1))</f>
        <v/>
      </c>
      <c r="U234" s="18">
        <f>IF(OR($O234="",$P234=""),"",$P234-$O234)</f>
        <v/>
      </c>
    </row>
    <row r="235">
      <c r="A235" s="4" t="inlineStr">
        <is>
          <t>L-2833</t>
        </is>
      </c>
      <c r="B235" s="4" t="inlineStr">
        <is>
          <t>فهد البقمي · D-1354</t>
        </is>
      </c>
      <c r="C235" s="4" t="inlineStr">
        <is>
          <t>د. كريم فوزي</t>
        </is>
      </c>
      <c r="D235" s="4" t="inlineStr">
        <is>
          <t>مختبر الدقة للأسنان</t>
        </is>
      </c>
      <c r="E235" s="4" t="inlineStr">
        <is>
          <t>جسر زركونيا 3 وحدات</t>
        </is>
      </c>
      <c r="F235" s="13" t="inlineStr">
        <is>
          <t>34، 35، 36</t>
        </is>
      </c>
      <c r="G235" s="14" t="n">
        <v>3</v>
      </c>
      <c r="H235" s="13" t="inlineStr">
        <is>
          <t>A3.5</t>
        </is>
      </c>
      <c r="I235" s="5" t="n">
        <v>46293</v>
      </c>
      <c r="J235" s="5" t="n">
        <v>46303</v>
      </c>
      <c r="K235" s="5" t="n"/>
      <c r="L235" s="4" t="n"/>
      <c r="M235" s="4" t="n"/>
      <c r="N235" s="4" t="n"/>
      <c r="O235" s="15" t="n">
        <v>1050</v>
      </c>
      <c r="P235" s="15" t="n">
        <v>5600</v>
      </c>
      <c r="Q235" s="16">
        <f>IF($I235="","",IF($K235="",'الإعدادات'!$B$6-$I235,$K235-$I235))</f>
        <v/>
      </c>
      <c r="R235" s="8">
        <f>IF($I235="","",IF($K235&lt;&gt;"","استُلم",IF(AND($J235&lt;&gt;"",'الإعدادات'!$B$6&gt;$J235),"متأخر","في المعمل")))</f>
        <v/>
      </c>
      <c r="S235" s="16">
        <f>IF(OR($I235="",$J235=""),"",MAX(0,IF($K235="",'الإعدادات'!$B$6,$K235)-$J235))</f>
        <v/>
      </c>
      <c r="T235" s="17">
        <f>IF($I235="","",DATE(YEAR($I235),MONTH($I235),1))</f>
        <v/>
      </c>
      <c r="U235" s="18">
        <f>IF(OR($O235="",$P235=""),"",$P235-$O235)</f>
        <v/>
      </c>
    </row>
    <row r="236">
      <c r="A236" s="4" t="n"/>
      <c r="B236" s="4" t="n"/>
      <c r="C236" s="4" t="n"/>
      <c r="D236" s="4" t="n"/>
      <c r="E236" s="4" t="n"/>
      <c r="F236" s="13" t="n"/>
      <c r="G236" s="14" t="n"/>
      <c r="H236" s="13" t="n"/>
      <c r="I236" s="5" t="n"/>
      <c r="J236" s="5" t="n"/>
      <c r="K236" s="5" t="n"/>
      <c r="L236" s="4" t="n"/>
      <c r="M236" s="4" t="n"/>
      <c r="N236" s="4" t="n"/>
      <c r="O236" s="15" t="n"/>
      <c r="P236" s="15" t="n"/>
      <c r="Q236" s="16">
        <f>IF($I236="","",IF($K236="",'الإعدادات'!$B$6-$I236,$K236-$I236))</f>
        <v/>
      </c>
      <c r="R236" s="8">
        <f>IF($I236="","",IF($K236&lt;&gt;"","استُلم",IF(AND($J236&lt;&gt;"",'الإعدادات'!$B$6&gt;$J236),"متأخر","في المعمل")))</f>
        <v/>
      </c>
      <c r="S236" s="16">
        <f>IF(OR($I236="",$J236=""),"",MAX(0,IF($K236="",'الإعدادات'!$B$6,$K236)-$J236))</f>
        <v/>
      </c>
      <c r="T236" s="17">
        <f>IF($I236="","",DATE(YEAR($I236),MONTH($I236),1))</f>
        <v/>
      </c>
      <c r="U236" s="18">
        <f>IF(OR($O236="",$P236=""),"",$P236-$O236)</f>
        <v/>
      </c>
    </row>
    <row r="237">
      <c r="A237" s="4" t="n"/>
      <c r="B237" s="4" t="n"/>
      <c r="C237" s="4" t="n"/>
      <c r="D237" s="4" t="n"/>
      <c r="E237" s="4" t="n"/>
      <c r="F237" s="13" t="n"/>
      <c r="G237" s="14" t="n"/>
      <c r="H237" s="13" t="n"/>
      <c r="I237" s="5" t="n"/>
      <c r="J237" s="5" t="n"/>
      <c r="K237" s="5" t="n"/>
      <c r="L237" s="4" t="n"/>
      <c r="M237" s="4" t="n"/>
      <c r="N237" s="4" t="n"/>
      <c r="O237" s="15" t="n"/>
      <c r="P237" s="15" t="n"/>
      <c r="Q237" s="16">
        <f>IF($I237="","",IF($K237="",'الإعدادات'!$B$6-$I237,$K237-$I237))</f>
        <v/>
      </c>
      <c r="R237" s="8">
        <f>IF($I237="","",IF($K237&lt;&gt;"","استُلم",IF(AND($J237&lt;&gt;"",'الإعدادات'!$B$6&gt;$J237),"متأخر","في المعمل")))</f>
        <v/>
      </c>
      <c r="S237" s="16">
        <f>IF(OR($I237="",$J237=""),"",MAX(0,IF($K237="",'الإعدادات'!$B$6,$K237)-$J237))</f>
        <v/>
      </c>
      <c r="T237" s="17">
        <f>IF($I237="","",DATE(YEAR($I237),MONTH($I237),1))</f>
        <v/>
      </c>
      <c r="U237" s="18">
        <f>IF(OR($O237="",$P237=""),"",$P237-$O237)</f>
        <v/>
      </c>
    </row>
    <row r="238">
      <c r="A238" s="4" t="n"/>
      <c r="B238" s="4" t="n"/>
      <c r="C238" s="4" t="n"/>
      <c r="D238" s="4" t="n"/>
      <c r="E238" s="4" t="n"/>
      <c r="F238" s="13" t="n"/>
      <c r="G238" s="14" t="n"/>
      <c r="H238" s="13" t="n"/>
      <c r="I238" s="5" t="n"/>
      <c r="J238" s="5" t="n"/>
      <c r="K238" s="5" t="n"/>
      <c r="L238" s="4" t="n"/>
      <c r="M238" s="4" t="n"/>
      <c r="N238" s="4" t="n"/>
      <c r="O238" s="15" t="n"/>
      <c r="P238" s="15" t="n"/>
      <c r="Q238" s="16">
        <f>IF($I238="","",IF($K238="",'الإعدادات'!$B$6-$I238,$K238-$I238))</f>
        <v/>
      </c>
      <c r="R238" s="8">
        <f>IF($I238="","",IF($K238&lt;&gt;"","استُلم",IF(AND($J238&lt;&gt;"",'الإعدادات'!$B$6&gt;$J238),"متأخر","في المعمل")))</f>
        <v/>
      </c>
      <c r="S238" s="16">
        <f>IF(OR($I238="",$J238=""),"",MAX(0,IF($K238="",'الإعدادات'!$B$6,$K238)-$J238))</f>
        <v/>
      </c>
      <c r="T238" s="17">
        <f>IF($I238="","",DATE(YEAR($I238),MONTH($I238),1))</f>
        <v/>
      </c>
      <c r="U238" s="18">
        <f>IF(OR($O238="",$P238=""),"",$P238-$O238)</f>
        <v/>
      </c>
    </row>
    <row r="239">
      <c r="A239" s="4" t="n"/>
      <c r="B239" s="4" t="n"/>
      <c r="C239" s="4" t="n"/>
      <c r="D239" s="4" t="n"/>
      <c r="E239" s="4" t="n"/>
      <c r="F239" s="13" t="n"/>
      <c r="G239" s="14" t="n"/>
      <c r="H239" s="13" t="n"/>
      <c r="I239" s="5" t="n"/>
      <c r="J239" s="5" t="n"/>
      <c r="K239" s="5" t="n"/>
      <c r="L239" s="4" t="n"/>
      <c r="M239" s="4" t="n"/>
      <c r="N239" s="4" t="n"/>
      <c r="O239" s="15" t="n"/>
      <c r="P239" s="15" t="n"/>
      <c r="Q239" s="16">
        <f>IF($I239="","",IF($K239="",'الإعدادات'!$B$6-$I239,$K239-$I239))</f>
        <v/>
      </c>
      <c r="R239" s="8">
        <f>IF($I239="","",IF($K239&lt;&gt;"","استُلم",IF(AND($J239&lt;&gt;"",'الإعدادات'!$B$6&gt;$J239),"متأخر","في المعمل")))</f>
        <v/>
      </c>
      <c r="S239" s="16">
        <f>IF(OR($I239="",$J239=""),"",MAX(0,IF($K239="",'الإعدادات'!$B$6,$K239)-$J239))</f>
        <v/>
      </c>
      <c r="T239" s="17">
        <f>IF($I239="","",DATE(YEAR($I239),MONTH($I239),1))</f>
        <v/>
      </c>
      <c r="U239" s="18">
        <f>IF(OR($O239="",$P239=""),"",$P239-$O239)</f>
        <v/>
      </c>
    </row>
    <row r="240">
      <c r="A240" s="4" t="n"/>
      <c r="B240" s="4" t="n"/>
      <c r="C240" s="4" t="n"/>
      <c r="D240" s="4" t="n"/>
      <c r="E240" s="4" t="n"/>
      <c r="F240" s="13" t="n"/>
      <c r="G240" s="14" t="n"/>
      <c r="H240" s="13" t="n"/>
      <c r="I240" s="5" t="n"/>
      <c r="J240" s="5" t="n"/>
      <c r="K240" s="5" t="n"/>
      <c r="L240" s="4" t="n"/>
      <c r="M240" s="4" t="n"/>
      <c r="N240" s="4" t="n"/>
      <c r="O240" s="15" t="n"/>
      <c r="P240" s="15" t="n"/>
      <c r="Q240" s="16">
        <f>IF($I240="","",IF($K240="",'الإعدادات'!$B$6-$I240,$K240-$I240))</f>
        <v/>
      </c>
      <c r="R240" s="8">
        <f>IF($I240="","",IF($K240&lt;&gt;"","استُلم",IF(AND($J240&lt;&gt;"",'الإعدادات'!$B$6&gt;$J240),"متأخر","في المعمل")))</f>
        <v/>
      </c>
      <c r="S240" s="16">
        <f>IF(OR($I240="",$J240=""),"",MAX(0,IF($K240="",'الإعدادات'!$B$6,$K240)-$J240))</f>
        <v/>
      </c>
      <c r="T240" s="17">
        <f>IF($I240="","",DATE(YEAR($I240),MONTH($I240),1))</f>
        <v/>
      </c>
      <c r="U240" s="18">
        <f>IF(OR($O240="",$P240=""),"",$P240-$O240)</f>
        <v/>
      </c>
    </row>
    <row r="241">
      <c r="A241" s="4" t="n"/>
      <c r="B241" s="4" t="n"/>
      <c r="C241" s="4" t="n"/>
      <c r="D241" s="4" t="n"/>
      <c r="E241" s="4" t="n"/>
      <c r="F241" s="13" t="n"/>
      <c r="G241" s="14" t="n"/>
      <c r="H241" s="13" t="n"/>
      <c r="I241" s="5" t="n"/>
      <c r="J241" s="5" t="n"/>
      <c r="K241" s="5" t="n"/>
      <c r="L241" s="4" t="n"/>
      <c r="M241" s="4" t="n"/>
      <c r="N241" s="4" t="n"/>
      <c r="O241" s="15" t="n"/>
      <c r="P241" s="15" t="n"/>
      <c r="Q241" s="16">
        <f>IF($I241="","",IF($K241="",'الإعدادات'!$B$6-$I241,$K241-$I241))</f>
        <v/>
      </c>
      <c r="R241" s="8">
        <f>IF($I241="","",IF($K241&lt;&gt;"","استُلم",IF(AND($J241&lt;&gt;"",'الإعدادات'!$B$6&gt;$J241),"متأخر","في المعمل")))</f>
        <v/>
      </c>
      <c r="S241" s="16">
        <f>IF(OR($I241="",$J241=""),"",MAX(0,IF($K241="",'الإعدادات'!$B$6,$K241)-$J241))</f>
        <v/>
      </c>
      <c r="T241" s="17">
        <f>IF($I241="","",DATE(YEAR($I241),MONTH($I241),1))</f>
        <v/>
      </c>
      <c r="U241" s="18">
        <f>IF(OR($O241="",$P241=""),"",$P241-$O241)</f>
        <v/>
      </c>
    </row>
    <row r="242">
      <c r="A242" s="4" t="n"/>
      <c r="B242" s="4" t="n"/>
      <c r="C242" s="4" t="n"/>
      <c r="D242" s="4" t="n"/>
      <c r="E242" s="4" t="n"/>
      <c r="F242" s="13" t="n"/>
      <c r="G242" s="14" t="n"/>
      <c r="H242" s="13" t="n"/>
      <c r="I242" s="5" t="n"/>
      <c r="J242" s="5" t="n"/>
      <c r="K242" s="5" t="n"/>
      <c r="L242" s="4" t="n"/>
      <c r="M242" s="4" t="n"/>
      <c r="N242" s="4" t="n"/>
      <c r="O242" s="15" t="n"/>
      <c r="P242" s="15" t="n"/>
      <c r="Q242" s="16">
        <f>IF($I242="","",IF($K242="",'الإعدادات'!$B$6-$I242,$K242-$I242))</f>
        <v/>
      </c>
      <c r="R242" s="8">
        <f>IF($I242="","",IF($K242&lt;&gt;"","استُلم",IF(AND($J242&lt;&gt;"",'الإعدادات'!$B$6&gt;$J242),"متأخر","في المعمل")))</f>
        <v/>
      </c>
      <c r="S242" s="16">
        <f>IF(OR($I242="",$J242=""),"",MAX(0,IF($K242="",'الإعدادات'!$B$6,$K242)-$J242))</f>
        <v/>
      </c>
      <c r="T242" s="17">
        <f>IF($I242="","",DATE(YEAR($I242),MONTH($I242),1))</f>
        <v/>
      </c>
      <c r="U242" s="18">
        <f>IF(OR($O242="",$P242=""),"",$P242-$O242)</f>
        <v/>
      </c>
    </row>
    <row r="243">
      <c r="A243" s="4" t="n"/>
      <c r="B243" s="4" t="n"/>
      <c r="C243" s="4" t="n"/>
      <c r="D243" s="4" t="n"/>
      <c r="E243" s="4" t="n"/>
      <c r="F243" s="13" t="n"/>
      <c r="G243" s="14" t="n"/>
      <c r="H243" s="13" t="n"/>
      <c r="I243" s="5" t="n"/>
      <c r="J243" s="5" t="n"/>
      <c r="K243" s="5" t="n"/>
      <c r="L243" s="4" t="n"/>
      <c r="M243" s="4" t="n"/>
      <c r="N243" s="4" t="n"/>
      <c r="O243" s="15" t="n"/>
      <c r="P243" s="15" t="n"/>
      <c r="Q243" s="16">
        <f>IF($I243="","",IF($K243="",'الإعدادات'!$B$6-$I243,$K243-$I243))</f>
        <v/>
      </c>
      <c r="R243" s="8">
        <f>IF($I243="","",IF($K243&lt;&gt;"","استُلم",IF(AND($J243&lt;&gt;"",'الإعدادات'!$B$6&gt;$J243),"متأخر","في المعمل")))</f>
        <v/>
      </c>
      <c r="S243" s="16">
        <f>IF(OR($I243="",$J243=""),"",MAX(0,IF($K243="",'الإعدادات'!$B$6,$K243)-$J243))</f>
        <v/>
      </c>
      <c r="T243" s="17">
        <f>IF($I243="","",DATE(YEAR($I243),MONTH($I243),1))</f>
        <v/>
      </c>
      <c r="U243" s="18">
        <f>IF(OR($O243="",$P243=""),"",$P243-$O243)</f>
        <v/>
      </c>
    </row>
    <row r="244">
      <c r="A244" s="4" t="n"/>
      <c r="B244" s="4" t="n"/>
      <c r="C244" s="4" t="n"/>
      <c r="D244" s="4" t="n"/>
      <c r="E244" s="4" t="n"/>
      <c r="F244" s="13" t="n"/>
      <c r="G244" s="14" t="n"/>
      <c r="H244" s="13" t="n"/>
      <c r="I244" s="5" t="n"/>
      <c r="J244" s="5" t="n"/>
      <c r="K244" s="5" t="n"/>
      <c r="L244" s="4" t="n"/>
      <c r="M244" s="4" t="n"/>
      <c r="N244" s="4" t="n"/>
      <c r="O244" s="15" t="n"/>
      <c r="P244" s="15" t="n"/>
      <c r="Q244" s="16">
        <f>IF($I244="","",IF($K244="",'الإعدادات'!$B$6-$I244,$K244-$I244))</f>
        <v/>
      </c>
      <c r="R244" s="8">
        <f>IF($I244="","",IF($K244&lt;&gt;"","استُلم",IF(AND($J244&lt;&gt;"",'الإعدادات'!$B$6&gt;$J244),"متأخر","في المعمل")))</f>
        <v/>
      </c>
      <c r="S244" s="16">
        <f>IF(OR($I244="",$J244=""),"",MAX(0,IF($K244="",'الإعدادات'!$B$6,$K244)-$J244))</f>
        <v/>
      </c>
      <c r="T244" s="17">
        <f>IF($I244="","",DATE(YEAR($I244),MONTH($I244),1))</f>
        <v/>
      </c>
      <c r="U244" s="18">
        <f>IF(OR($O244="",$P244=""),"",$P244-$O244)</f>
        <v/>
      </c>
    </row>
    <row r="245">
      <c r="A245" s="4" t="n"/>
      <c r="B245" s="4" t="n"/>
      <c r="C245" s="4" t="n"/>
      <c r="D245" s="4" t="n"/>
      <c r="E245" s="4" t="n"/>
      <c r="F245" s="13" t="n"/>
      <c r="G245" s="14" t="n"/>
      <c r="H245" s="13" t="n"/>
      <c r="I245" s="5" t="n"/>
      <c r="J245" s="5" t="n"/>
      <c r="K245" s="5" t="n"/>
      <c r="L245" s="4" t="n"/>
      <c r="M245" s="4" t="n"/>
      <c r="N245" s="4" t="n"/>
      <c r="O245" s="15" t="n"/>
      <c r="P245" s="15" t="n"/>
      <c r="Q245" s="16">
        <f>IF($I245="","",IF($K245="",'الإعدادات'!$B$6-$I245,$K245-$I245))</f>
        <v/>
      </c>
      <c r="R245" s="8">
        <f>IF($I245="","",IF($K245&lt;&gt;"","استُلم",IF(AND($J245&lt;&gt;"",'الإعدادات'!$B$6&gt;$J245),"متأخر","في المعمل")))</f>
        <v/>
      </c>
      <c r="S245" s="16">
        <f>IF(OR($I245="",$J245=""),"",MAX(0,IF($K245="",'الإعدادات'!$B$6,$K245)-$J245))</f>
        <v/>
      </c>
      <c r="T245" s="17">
        <f>IF($I245="","",DATE(YEAR($I245),MONTH($I245),1))</f>
        <v/>
      </c>
      <c r="U245" s="18">
        <f>IF(OR($O245="",$P245=""),"",$P245-$O245)</f>
        <v/>
      </c>
    </row>
    <row r="246">
      <c r="A246" s="4" t="n"/>
      <c r="B246" s="4" t="n"/>
      <c r="C246" s="4" t="n"/>
      <c r="D246" s="4" t="n"/>
      <c r="E246" s="4" t="n"/>
      <c r="F246" s="13" t="n"/>
      <c r="G246" s="14" t="n"/>
      <c r="H246" s="13" t="n"/>
      <c r="I246" s="5" t="n"/>
      <c r="J246" s="5" t="n"/>
      <c r="K246" s="5" t="n"/>
      <c r="L246" s="4" t="n"/>
      <c r="M246" s="4" t="n"/>
      <c r="N246" s="4" t="n"/>
      <c r="O246" s="15" t="n"/>
      <c r="P246" s="15" t="n"/>
      <c r="Q246" s="16">
        <f>IF($I246="","",IF($K246="",'الإعدادات'!$B$6-$I246,$K246-$I246))</f>
        <v/>
      </c>
      <c r="R246" s="8">
        <f>IF($I246="","",IF($K246&lt;&gt;"","استُلم",IF(AND($J246&lt;&gt;"",'الإعدادات'!$B$6&gt;$J246),"متأخر","في المعمل")))</f>
        <v/>
      </c>
      <c r="S246" s="16">
        <f>IF(OR($I246="",$J246=""),"",MAX(0,IF($K246="",'الإعدادات'!$B$6,$K246)-$J246))</f>
        <v/>
      </c>
      <c r="T246" s="17">
        <f>IF($I246="","",DATE(YEAR($I246),MONTH($I246),1))</f>
        <v/>
      </c>
      <c r="U246" s="18">
        <f>IF(OR($O246="",$P246=""),"",$P246-$O246)</f>
        <v/>
      </c>
    </row>
    <row r="247">
      <c r="A247" s="4" t="n"/>
      <c r="B247" s="4" t="n"/>
      <c r="C247" s="4" t="n"/>
      <c r="D247" s="4" t="n"/>
      <c r="E247" s="4" t="n"/>
      <c r="F247" s="13" t="n"/>
      <c r="G247" s="14" t="n"/>
      <c r="H247" s="13" t="n"/>
      <c r="I247" s="5" t="n"/>
      <c r="J247" s="5" t="n"/>
      <c r="K247" s="5" t="n"/>
      <c r="L247" s="4" t="n"/>
      <c r="M247" s="4" t="n"/>
      <c r="N247" s="4" t="n"/>
      <c r="O247" s="15" t="n"/>
      <c r="P247" s="15" t="n"/>
      <c r="Q247" s="16">
        <f>IF($I247="","",IF($K247="",'الإعدادات'!$B$6-$I247,$K247-$I247))</f>
        <v/>
      </c>
      <c r="R247" s="8">
        <f>IF($I247="","",IF($K247&lt;&gt;"","استُلم",IF(AND($J247&lt;&gt;"",'الإعدادات'!$B$6&gt;$J247),"متأخر","في المعمل")))</f>
        <v/>
      </c>
      <c r="S247" s="16">
        <f>IF(OR($I247="",$J247=""),"",MAX(0,IF($K247="",'الإعدادات'!$B$6,$K247)-$J247))</f>
        <v/>
      </c>
      <c r="T247" s="17">
        <f>IF($I247="","",DATE(YEAR($I247),MONTH($I247),1))</f>
        <v/>
      </c>
      <c r="U247" s="18">
        <f>IF(OR($O247="",$P247=""),"",$P247-$O247)</f>
        <v/>
      </c>
    </row>
    <row r="248">
      <c r="A248" s="4" t="n"/>
      <c r="B248" s="4" t="n"/>
      <c r="C248" s="4" t="n"/>
      <c r="D248" s="4" t="n"/>
      <c r="E248" s="4" t="n"/>
      <c r="F248" s="13" t="n"/>
      <c r="G248" s="14" t="n"/>
      <c r="H248" s="13" t="n"/>
      <c r="I248" s="5" t="n"/>
      <c r="J248" s="5" t="n"/>
      <c r="K248" s="5" t="n"/>
      <c r="L248" s="4" t="n"/>
      <c r="M248" s="4" t="n"/>
      <c r="N248" s="4" t="n"/>
      <c r="O248" s="15" t="n"/>
      <c r="P248" s="15" t="n"/>
      <c r="Q248" s="16">
        <f>IF($I248="","",IF($K248="",'الإعدادات'!$B$6-$I248,$K248-$I248))</f>
        <v/>
      </c>
      <c r="R248" s="8">
        <f>IF($I248="","",IF($K248&lt;&gt;"","استُلم",IF(AND($J248&lt;&gt;"",'الإعدادات'!$B$6&gt;$J248),"متأخر","في المعمل")))</f>
        <v/>
      </c>
      <c r="S248" s="16">
        <f>IF(OR($I248="",$J248=""),"",MAX(0,IF($K248="",'الإعدادات'!$B$6,$K248)-$J248))</f>
        <v/>
      </c>
      <c r="T248" s="17">
        <f>IF($I248="","",DATE(YEAR($I248),MONTH($I248),1))</f>
        <v/>
      </c>
      <c r="U248" s="18">
        <f>IF(OR($O248="",$P248=""),"",$P248-$O248)</f>
        <v/>
      </c>
    </row>
    <row r="249">
      <c r="A249" s="4" t="n"/>
      <c r="B249" s="4" t="n"/>
      <c r="C249" s="4" t="n"/>
      <c r="D249" s="4" t="n"/>
      <c r="E249" s="4" t="n"/>
      <c r="F249" s="13" t="n"/>
      <c r="G249" s="14" t="n"/>
      <c r="H249" s="13" t="n"/>
      <c r="I249" s="5" t="n"/>
      <c r="J249" s="5" t="n"/>
      <c r="K249" s="5" t="n"/>
      <c r="L249" s="4" t="n"/>
      <c r="M249" s="4" t="n"/>
      <c r="N249" s="4" t="n"/>
      <c r="O249" s="15" t="n"/>
      <c r="P249" s="15" t="n"/>
      <c r="Q249" s="16">
        <f>IF($I249="","",IF($K249="",'الإعدادات'!$B$6-$I249,$K249-$I249))</f>
        <v/>
      </c>
      <c r="R249" s="8">
        <f>IF($I249="","",IF($K249&lt;&gt;"","استُلم",IF(AND($J249&lt;&gt;"",'الإعدادات'!$B$6&gt;$J249),"متأخر","في المعمل")))</f>
        <v/>
      </c>
      <c r="S249" s="16">
        <f>IF(OR($I249="",$J249=""),"",MAX(0,IF($K249="",'الإعدادات'!$B$6,$K249)-$J249))</f>
        <v/>
      </c>
      <c r="T249" s="17">
        <f>IF($I249="","",DATE(YEAR($I249),MONTH($I249),1))</f>
        <v/>
      </c>
      <c r="U249" s="18">
        <f>IF(OR($O249="",$P249=""),"",$P249-$O249)</f>
        <v/>
      </c>
    </row>
    <row r="250">
      <c r="A250" s="4" t="n"/>
      <c r="B250" s="4" t="n"/>
      <c r="C250" s="4" t="n"/>
      <c r="D250" s="4" t="n"/>
      <c r="E250" s="4" t="n"/>
      <c r="F250" s="13" t="n"/>
      <c r="G250" s="14" t="n"/>
      <c r="H250" s="13" t="n"/>
      <c r="I250" s="5" t="n"/>
      <c r="J250" s="5" t="n"/>
      <c r="K250" s="5" t="n"/>
      <c r="L250" s="4" t="n"/>
      <c r="M250" s="4" t="n"/>
      <c r="N250" s="4" t="n"/>
      <c r="O250" s="15" t="n"/>
      <c r="P250" s="15" t="n"/>
      <c r="Q250" s="16">
        <f>IF($I250="","",IF($K250="",'الإعدادات'!$B$6-$I250,$K250-$I250))</f>
        <v/>
      </c>
      <c r="R250" s="8">
        <f>IF($I250="","",IF($K250&lt;&gt;"","استُلم",IF(AND($J250&lt;&gt;"",'الإعدادات'!$B$6&gt;$J250),"متأخر","في المعمل")))</f>
        <v/>
      </c>
      <c r="S250" s="16">
        <f>IF(OR($I250="",$J250=""),"",MAX(0,IF($K250="",'الإعدادات'!$B$6,$K250)-$J250))</f>
        <v/>
      </c>
      <c r="T250" s="17">
        <f>IF($I250="","",DATE(YEAR($I250),MONTH($I250),1))</f>
        <v/>
      </c>
      <c r="U250" s="18">
        <f>IF(OR($O250="",$P250=""),"",$P250-$O250)</f>
        <v/>
      </c>
    </row>
    <row r="251">
      <c r="A251" s="4" t="n"/>
      <c r="B251" s="4" t="n"/>
      <c r="C251" s="4" t="n"/>
      <c r="D251" s="4" t="n"/>
      <c r="E251" s="4" t="n"/>
      <c r="F251" s="13" t="n"/>
      <c r="G251" s="14" t="n"/>
      <c r="H251" s="13" t="n"/>
      <c r="I251" s="5" t="n"/>
      <c r="J251" s="5" t="n"/>
      <c r="K251" s="5" t="n"/>
      <c r="L251" s="4" t="n"/>
      <c r="M251" s="4" t="n"/>
      <c r="N251" s="4" t="n"/>
      <c r="O251" s="15" t="n"/>
      <c r="P251" s="15" t="n"/>
      <c r="Q251" s="16">
        <f>IF($I251="","",IF($K251="",'الإعدادات'!$B$6-$I251,$K251-$I251))</f>
        <v/>
      </c>
      <c r="R251" s="8">
        <f>IF($I251="","",IF($K251&lt;&gt;"","استُلم",IF(AND($J251&lt;&gt;"",'الإعدادات'!$B$6&gt;$J251),"متأخر","في المعمل")))</f>
        <v/>
      </c>
      <c r="S251" s="16">
        <f>IF(OR($I251="",$J251=""),"",MAX(0,IF($K251="",'الإعدادات'!$B$6,$K251)-$J251))</f>
        <v/>
      </c>
      <c r="T251" s="17">
        <f>IF($I251="","",DATE(YEAR($I251),MONTH($I251),1))</f>
        <v/>
      </c>
      <c r="U251" s="18">
        <f>IF(OR($O251="",$P251=""),"",$P251-$O251)</f>
        <v/>
      </c>
    </row>
    <row r="252">
      <c r="A252" s="4" t="n"/>
      <c r="B252" s="4" t="n"/>
      <c r="C252" s="4" t="n"/>
      <c r="D252" s="4" t="n"/>
      <c r="E252" s="4" t="n"/>
      <c r="F252" s="13" t="n"/>
      <c r="G252" s="14" t="n"/>
      <c r="H252" s="13" t="n"/>
      <c r="I252" s="5" t="n"/>
      <c r="J252" s="5" t="n"/>
      <c r="K252" s="5" t="n"/>
      <c r="L252" s="4" t="n"/>
      <c r="M252" s="4" t="n"/>
      <c r="N252" s="4" t="n"/>
      <c r="O252" s="15" t="n"/>
      <c r="P252" s="15" t="n"/>
      <c r="Q252" s="16">
        <f>IF($I252="","",IF($K252="",'الإعدادات'!$B$6-$I252,$K252-$I252))</f>
        <v/>
      </c>
      <c r="R252" s="8">
        <f>IF($I252="","",IF($K252&lt;&gt;"","استُلم",IF(AND($J252&lt;&gt;"",'الإعدادات'!$B$6&gt;$J252),"متأخر","في المعمل")))</f>
        <v/>
      </c>
      <c r="S252" s="16">
        <f>IF(OR($I252="",$J252=""),"",MAX(0,IF($K252="",'الإعدادات'!$B$6,$K252)-$J252))</f>
        <v/>
      </c>
      <c r="T252" s="17">
        <f>IF($I252="","",DATE(YEAR($I252),MONTH($I252),1))</f>
        <v/>
      </c>
      <c r="U252" s="18">
        <f>IF(OR($O252="",$P252=""),"",$P252-$O252)</f>
        <v/>
      </c>
    </row>
    <row r="253">
      <c r="A253" s="4" t="n"/>
      <c r="B253" s="4" t="n"/>
      <c r="C253" s="4" t="n"/>
      <c r="D253" s="4" t="n"/>
      <c r="E253" s="4" t="n"/>
      <c r="F253" s="13" t="n"/>
      <c r="G253" s="14" t="n"/>
      <c r="H253" s="13" t="n"/>
      <c r="I253" s="5" t="n"/>
      <c r="J253" s="5" t="n"/>
      <c r="K253" s="5" t="n"/>
      <c r="L253" s="4" t="n"/>
      <c r="M253" s="4" t="n"/>
      <c r="N253" s="4" t="n"/>
      <c r="O253" s="15" t="n"/>
      <c r="P253" s="15" t="n"/>
      <c r="Q253" s="16">
        <f>IF($I253="","",IF($K253="",'الإعدادات'!$B$6-$I253,$K253-$I253))</f>
        <v/>
      </c>
      <c r="R253" s="8">
        <f>IF($I253="","",IF($K253&lt;&gt;"","استُلم",IF(AND($J253&lt;&gt;"",'الإعدادات'!$B$6&gt;$J253),"متأخر","في المعمل")))</f>
        <v/>
      </c>
      <c r="S253" s="16">
        <f>IF(OR($I253="",$J253=""),"",MAX(0,IF($K253="",'الإعدادات'!$B$6,$K253)-$J253))</f>
        <v/>
      </c>
      <c r="T253" s="17">
        <f>IF($I253="","",DATE(YEAR($I253),MONTH($I253),1))</f>
        <v/>
      </c>
      <c r="U253" s="18">
        <f>IF(OR($O253="",$P253=""),"",$P253-$O253)</f>
        <v/>
      </c>
    </row>
    <row r="254">
      <c r="A254" s="4" t="n"/>
      <c r="B254" s="4" t="n"/>
      <c r="C254" s="4" t="n"/>
      <c r="D254" s="4" t="n"/>
      <c r="E254" s="4" t="n"/>
      <c r="F254" s="13" t="n"/>
      <c r="G254" s="14" t="n"/>
      <c r="H254" s="13" t="n"/>
      <c r="I254" s="5" t="n"/>
      <c r="J254" s="5" t="n"/>
      <c r="K254" s="5" t="n"/>
      <c r="L254" s="4" t="n"/>
      <c r="M254" s="4" t="n"/>
      <c r="N254" s="4" t="n"/>
      <c r="O254" s="15" t="n"/>
      <c r="P254" s="15" t="n"/>
      <c r="Q254" s="16">
        <f>IF($I254="","",IF($K254="",'الإعدادات'!$B$6-$I254,$K254-$I254))</f>
        <v/>
      </c>
      <c r="R254" s="8">
        <f>IF($I254="","",IF($K254&lt;&gt;"","استُلم",IF(AND($J254&lt;&gt;"",'الإعدادات'!$B$6&gt;$J254),"متأخر","في المعمل")))</f>
        <v/>
      </c>
      <c r="S254" s="16">
        <f>IF(OR($I254="",$J254=""),"",MAX(0,IF($K254="",'الإعدادات'!$B$6,$K254)-$J254))</f>
        <v/>
      </c>
      <c r="T254" s="17">
        <f>IF($I254="","",DATE(YEAR($I254),MONTH($I254),1))</f>
        <v/>
      </c>
      <c r="U254" s="18">
        <f>IF(OR($O254="",$P254=""),"",$P254-$O254)</f>
        <v/>
      </c>
    </row>
    <row r="255">
      <c r="A255" s="4" t="n"/>
      <c r="B255" s="4" t="n"/>
      <c r="C255" s="4" t="n"/>
      <c r="D255" s="4" t="n"/>
      <c r="E255" s="4" t="n"/>
      <c r="F255" s="13" t="n"/>
      <c r="G255" s="14" t="n"/>
      <c r="H255" s="13" t="n"/>
      <c r="I255" s="5" t="n"/>
      <c r="J255" s="5" t="n"/>
      <c r="K255" s="5" t="n"/>
      <c r="L255" s="4" t="n"/>
      <c r="M255" s="4" t="n"/>
      <c r="N255" s="4" t="n"/>
      <c r="O255" s="15" t="n"/>
      <c r="P255" s="15" t="n"/>
      <c r="Q255" s="16">
        <f>IF($I255="","",IF($K255="",'الإعدادات'!$B$6-$I255,$K255-$I255))</f>
        <v/>
      </c>
      <c r="R255" s="8">
        <f>IF($I255="","",IF($K255&lt;&gt;"","استُلم",IF(AND($J255&lt;&gt;"",'الإعدادات'!$B$6&gt;$J255),"متأخر","في المعمل")))</f>
        <v/>
      </c>
      <c r="S255" s="16">
        <f>IF(OR($I255="",$J255=""),"",MAX(0,IF($K255="",'الإعدادات'!$B$6,$K255)-$J255))</f>
        <v/>
      </c>
      <c r="T255" s="17">
        <f>IF($I255="","",DATE(YEAR($I255),MONTH($I255),1))</f>
        <v/>
      </c>
      <c r="U255" s="18">
        <f>IF(OR($O255="",$P255=""),"",$P255-$O255)</f>
        <v/>
      </c>
    </row>
    <row r="256">
      <c r="A256" s="4" t="n"/>
      <c r="B256" s="4" t="n"/>
      <c r="C256" s="4" t="n"/>
      <c r="D256" s="4" t="n"/>
      <c r="E256" s="4" t="n"/>
      <c r="F256" s="13" t="n"/>
      <c r="G256" s="14" t="n"/>
      <c r="H256" s="13" t="n"/>
      <c r="I256" s="5" t="n"/>
      <c r="J256" s="5" t="n"/>
      <c r="K256" s="5" t="n"/>
      <c r="L256" s="4" t="n"/>
      <c r="M256" s="4" t="n"/>
      <c r="N256" s="4" t="n"/>
      <c r="O256" s="15" t="n"/>
      <c r="P256" s="15" t="n"/>
      <c r="Q256" s="16">
        <f>IF($I256="","",IF($K256="",'الإعدادات'!$B$6-$I256,$K256-$I256))</f>
        <v/>
      </c>
      <c r="R256" s="8">
        <f>IF($I256="","",IF($K256&lt;&gt;"","استُلم",IF(AND($J256&lt;&gt;"",'الإعدادات'!$B$6&gt;$J256),"متأخر","في المعمل")))</f>
        <v/>
      </c>
      <c r="S256" s="16">
        <f>IF(OR($I256="",$J256=""),"",MAX(0,IF($K256="",'الإعدادات'!$B$6,$K256)-$J256))</f>
        <v/>
      </c>
      <c r="T256" s="17">
        <f>IF($I256="","",DATE(YEAR($I256),MONTH($I256),1))</f>
        <v/>
      </c>
      <c r="U256" s="18">
        <f>IF(OR($O256="",$P256=""),"",$P256-$O256)</f>
        <v/>
      </c>
    </row>
    <row r="257">
      <c r="A257" s="4" t="n"/>
      <c r="B257" s="4" t="n"/>
      <c r="C257" s="4" t="n"/>
      <c r="D257" s="4" t="n"/>
      <c r="E257" s="4" t="n"/>
      <c r="F257" s="13" t="n"/>
      <c r="G257" s="14" t="n"/>
      <c r="H257" s="13" t="n"/>
      <c r="I257" s="5" t="n"/>
      <c r="J257" s="5" t="n"/>
      <c r="K257" s="5" t="n"/>
      <c r="L257" s="4" t="n"/>
      <c r="M257" s="4" t="n"/>
      <c r="N257" s="4" t="n"/>
      <c r="O257" s="15" t="n"/>
      <c r="P257" s="15" t="n"/>
      <c r="Q257" s="16">
        <f>IF($I257="","",IF($K257="",'الإعدادات'!$B$6-$I257,$K257-$I257))</f>
        <v/>
      </c>
      <c r="R257" s="8">
        <f>IF($I257="","",IF($K257&lt;&gt;"","استُلم",IF(AND($J257&lt;&gt;"",'الإعدادات'!$B$6&gt;$J257),"متأخر","في المعمل")))</f>
        <v/>
      </c>
      <c r="S257" s="16">
        <f>IF(OR($I257="",$J257=""),"",MAX(0,IF($K257="",'الإعدادات'!$B$6,$K257)-$J257))</f>
        <v/>
      </c>
      <c r="T257" s="17">
        <f>IF($I257="","",DATE(YEAR($I257),MONTH($I257),1))</f>
        <v/>
      </c>
      <c r="U257" s="18">
        <f>IF(OR($O257="",$P257=""),"",$P257-$O257)</f>
        <v/>
      </c>
    </row>
    <row r="258">
      <c r="A258" s="4" t="n"/>
      <c r="B258" s="4" t="n"/>
      <c r="C258" s="4" t="n"/>
      <c r="D258" s="4" t="n"/>
      <c r="E258" s="4" t="n"/>
      <c r="F258" s="13" t="n"/>
      <c r="G258" s="14" t="n"/>
      <c r="H258" s="13" t="n"/>
      <c r="I258" s="5" t="n"/>
      <c r="J258" s="5" t="n"/>
      <c r="K258" s="5" t="n"/>
      <c r="L258" s="4" t="n"/>
      <c r="M258" s="4" t="n"/>
      <c r="N258" s="4" t="n"/>
      <c r="O258" s="15" t="n"/>
      <c r="P258" s="15" t="n"/>
      <c r="Q258" s="16">
        <f>IF($I258="","",IF($K258="",'الإعدادات'!$B$6-$I258,$K258-$I258))</f>
        <v/>
      </c>
      <c r="R258" s="8">
        <f>IF($I258="","",IF($K258&lt;&gt;"","استُلم",IF(AND($J258&lt;&gt;"",'الإعدادات'!$B$6&gt;$J258),"متأخر","في المعمل")))</f>
        <v/>
      </c>
      <c r="S258" s="16">
        <f>IF(OR($I258="",$J258=""),"",MAX(0,IF($K258="",'الإعدادات'!$B$6,$K258)-$J258))</f>
        <v/>
      </c>
      <c r="T258" s="17">
        <f>IF($I258="","",DATE(YEAR($I258),MONTH($I258),1))</f>
        <v/>
      </c>
      <c r="U258" s="18">
        <f>IF(OR($O258="",$P258=""),"",$P258-$O258)</f>
        <v/>
      </c>
    </row>
    <row r="259">
      <c r="A259" s="4" t="n"/>
      <c r="B259" s="4" t="n"/>
      <c r="C259" s="4" t="n"/>
      <c r="D259" s="4" t="n"/>
      <c r="E259" s="4" t="n"/>
      <c r="F259" s="13" t="n"/>
      <c r="G259" s="14" t="n"/>
      <c r="H259" s="13" t="n"/>
      <c r="I259" s="5" t="n"/>
      <c r="J259" s="5" t="n"/>
      <c r="K259" s="5" t="n"/>
      <c r="L259" s="4" t="n"/>
      <c r="M259" s="4" t="n"/>
      <c r="N259" s="4" t="n"/>
      <c r="O259" s="15" t="n"/>
      <c r="P259" s="15" t="n"/>
      <c r="Q259" s="16">
        <f>IF($I259="","",IF($K259="",'الإعدادات'!$B$6-$I259,$K259-$I259))</f>
        <v/>
      </c>
      <c r="R259" s="8">
        <f>IF($I259="","",IF($K259&lt;&gt;"","استُلم",IF(AND($J259&lt;&gt;"",'الإعدادات'!$B$6&gt;$J259),"متأخر","في المعمل")))</f>
        <v/>
      </c>
      <c r="S259" s="16">
        <f>IF(OR($I259="",$J259=""),"",MAX(0,IF($K259="",'الإعدادات'!$B$6,$K259)-$J259))</f>
        <v/>
      </c>
      <c r="T259" s="17">
        <f>IF($I259="","",DATE(YEAR($I259),MONTH($I259),1))</f>
        <v/>
      </c>
      <c r="U259" s="18">
        <f>IF(OR($O259="",$P259=""),"",$P259-$O259)</f>
        <v/>
      </c>
    </row>
    <row r="260">
      <c r="A260" s="4" t="n"/>
      <c r="B260" s="4" t="n"/>
      <c r="C260" s="4" t="n"/>
      <c r="D260" s="4" t="n"/>
      <c r="E260" s="4" t="n"/>
      <c r="F260" s="13" t="n"/>
      <c r="G260" s="14" t="n"/>
      <c r="H260" s="13" t="n"/>
      <c r="I260" s="5" t="n"/>
      <c r="J260" s="5" t="n"/>
      <c r="K260" s="5" t="n"/>
      <c r="L260" s="4" t="n"/>
      <c r="M260" s="4" t="n"/>
      <c r="N260" s="4" t="n"/>
      <c r="O260" s="15" t="n"/>
      <c r="P260" s="15" t="n"/>
      <c r="Q260" s="16">
        <f>IF($I260="","",IF($K260="",'الإعدادات'!$B$6-$I260,$K260-$I260))</f>
        <v/>
      </c>
      <c r="R260" s="8">
        <f>IF($I260="","",IF($K260&lt;&gt;"","استُلم",IF(AND($J260&lt;&gt;"",'الإعدادات'!$B$6&gt;$J260),"متأخر","في المعمل")))</f>
        <v/>
      </c>
      <c r="S260" s="16">
        <f>IF(OR($I260="",$J260=""),"",MAX(0,IF($K260="",'الإعدادات'!$B$6,$K260)-$J260))</f>
        <v/>
      </c>
      <c r="T260" s="17">
        <f>IF($I260="","",DATE(YEAR($I260),MONTH($I260),1))</f>
        <v/>
      </c>
      <c r="U260" s="18">
        <f>IF(OR($O260="",$P260=""),"",$P260-$O260)</f>
        <v/>
      </c>
    </row>
    <row r="261">
      <c r="A261" s="4" t="n"/>
      <c r="B261" s="4" t="n"/>
      <c r="C261" s="4" t="n"/>
      <c r="D261" s="4" t="n"/>
      <c r="E261" s="4" t="n"/>
      <c r="F261" s="13" t="n"/>
      <c r="G261" s="14" t="n"/>
      <c r="H261" s="13" t="n"/>
      <c r="I261" s="5" t="n"/>
      <c r="J261" s="5" t="n"/>
      <c r="K261" s="5" t="n"/>
      <c r="L261" s="4" t="n"/>
      <c r="M261" s="4" t="n"/>
      <c r="N261" s="4" t="n"/>
      <c r="O261" s="15" t="n"/>
      <c r="P261" s="15" t="n"/>
      <c r="Q261" s="16">
        <f>IF($I261="","",IF($K261="",'الإعدادات'!$B$6-$I261,$K261-$I261))</f>
        <v/>
      </c>
      <c r="R261" s="8">
        <f>IF($I261="","",IF($K261&lt;&gt;"","استُلم",IF(AND($J261&lt;&gt;"",'الإعدادات'!$B$6&gt;$J261),"متأخر","في المعمل")))</f>
        <v/>
      </c>
      <c r="S261" s="16">
        <f>IF(OR($I261="",$J261=""),"",MAX(0,IF($K261="",'الإعدادات'!$B$6,$K261)-$J261))</f>
        <v/>
      </c>
      <c r="T261" s="17">
        <f>IF($I261="","",DATE(YEAR($I261),MONTH($I261),1))</f>
        <v/>
      </c>
      <c r="U261" s="18">
        <f>IF(OR($O261="",$P261=""),"",$P261-$O261)</f>
        <v/>
      </c>
    </row>
    <row r="262">
      <c r="A262" s="4" t="n"/>
      <c r="B262" s="4" t="n"/>
      <c r="C262" s="4" t="n"/>
      <c r="D262" s="4" t="n"/>
      <c r="E262" s="4" t="n"/>
      <c r="F262" s="13" t="n"/>
      <c r="G262" s="14" t="n"/>
      <c r="H262" s="13" t="n"/>
      <c r="I262" s="5" t="n"/>
      <c r="J262" s="5" t="n"/>
      <c r="K262" s="5" t="n"/>
      <c r="L262" s="4" t="n"/>
      <c r="M262" s="4" t="n"/>
      <c r="N262" s="4" t="n"/>
      <c r="O262" s="15" t="n"/>
      <c r="P262" s="15" t="n"/>
      <c r="Q262" s="16">
        <f>IF($I262="","",IF($K262="",'الإعدادات'!$B$6-$I262,$K262-$I262))</f>
        <v/>
      </c>
      <c r="R262" s="8">
        <f>IF($I262="","",IF($K262&lt;&gt;"","استُلم",IF(AND($J262&lt;&gt;"",'الإعدادات'!$B$6&gt;$J262),"متأخر","في المعمل")))</f>
        <v/>
      </c>
      <c r="S262" s="16">
        <f>IF(OR($I262="",$J262=""),"",MAX(0,IF($K262="",'الإعدادات'!$B$6,$K262)-$J262))</f>
        <v/>
      </c>
      <c r="T262" s="17">
        <f>IF($I262="","",DATE(YEAR($I262),MONTH($I262),1))</f>
        <v/>
      </c>
      <c r="U262" s="18">
        <f>IF(OR($O262="",$P262=""),"",$P262-$O262)</f>
        <v/>
      </c>
    </row>
    <row r="263">
      <c r="A263" s="4" t="n"/>
      <c r="B263" s="4" t="n"/>
      <c r="C263" s="4" t="n"/>
      <c r="D263" s="4" t="n"/>
      <c r="E263" s="4" t="n"/>
      <c r="F263" s="13" t="n"/>
      <c r="G263" s="14" t="n"/>
      <c r="H263" s="13" t="n"/>
      <c r="I263" s="5" t="n"/>
      <c r="J263" s="5" t="n"/>
      <c r="K263" s="5" t="n"/>
      <c r="L263" s="4" t="n"/>
      <c r="M263" s="4" t="n"/>
      <c r="N263" s="4" t="n"/>
      <c r="O263" s="15" t="n"/>
      <c r="P263" s="15" t="n"/>
      <c r="Q263" s="16">
        <f>IF($I263="","",IF($K263="",'الإعدادات'!$B$6-$I263,$K263-$I263))</f>
        <v/>
      </c>
      <c r="R263" s="8">
        <f>IF($I263="","",IF($K263&lt;&gt;"","استُلم",IF(AND($J263&lt;&gt;"",'الإعدادات'!$B$6&gt;$J263),"متأخر","في المعمل")))</f>
        <v/>
      </c>
      <c r="S263" s="16">
        <f>IF(OR($I263="",$J263=""),"",MAX(0,IF($K263="",'الإعدادات'!$B$6,$K263)-$J263))</f>
        <v/>
      </c>
      <c r="T263" s="17">
        <f>IF($I263="","",DATE(YEAR($I263),MONTH($I263),1))</f>
        <v/>
      </c>
      <c r="U263" s="18">
        <f>IF(OR($O263="",$P263=""),"",$P263-$O263)</f>
        <v/>
      </c>
    </row>
    <row r="264">
      <c r="A264" s="4" t="n"/>
      <c r="B264" s="4" t="n"/>
      <c r="C264" s="4" t="n"/>
      <c r="D264" s="4" t="n"/>
      <c r="E264" s="4" t="n"/>
      <c r="F264" s="13" t="n"/>
      <c r="G264" s="14" t="n"/>
      <c r="H264" s="13" t="n"/>
      <c r="I264" s="5" t="n"/>
      <c r="J264" s="5" t="n"/>
      <c r="K264" s="5" t="n"/>
      <c r="L264" s="4" t="n"/>
      <c r="M264" s="4" t="n"/>
      <c r="N264" s="4" t="n"/>
      <c r="O264" s="15" t="n"/>
      <c r="P264" s="15" t="n"/>
      <c r="Q264" s="16">
        <f>IF($I264="","",IF($K264="",'الإعدادات'!$B$6-$I264,$K264-$I264))</f>
        <v/>
      </c>
      <c r="R264" s="8">
        <f>IF($I264="","",IF($K264&lt;&gt;"","استُلم",IF(AND($J264&lt;&gt;"",'الإعدادات'!$B$6&gt;$J264),"متأخر","في المعمل")))</f>
        <v/>
      </c>
      <c r="S264" s="16">
        <f>IF(OR($I264="",$J264=""),"",MAX(0,IF($K264="",'الإعدادات'!$B$6,$K264)-$J264))</f>
        <v/>
      </c>
      <c r="T264" s="17">
        <f>IF($I264="","",DATE(YEAR($I264),MONTH($I264),1))</f>
        <v/>
      </c>
      <c r="U264" s="18">
        <f>IF(OR($O264="",$P264=""),"",$P264-$O264)</f>
        <v/>
      </c>
    </row>
    <row r="265">
      <c r="A265" s="4" t="n"/>
      <c r="B265" s="4" t="n"/>
      <c r="C265" s="4" t="n"/>
      <c r="D265" s="4" t="n"/>
      <c r="E265" s="4" t="n"/>
      <c r="F265" s="13" t="n"/>
      <c r="G265" s="14" t="n"/>
      <c r="H265" s="13" t="n"/>
      <c r="I265" s="5" t="n"/>
      <c r="J265" s="5" t="n"/>
      <c r="K265" s="5" t="n"/>
      <c r="L265" s="4" t="n"/>
      <c r="M265" s="4" t="n"/>
      <c r="N265" s="4" t="n"/>
      <c r="O265" s="15" t="n"/>
      <c r="P265" s="15" t="n"/>
      <c r="Q265" s="16">
        <f>IF($I265="","",IF($K265="",'الإعدادات'!$B$6-$I265,$K265-$I265))</f>
        <v/>
      </c>
      <c r="R265" s="8">
        <f>IF($I265="","",IF($K265&lt;&gt;"","استُلم",IF(AND($J265&lt;&gt;"",'الإعدادات'!$B$6&gt;$J265),"متأخر","في المعمل")))</f>
        <v/>
      </c>
      <c r="S265" s="16">
        <f>IF(OR($I265="",$J265=""),"",MAX(0,IF($K265="",'الإعدادات'!$B$6,$K265)-$J265))</f>
        <v/>
      </c>
      <c r="T265" s="17">
        <f>IF($I265="","",DATE(YEAR($I265),MONTH($I265),1))</f>
        <v/>
      </c>
      <c r="U265" s="18">
        <f>IF(OR($O265="",$P265=""),"",$P265-$O265)</f>
        <v/>
      </c>
    </row>
    <row r="266">
      <c r="A266" s="4" t="n"/>
      <c r="B266" s="4" t="n"/>
      <c r="C266" s="4" t="n"/>
      <c r="D266" s="4" t="n"/>
      <c r="E266" s="4" t="n"/>
      <c r="F266" s="13" t="n"/>
      <c r="G266" s="14" t="n"/>
      <c r="H266" s="13" t="n"/>
      <c r="I266" s="5" t="n"/>
      <c r="J266" s="5" t="n"/>
      <c r="K266" s="5" t="n"/>
      <c r="L266" s="4" t="n"/>
      <c r="M266" s="4" t="n"/>
      <c r="N266" s="4" t="n"/>
      <c r="O266" s="15" t="n"/>
      <c r="P266" s="15" t="n"/>
      <c r="Q266" s="16">
        <f>IF($I266="","",IF($K266="",'الإعدادات'!$B$6-$I266,$K266-$I266))</f>
        <v/>
      </c>
      <c r="R266" s="8">
        <f>IF($I266="","",IF($K266&lt;&gt;"","استُلم",IF(AND($J266&lt;&gt;"",'الإعدادات'!$B$6&gt;$J266),"متأخر","في المعمل")))</f>
        <v/>
      </c>
      <c r="S266" s="16">
        <f>IF(OR($I266="",$J266=""),"",MAX(0,IF($K266="",'الإعدادات'!$B$6,$K266)-$J266))</f>
        <v/>
      </c>
      <c r="T266" s="17">
        <f>IF($I266="","",DATE(YEAR($I266),MONTH($I266),1))</f>
        <v/>
      </c>
      <c r="U266" s="18">
        <f>IF(OR($O266="",$P266=""),"",$P266-$O266)</f>
        <v/>
      </c>
    </row>
    <row r="267">
      <c r="A267" s="4" t="n"/>
      <c r="B267" s="4" t="n"/>
      <c r="C267" s="4" t="n"/>
      <c r="D267" s="4" t="n"/>
      <c r="E267" s="4" t="n"/>
      <c r="F267" s="13" t="n"/>
      <c r="G267" s="14" t="n"/>
      <c r="H267" s="13" t="n"/>
      <c r="I267" s="5" t="n"/>
      <c r="J267" s="5" t="n"/>
      <c r="K267" s="5" t="n"/>
      <c r="L267" s="4" t="n"/>
      <c r="M267" s="4" t="n"/>
      <c r="N267" s="4" t="n"/>
      <c r="O267" s="15" t="n"/>
      <c r="P267" s="15" t="n"/>
      <c r="Q267" s="16">
        <f>IF($I267="","",IF($K267="",'الإعدادات'!$B$6-$I267,$K267-$I267))</f>
        <v/>
      </c>
      <c r="R267" s="8">
        <f>IF($I267="","",IF($K267&lt;&gt;"","استُلم",IF(AND($J267&lt;&gt;"",'الإعدادات'!$B$6&gt;$J267),"متأخر","في المعمل")))</f>
        <v/>
      </c>
      <c r="S267" s="16">
        <f>IF(OR($I267="",$J267=""),"",MAX(0,IF($K267="",'الإعدادات'!$B$6,$K267)-$J267))</f>
        <v/>
      </c>
      <c r="T267" s="17">
        <f>IF($I267="","",DATE(YEAR($I267),MONTH($I267),1))</f>
        <v/>
      </c>
      <c r="U267" s="18">
        <f>IF(OR($O267="",$P267=""),"",$P267-$O267)</f>
        <v/>
      </c>
    </row>
    <row r="268">
      <c r="A268" s="4" t="n"/>
      <c r="B268" s="4" t="n"/>
      <c r="C268" s="4" t="n"/>
      <c r="D268" s="4" t="n"/>
      <c r="E268" s="4" t="n"/>
      <c r="F268" s="13" t="n"/>
      <c r="G268" s="14" t="n"/>
      <c r="H268" s="13" t="n"/>
      <c r="I268" s="5" t="n"/>
      <c r="J268" s="5" t="n"/>
      <c r="K268" s="5" t="n"/>
      <c r="L268" s="4" t="n"/>
      <c r="M268" s="4" t="n"/>
      <c r="N268" s="4" t="n"/>
      <c r="O268" s="15" t="n"/>
      <c r="P268" s="15" t="n"/>
      <c r="Q268" s="16">
        <f>IF($I268="","",IF($K268="",'الإعدادات'!$B$6-$I268,$K268-$I268))</f>
        <v/>
      </c>
      <c r="R268" s="8">
        <f>IF($I268="","",IF($K268&lt;&gt;"","استُلم",IF(AND($J268&lt;&gt;"",'الإعدادات'!$B$6&gt;$J268),"متأخر","في المعمل")))</f>
        <v/>
      </c>
      <c r="S268" s="16">
        <f>IF(OR($I268="",$J268=""),"",MAX(0,IF($K268="",'الإعدادات'!$B$6,$K268)-$J268))</f>
        <v/>
      </c>
      <c r="T268" s="17">
        <f>IF($I268="","",DATE(YEAR($I268),MONTH($I268),1))</f>
        <v/>
      </c>
      <c r="U268" s="18">
        <f>IF(OR($O268="",$P268=""),"",$P268-$O268)</f>
        <v/>
      </c>
    </row>
    <row r="269">
      <c r="A269" s="4" t="n"/>
      <c r="B269" s="4" t="n"/>
      <c r="C269" s="4" t="n"/>
      <c r="D269" s="4" t="n"/>
      <c r="E269" s="4" t="n"/>
      <c r="F269" s="13" t="n"/>
      <c r="G269" s="14" t="n"/>
      <c r="H269" s="13" t="n"/>
      <c r="I269" s="5" t="n"/>
      <c r="J269" s="5" t="n"/>
      <c r="K269" s="5" t="n"/>
      <c r="L269" s="4" t="n"/>
      <c r="M269" s="4" t="n"/>
      <c r="N269" s="4" t="n"/>
      <c r="O269" s="15" t="n"/>
      <c r="P269" s="15" t="n"/>
      <c r="Q269" s="16">
        <f>IF($I269="","",IF($K269="",'الإعدادات'!$B$6-$I269,$K269-$I269))</f>
        <v/>
      </c>
      <c r="R269" s="8">
        <f>IF($I269="","",IF($K269&lt;&gt;"","استُلم",IF(AND($J269&lt;&gt;"",'الإعدادات'!$B$6&gt;$J269),"متأخر","في المعمل")))</f>
        <v/>
      </c>
      <c r="S269" s="16">
        <f>IF(OR($I269="",$J269=""),"",MAX(0,IF($K269="",'الإعدادات'!$B$6,$K269)-$J269))</f>
        <v/>
      </c>
      <c r="T269" s="17">
        <f>IF($I269="","",DATE(YEAR($I269),MONTH($I269),1))</f>
        <v/>
      </c>
      <c r="U269" s="18">
        <f>IF(OR($O269="",$P269=""),"",$P269-$O269)</f>
        <v/>
      </c>
    </row>
    <row r="270">
      <c r="A270" s="4" t="n"/>
      <c r="B270" s="4" t="n"/>
      <c r="C270" s="4" t="n"/>
      <c r="D270" s="4" t="n"/>
      <c r="E270" s="4" t="n"/>
      <c r="F270" s="13" t="n"/>
      <c r="G270" s="14" t="n"/>
      <c r="H270" s="13" t="n"/>
      <c r="I270" s="5" t="n"/>
      <c r="J270" s="5" t="n"/>
      <c r="K270" s="5" t="n"/>
      <c r="L270" s="4" t="n"/>
      <c r="M270" s="4" t="n"/>
      <c r="N270" s="4" t="n"/>
      <c r="O270" s="15" t="n"/>
      <c r="P270" s="15" t="n"/>
      <c r="Q270" s="16">
        <f>IF($I270="","",IF($K270="",'الإعدادات'!$B$6-$I270,$K270-$I270))</f>
        <v/>
      </c>
      <c r="R270" s="8">
        <f>IF($I270="","",IF($K270&lt;&gt;"","استُلم",IF(AND($J270&lt;&gt;"",'الإعدادات'!$B$6&gt;$J270),"متأخر","في المعمل")))</f>
        <v/>
      </c>
      <c r="S270" s="16">
        <f>IF(OR($I270="",$J270=""),"",MAX(0,IF($K270="",'الإعدادات'!$B$6,$K270)-$J270))</f>
        <v/>
      </c>
      <c r="T270" s="17">
        <f>IF($I270="","",DATE(YEAR($I270),MONTH($I270),1))</f>
        <v/>
      </c>
      <c r="U270" s="18">
        <f>IF(OR($O270="",$P270=""),"",$P270-$O270)</f>
        <v/>
      </c>
    </row>
    <row r="271">
      <c r="A271" s="4" t="n"/>
      <c r="B271" s="4" t="n"/>
      <c r="C271" s="4" t="n"/>
      <c r="D271" s="4" t="n"/>
      <c r="E271" s="4" t="n"/>
      <c r="F271" s="13" t="n"/>
      <c r="G271" s="14" t="n"/>
      <c r="H271" s="13" t="n"/>
      <c r="I271" s="5" t="n"/>
      <c r="J271" s="5" t="n"/>
      <c r="K271" s="5" t="n"/>
      <c r="L271" s="4" t="n"/>
      <c r="M271" s="4" t="n"/>
      <c r="N271" s="4" t="n"/>
      <c r="O271" s="15" t="n"/>
      <c r="P271" s="15" t="n"/>
      <c r="Q271" s="16">
        <f>IF($I271="","",IF($K271="",'الإعدادات'!$B$6-$I271,$K271-$I271))</f>
        <v/>
      </c>
      <c r="R271" s="8">
        <f>IF($I271="","",IF($K271&lt;&gt;"","استُلم",IF(AND($J271&lt;&gt;"",'الإعدادات'!$B$6&gt;$J271),"متأخر","في المعمل")))</f>
        <v/>
      </c>
      <c r="S271" s="16">
        <f>IF(OR($I271="",$J271=""),"",MAX(0,IF($K271="",'الإعدادات'!$B$6,$K271)-$J271))</f>
        <v/>
      </c>
      <c r="T271" s="17">
        <f>IF($I271="","",DATE(YEAR($I271),MONTH($I271),1))</f>
        <v/>
      </c>
      <c r="U271" s="18">
        <f>IF(OR($O271="",$P271=""),"",$P271-$O271)</f>
        <v/>
      </c>
    </row>
    <row r="272">
      <c r="A272" s="4" t="n"/>
      <c r="B272" s="4" t="n"/>
      <c r="C272" s="4" t="n"/>
      <c r="D272" s="4" t="n"/>
      <c r="E272" s="4" t="n"/>
      <c r="F272" s="13" t="n"/>
      <c r="G272" s="14" t="n"/>
      <c r="H272" s="13" t="n"/>
      <c r="I272" s="5" t="n"/>
      <c r="J272" s="5" t="n"/>
      <c r="K272" s="5" t="n"/>
      <c r="L272" s="4" t="n"/>
      <c r="M272" s="4" t="n"/>
      <c r="N272" s="4" t="n"/>
      <c r="O272" s="15" t="n"/>
      <c r="P272" s="15" t="n"/>
      <c r="Q272" s="16">
        <f>IF($I272="","",IF($K272="",'الإعدادات'!$B$6-$I272,$K272-$I272))</f>
        <v/>
      </c>
      <c r="R272" s="8">
        <f>IF($I272="","",IF($K272&lt;&gt;"","استُلم",IF(AND($J272&lt;&gt;"",'الإعدادات'!$B$6&gt;$J272),"متأخر","في المعمل")))</f>
        <v/>
      </c>
      <c r="S272" s="16">
        <f>IF(OR($I272="",$J272=""),"",MAX(0,IF($K272="",'الإعدادات'!$B$6,$K272)-$J272))</f>
        <v/>
      </c>
      <c r="T272" s="17">
        <f>IF($I272="","",DATE(YEAR($I272),MONTH($I272),1))</f>
        <v/>
      </c>
      <c r="U272" s="18">
        <f>IF(OR($O272="",$P272=""),"",$P272-$O272)</f>
        <v/>
      </c>
    </row>
    <row r="273">
      <c r="A273" s="4" t="n"/>
      <c r="B273" s="4" t="n"/>
      <c r="C273" s="4" t="n"/>
      <c r="D273" s="4" t="n"/>
      <c r="E273" s="4" t="n"/>
      <c r="F273" s="13" t="n"/>
      <c r="G273" s="14" t="n"/>
      <c r="H273" s="13" t="n"/>
      <c r="I273" s="5" t="n"/>
      <c r="J273" s="5" t="n"/>
      <c r="K273" s="5" t="n"/>
      <c r="L273" s="4" t="n"/>
      <c r="M273" s="4" t="n"/>
      <c r="N273" s="4" t="n"/>
      <c r="O273" s="15" t="n"/>
      <c r="P273" s="15" t="n"/>
      <c r="Q273" s="16">
        <f>IF($I273="","",IF($K273="",'الإعدادات'!$B$6-$I273,$K273-$I273))</f>
        <v/>
      </c>
      <c r="R273" s="8">
        <f>IF($I273="","",IF($K273&lt;&gt;"","استُلم",IF(AND($J273&lt;&gt;"",'الإعدادات'!$B$6&gt;$J273),"متأخر","في المعمل")))</f>
        <v/>
      </c>
      <c r="S273" s="16">
        <f>IF(OR($I273="",$J273=""),"",MAX(0,IF($K273="",'الإعدادات'!$B$6,$K273)-$J273))</f>
        <v/>
      </c>
      <c r="T273" s="17">
        <f>IF($I273="","",DATE(YEAR($I273),MONTH($I273),1))</f>
        <v/>
      </c>
      <c r="U273" s="18">
        <f>IF(OR($O273="",$P273=""),"",$P273-$O273)</f>
        <v/>
      </c>
    </row>
    <row r="274">
      <c r="A274" s="4" t="n"/>
      <c r="B274" s="4" t="n"/>
      <c r="C274" s="4" t="n"/>
      <c r="D274" s="4" t="n"/>
      <c r="E274" s="4" t="n"/>
      <c r="F274" s="13" t="n"/>
      <c r="G274" s="14" t="n"/>
      <c r="H274" s="13" t="n"/>
      <c r="I274" s="5" t="n"/>
      <c r="J274" s="5" t="n"/>
      <c r="K274" s="5" t="n"/>
      <c r="L274" s="4" t="n"/>
      <c r="M274" s="4" t="n"/>
      <c r="N274" s="4" t="n"/>
      <c r="O274" s="15" t="n"/>
      <c r="P274" s="15" t="n"/>
      <c r="Q274" s="16">
        <f>IF($I274="","",IF($K274="",'الإعدادات'!$B$6-$I274,$K274-$I274))</f>
        <v/>
      </c>
      <c r="R274" s="8">
        <f>IF($I274="","",IF($K274&lt;&gt;"","استُلم",IF(AND($J274&lt;&gt;"",'الإعدادات'!$B$6&gt;$J274),"متأخر","في المعمل")))</f>
        <v/>
      </c>
      <c r="S274" s="16">
        <f>IF(OR($I274="",$J274=""),"",MAX(0,IF($K274="",'الإعدادات'!$B$6,$K274)-$J274))</f>
        <v/>
      </c>
      <c r="T274" s="17">
        <f>IF($I274="","",DATE(YEAR($I274),MONTH($I274),1))</f>
        <v/>
      </c>
      <c r="U274" s="18">
        <f>IF(OR($O274="",$P274=""),"",$P274-$O274)</f>
        <v/>
      </c>
    </row>
    <row r="275">
      <c r="A275" s="4" t="n"/>
      <c r="B275" s="4" t="n"/>
      <c r="C275" s="4" t="n"/>
      <c r="D275" s="4" t="n"/>
      <c r="E275" s="4" t="n"/>
      <c r="F275" s="13" t="n"/>
      <c r="G275" s="14" t="n"/>
      <c r="H275" s="13" t="n"/>
      <c r="I275" s="5" t="n"/>
      <c r="J275" s="5" t="n"/>
      <c r="K275" s="5" t="n"/>
      <c r="L275" s="4" t="n"/>
      <c r="M275" s="4" t="n"/>
      <c r="N275" s="4" t="n"/>
      <c r="O275" s="15" t="n"/>
      <c r="P275" s="15" t="n"/>
      <c r="Q275" s="16">
        <f>IF($I275="","",IF($K275="",'الإعدادات'!$B$6-$I275,$K275-$I275))</f>
        <v/>
      </c>
      <c r="R275" s="8">
        <f>IF($I275="","",IF($K275&lt;&gt;"","استُلم",IF(AND($J275&lt;&gt;"",'الإعدادات'!$B$6&gt;$J275),"متأخر","في المعمل")))</f>
        <v/>
      </c>
      <c r="S275" s="16">
        <f>IF(OR($I275="",$J275=""),"",MAX(0,IF($K275="",'الإعدادات'!$B$6,$K275)-$J275))</f>
        <v/>
      </c>
      <c r="T275" s="17">
        <f>IF($I275="","",DATE(YEAR($I275),MONTH($I275),1))</f>
        <v/>
      </c>
      <c r="U275" s="18">
        <f>IF(OR($O275="",$P275=""),"",$P275-$O275)</f>
        <v/>
      </c>
    </row>
    <row r="276">
      <c r="A276" s="4" t="n"/>
      <c r="B276" s="4" t="n"/>
      <c r="C276" s="4" t="n"/>
      <c r="D276" s="4" t="n"/>
      <c r="E276" s="4" t="n"/>
      <c r="F276" s="13" t="n"/>
      <c r="G276" s="14" t="n"/>
      <c r="H276" s="13" t="n"/>
      <c r="I276" s="5" t="n"/>
      <c r="J276" s="5" t="n"/>
      <c r="K276" s="5" t="n"/>
      <c r="L276" s="4" t="n"/>
      <c r="M276" s="4" t="n"/>
      <c r="N276" s="4" t="n"/>
      <c r="O276" s="15" t="n"/>
      <c r="P276" s="15" t="n"/>
      <c r="Q276" s="16">
        <f>IF($I276="","",IF($K276="",'الإعدادات'!$B$6-$I276,$K276-$I276))</f>
        <v/>
      </c>
      <c r="R276" s="8">
        <f>IF($I276="","",IF($K276&lt;&gt;"","استُلم",IF(AND($J276&lt;&gt;"",'الإعدادات'!$B$6&gt;$J276),"متأخر","في المعمل")))</f>
        <v/>
      </c>
      <c r="S276" s="16">
        <f>IF(OR($I276="",$J276=""),"",MAX(0,IF($K276="",'الإعدادات'!$B$6,$K276)-$J276))</f>
        <v/>
      </c>
      <c r="T276" s="17">
        <f>IF($I276="","",DATE(YEAR($I276),MONTH($I276),1))</f>
        <v/>
      </c>
      <c r="U276" s="18">
        <f>IF(OR($O276="",$P276=""),"",$P276-$O276)</f>
        <v/>
      </c>
    </row>
    <row r="277">
      <c r="A277" s="4" t="n"/>
      <c r="B277" s="4" t="n"/>
      <c r="C277" s="4" t="n"/>
      <c r="D277" s="4" t="n"/>
      <c r="E277" s="4" t="n"/>
      <c r="F277" s="13" t="n"/>
      <c r="G277" s="14" t="n"/>
      <c r="H277" s="13" t="n"/>
      <c r="I277" s="5" t="n"/>
      <c r="J277" s="5" t="n"/>
      <c r="K277" s="5" t="n"/>
      <c r="L277" s="4" t="n"/>
      <c r="M277" s="4" t="n"/>
      <c r="N277" s="4" t="n"/>
      <c r="O277" s="15" t="n"/>
      <c r="P277" s="15" t="n"/>
      <c r="Q277" s="16">
        <f>IF($I277="","",IF($K277="",'الإعدادات'!$B$6-$I277,$K277-$I277))</f>
        <v/>
      </c>
      <c r="R277" s="8">
        <f>IF($I277="","",IF($K277&lt;&gt;"","استُلم",IF(AND($J277&lt;&gt;"",'الإعدادات'!$B$6&gt;$J277),"متأخر","في المعمل")))</f>
        <v/>
      </c>
      <c r="S277" s="16">
        <f>IF(OR($I277="",$J277=""),"",MAX(0,IF($K277="",'الإعدادات'!$B$6,$K277)-$J277))</f>
        <v/>
      </c>
      <c r="T277" s="17">
        <f>IF($I277="","",DATE(YEAR($I277),MONTH($I277),1))</f>
        <v/>
      </c>
      <c r="U277" s="18">
        <f>IF(OR($O277="",$P277=""),"",$P277-$O277)</f>
        <v/>
      </c>
    </row>
    <row r="278">
      <c r="A278" s="4" t="n"/>
      <c r="B278" s="4" t="n"/>
      <c r="C278" s="4" t="n"/>
      <c r="D278" s="4" t="n"/>
      <c r="E278" s="4" t="n"/>
      <c r="F278" s="13" t="n"/>
      <c r="G278" s="14" t="n"/>
      <c r="H278" s="13" t="n"/>
      <c r="I278" s="5" t="n"/>
      <c r="J278" s="5" t="n"/>
      <c r="K278" s="5" t="n"/>
      <c r="L278" s="4" t="n"/>
      <c r="M278" s="4" t="n"/>
      <c r="N278" s="4" t="n"/>
      <c r="O278" s="15" t="n"/>
      <c r="P278" s="15" t="n"/>
      <c r="Q278" s="16">
        <f>IF($I278="","",IF($K278="",'الإعدادات'!$B$6-$I278,$K278-$I278))</f>
        <v/>
      </c>
      <c r="R278" s="8">
        <f>IF($I278="","",IF($K278&lt;&gt;"","استُلم",IF(AND($J278&lt;&gt;"",'الإعدادات'!$B$6&gt;$J278),"متأخر","في المعمل")))</f>
        <v/>
      </c>
      <c r="S278" s="16">
        <f>IF(OR($I278="",$J278=""),"",MAX(0,IF($K278="",'الإعدادات'!$B$6,$K278)-$J278))</f>
        <v/>
      </c>
      <c r="T278" s="17">
        <f>IF($I278="","",DATE(YEAR($I278),MONTH($I278),1))</f>
        <v/>
      </c>
      <c r="U278" s="18">
        <f>IF(OR($O278="",$P278=""),"",$P278-$O278)</f>
        <v/>
      </c>
    </row>
    <row r="279">
      <c r="A279" s="4" t="n"/>
      <c r="B279" s="4" t="n"/>
      <c r="C279" s="4" t="n"/>
      <c r="D279" s="4" t="n"/>
      <c r="E279" s="4" t="n"/>
      <c r="F279" s="13" t="n"/>
      <c r="G279" s="14" t="n"/>
      <c r="H279" s="13" t="n"/>
      <c r="I279" s="5" t="n"/>
      <c r="J279" s="5" t="n"/>
      <c r="K279" s="5" t="n"/>
      <c r="L279" s="4" t="n"/>
      <c r="M279" s="4" t="n"/>
      <c r="N279" s="4" t="n"/>
      <c r="O279" s="15" t="n"/>
      <c r="P279" s="15" t="n"/>
      <c r="Q279" s="16">
        <f>IF($I279="","",IF($K279="",'الإعدادات'!$B$6-$I279,$K279-$I279))</f>
        <v/>
      </c>
      <c r="R279" s="8">
        <f>IF($I279="","",IF($K279&lt;&gt;"","استُلم",IF(AND($J279&lt;&gt;"",'الإعدادات'!$B$6&gt;$J279),"متأخر","في المعمل")))</f>
        <v/>
      </c>
      <c r="S279" s="16">
        <f>IF(OR($I279="",$J279=""),"",MAX(0,IF($K279="",'الإعدادات'!$B$6,$K279)-$J279))</f>
        <v/>
      </c>
      <c r="T279" s="17">
        <f>IF($I279="","",DATE(YEAR($I279),MONTH($I279),1))</f>
        <v/>
      </c>
      <c r="U279" s="18">
        <f>IF(OR($O279="",$P279=""),"",$P279-$O279)</f>
        <v/>
      </c>
    </row>
    <row r="280">
      <c r="A280" s="4" t="n"/>
      <c r="B280" s="4" t="n"/>
      <c r="C280" s="4" t="n"/>
      <c r="D280" s="4" t="n"/>
      <c r="E280" s="4" t="n"/>
      <c r="F280" s="13" t="n"/>
      <c r="G280" s="14" t="n"/>
      <c r="H280" s="13" t="n"/>
      <c r="I280" s="5" t="n"/>
      <c r="J280" s="5" t="n"/>
      <c r="K280" s="5" t="n"/>
      <c r="L280" s="4" t="n"/>
      <c r="M280" s="4" t="n"/>
      <c r="N280" s="4" t="n"/>
      <c r="O280" s="15" t="n"/>
      <c r="P280" s="15" t="n"/>
      <c r="Q280" s="16">
        <f>IF($I280="","",IF($K280="",'الإعدادات'!$B$6-$I280,$K280-$I280))</f>
        <v/>
      </c>
      <c r="R280" s="8">
        <f>IF($I280="","",IF($K280&lt;&gt;"","استُلم",IF(AND($J280&lt;&gt;"",'الإعدادات'!$B$6&gt;$J280),"متأخر","في المعمل")))</f>
        <v/>
      </c>
      <c r="S280" s="16">
        <f>IF(OR($I280="",$J280=""),"",MAX(0,IF($K280="",'الإعدادات'!$B$6,$K280)-$J280))</f>
        <v/>
      </c>
      <c r="T280" s="17">
        <f>IF($I280="","",DATE(YEAR($I280),MONTH($I280),1))</f>
        <v/>
      </c>
      <c r="U280" s="18">
        <f>IF(OR($O280="",$P280=""),"",$P280-$O280)</f>
        <v/>
      </c>
    </row>
    <row r="281">
      <c r="A281" s="4" t="n"/>
      <c r="B281" s="4" t="n"/>
      <c r="C281" s="4" t="n"/>
      <c r="D281" s="4" t="n"/>
      <c r="E281" s="4" t="n"/>
      <c r="F281" s="13" t="n"/>
      <c r="G281" s="14" t="n"/>
      <c r="H281" s="13" t="n"/>
      <c r="I281" s="5" t="n"/>
      <c r="J281" s="5" t="n"/>
      <c r="K281" s="5" t="n"/>
      <c r="L281" s="4" t="n"/>
      <c r="M281" s="4" t="n"/>
      <c r="N281" s="4" t="n"/>
      <c r="O281" s="15" t="n"/>
      <c r="P281" s="15" t="n"/>
      <c r="Q281" s="16">
        <f>IF($I281="","",IF($K281="",'الإعدادات'!$B$6-$I281,$K281-$I281))</f>
        <v/>
      </c>
      <c r="R281" s="8">
        <f>IF($I281="","",IF($K281&lt;&gt;"","استُلم",IF(AND($J281&lt;&gt;"",'الإعدادات'!$B$6&gt;$J281),"متأخر","في المعمل")))</f>
        <v/>
      </c>
      <c r="S281" s="16">
        <f>IF(OR($I281="",$J281=""),"",MAX(0,IF($K281="",'الإعدادات'!$B$6,$K281)-$J281))</f>
        <v/>
      </c>
      <c r="T281" s="17">
        <f>IF($I281="","",DATE(YEAR($I281),MONTH($I281),1))</f>
        <v/>
      </c>
      <c r="U281" s="18">
        <f>IF(OR($O281="",$P281=""),"",$P281-$O281)</f>
        <v/>
      </c>
    </row>
    <row r="282">
      <c r="A282" s="4" t="n"/>
      <c r="B282" s="4" t="n"/>
      <c r="C282" s="4" t="n"/>
      <c r="D282" s="4" t="n"/>
      <c r="E282" s="4" t="n"/>
      <c r="F282" s="13" t="n"/>
      <c r="G282" s="14" t="n"/>
      <c r="H282" s="13" t="n"/>
      <c r="I282" s="5" t="n"/>
      <c r="J282" s="5" t="n"/>
      <c r="K282" s="5" t="n"/>
      <c r="L282" s="4" t="n"/>
      <c r="M282" s="4" t="n"/>
      <c r="N282" s="4" t="n"/>
      <c r="O282" s="15" t="n"/>
      <c r="P282" s="15" t="n"/>
      <c r="Q282" s="16">
        <f>IF($I282="","",IF($K282="",'الإعدادات'!$B$6-$I282,$K282-$I282))</f>
        <v/>
      </c>
      <c r="R282" s="8">
        <f>IF($I282="","",IF($K282&lt;&gt;"","استُلم",IF(AND($J282&lt;&gt;"",'الإعدادات'!$B$6&gt;$J282),"متأخر","في المعمل")))</f>
        <v/>
      </c>
      <c r="S282" s="16">
        <f>IF(OR($I282="",$J282=""),"",MAX(0,IF($K282="",'الإعدادات'!$B$6,$K282)-$J282))</f>
        <v/>
      </c>
      <c r="T282" s="17">
        <f>IF($I282="","",DATE(YEAR($I282),MONTH($I282),1))</f>
        <v/>
      </c>
      <c r="U282" s="18">
        <f>IF(OR($O282="",$P282=""),"",$P282-$O282)</f>
        <v/>
      </c>
    </row>
    <row r="283">
      <c r="A283" s="4" t="n"/>
      <c r="B283" s="4" t="n"/>
      <c r="C283" s="4" t="n"/>
      <c r="D283" s="4" t="n"/>
      <c r="E283" s="4" t="n"/>
      <c r="F283" s="13" t="n"/>
      <c r="G283" s="14" t="n"/>
      <c r="H283" s="13" t="n"/>
      <c r="I283" s="5" t="n"/>
      <c r="J283" s="5" t="n"/>
      <c r="K283" s="5" t="n"/>
      <c r="L283" s="4" t="n"/>
      <c r="M283" s="4" t="n"/>
      <c r="N283" s="4" t="n"/>
      <c r="O283" s="15" t="n"/>
      <c r="P283" s="15" t="n"/>
      <c r="Q283" s="16">
        <f>IF($I283="","",IF($K283="",'الإعدادات'!$B$6-$I283,$K283-$I283))</f>
        <v/>
      </c>
      <c r="R283" s="8">
        <f>IF($I283="","",IF($K283&lt;&gt;"","استُلم",IF(AND($J283&lt;&gt;"",'الإعدادات'!$B$6&gt;$J283),"متأخر","في المعمل")))</f>
        <v/>
      </c>
      <c r="S283" s="16">
        <f>IF(OR($I283="",$J283=""),"",MAX(0,IF($K283="",'الإعدادات'!$B$6,$K283)-$J283))</f>
        <v/>
      </c>
      <c r="T283" s="17">
        <f>IF($I283="","",DATE(YEAR($I283),MONTH($I283),1))</f>
        <v/>
      </c>
      <c r="U283" s="18">
        <f>IF(OR($O283="",$P283=""),"",$P283-$O283)</f>
        <v/>
      </c>
    </row>
    <row r="284">
      <c r="A284" s="4" t="n"/>
      <c r="B284" s="4" t="n"/>
      <c r="C284" s="4" t="n"/>
      <c r="D284" s="4" t="n"/>
      <c r="E284" s="4" t="n"/>
      <c r="F284" s="13" t="n"/>
      <c r="G284" s="14" t="n"/>
      <c r="H284" s="13" t="n"/>
      <c r="I284" s="5" t="n"/>
      <c r="J284" s="5" t="n"/>
      <c r="K284" s="5" t="n"/>
      <c r="L284" s="4" t="n"/>
      <c r="M284" s="4" t="n"/>
      <c r="N284" s="4" t="n"/>
      <c r="O284" s="15" t="n"/>
      <c r="P284" s="15" t="n"/>
      <c r="Q284" s="16">
        <f>IF($I284="","",IF($K284="",'الإعدادات'!$B$6-$I284,$K284-$I284))</f>
        <v/>
      </c>
      <c r="R284" s="8">
        <f>IF($I284="","",IF($K284&lt;&gt;"","استُلم",IF(AND($J284&lt;&gt;"",'الإعدادات'!$B$6&gt;$J284),"متأخر","في المعمل")))</f>
        <v/>
      </c>
      <c r="S284" s="16">
        <f>IF(OR($I284="",$J284=""),"",MAX(0,IF($K284="",'الإعدادات'!$B$6,$K284)-$J284))</f>
        <v/>
      </c>
      <c r="T284" s="17">
        <f>IF($I284="","",DATE(YEAR($I284),MONTH($I284),1))</f>
        <v/>
      </c>
      <c r="U284" s="18">
        <f>IF(OR($O284="",$P284=""),"",$P284-$O284)</f>
        <v/>
      </c>
    </row>
    <row r="285">
      <c r="A285" s="4" t="n"/>
      <c r="B285" s="4" t="n"/>
      <c r="C285" s="4" t="n"/>
      <c r="D285" s="4" t="n"/>
      <c r="E285" s="4" t="n"/>
      <c r="F285" s="13" t="n"/>
      <c r="G285" s="14" t="n"/>
      <c r="H285" s="13" t="n"/>
      <c r="I285" s="5" t="n"/>
      <c r="J285" s="5" t="n"/>
      <c r="K285" s="5" t="n"/>
      <c r="L285" s="4" t="n"/>
      <c r="M285" s="4" t="n"/>
      <c r="N285" s="4" t="n"/>
      <c r="O285" s="15" t="n"/>
      <c r="P285" s="15" t="n"/>
      <c r="Q285" s="16">
        <f>IF($I285="","",IF($K285="",'الإعدادات'!$B$6-$I285,$K285-$I285))</f>
        <v/>
      </c>
      <c r="R285" s="8">
        <f>IF($I285="","",IF($K285&lt;&gt;"","استُلم",IF(AND($J285&lt;&gt;"",'الإعدادات'!$B$6&gt;$J285),"متأخر","في المعمل")))</f>
        <v/>
      </c>
      <c r="S285" s="16">
        <f>IF(OR($I285="",$J285=""),"",MAX(0,IF($K285="",'الإعدادات'!$B$6,$K285)-$J285))</f>
        <v/>
      </c>
      <c r="T285" s="17">
        <f>IF($I285="","",DATE(YEAR($I285),MONTH($I285),1))</f>
        <v/>
      </c>
      <c r="U285" s="18">
        <f>IF(OR($O285="",$P285=""),"",$P285-$O285)</f>
        <v/>
      </c>
    </row>
    <row r="286">
      <c r="A286" s="4" t="n"/>
      <c r="B286" s="4" t="n"/>
      <c r="C286" s="4" t="n"/>
      <c r="D286" s="4" t="n"/>
      <c r="E286" s="4" t="n"/>
      <c r="F286" s="13" t="n"/>
      <c r="G286" s="14" t="n"/>
      <c r="H286" s="13" t="n"/>
      <c r="I286" s="5" t="n"/>
      <c r="J286" s="5" t="n"/>
      <c r="K286" s="5" t="n"/>
      <c r="L286" s="4" t="n"/>
      <c r="M286" s="4" t="n"/>
      <c r="N286" s="4" t="n"/>
      <c r="O286" s="15" t="n"/>
      <c r="P286" s="15" t="n"/>
      <c r="Q286" s="16">
        <f>IF($I286="","",IF($K286="",'الإعدادات'!$B$6-$I286,$K286-$I286))</f>
        <v/>
      </c>
      <c r="R286" s="8">
        <f>IF($I286="","",IF($K286&lt;&gt;"","استُلم",IF(AND($J286&lt;&gt;"",'الإعدادات'!$B$6&gt;$J286),"متأخر","في المعمل")))</f>
        <v/>
      </c>
      <c r="S286" s="16">
        <f>IF(OR($I286="",$J286=""),"",MAX(0,IF($K286="",'الإعدادات'!$B$6,$K286)-$J286))</f>
        <v/>
      </c>
      <c r="T286" s="17">
        <f>IF($I286="","",DATE(YEAR($I286),MONTH($I286),1))</f>
        <v/>
      </c>
      <c r="U286" s="18">
        <f>IF(OR($O286="",$P286=""),"",$P286-$O286)</f>
        <v/>
      </c>
    </row>
    <row r="287">
      <c r="A287" s="4" t="n"/>
      <c r="B287" s="4" t="n"/>
      <c r="C287" s="4" t="n"/>
      <c r="D287" s="4" t="n"/>
      <c r="E287" s="4" t="n"/>
      <c r="F287" s="13" t="n"/>
      <c r="G287" s="14" t="n"/>
      <c r="H287" s="13" t="n"/>
      <c r="I287" s="5" t="n"/>
      <c r="J287" s="5" t="n"/>
      <c r="K287" s="5" t="n"/>
      <c r="L287" s="4" t="n"/>
      <c r="M287" s="4" t="n"/>
      <c r="N287" s="4" t="n"/>
      <c r="O287" s="15" t="n"/>
      <c r="P287" s="15" t="n"/>
      <c r="Q287" s="16">
        <f>IF($I287="","",IF($K287="",'الإعدادات'!$B$6-$I287,$K287-$I287))</f>
        <v/>
      </c>
      <c r="R287" s="8">
        <f>IF($I287="","",IF($K287&lt;&gt;"","استُلم",IF(AND($J287&lt;&gt;"",'الإعدادات'!$B$6&gt;$J287),"متأخر","في المعمل")))</f>
        <v/>
      </c>
      <c r="S287" s="16">
        <f>IF(OR($I287="",$J287=""),"",MAX(0,IF($K287="",'الإعدادات'!$B$6,$K287)-$J287))</f>
        <v/>
      </c>
      <c r="T287" s="17">
        <f>IF($I287="","",DATE(YEAR($I287),MONTH($I287),1))</f>
        <v/>
      </c>
      <c r="U287" s="18">
        <f>IF(OR($O287="",$P287=""),"",$P287-$O287)</f>
        <v/>
      </c>
    </row>
    <row r="288">
      <c r="A288" s="4" t="n"/>
      <c r="B288" s="4" t="n"/>
      <c r="C288" s="4" t="n"/>
      <c r="D288" s="4" t="n"/>
      <c r="E288" s="4" t="n"/>
      <c r="F288" s="13" t="n"/>
      <c r="G288" s="14" t="n"/>
      <c r="H288" s="13" t="n"/>
      <c r="I288" s="5" t="n"/>
      <c r="J288" s="5" t="n"/>
      <c r="K288" s="5" t="n"/>
      <c r="L288" s="4" t="n"/>
      <c r="M288" s="4" t="n"/>
      <c r="N288" s="4" t="n"/>
      <c r="O288" s="15" t="n"/>
      <c r="P288" s="15" t="n"/>
      <c r="Q288" s="16">
        <f>IF($I288="","",IF($K288="",'الإعدادات'!$B$6-$I288,$K288-$I288))</f>
        <v/>
      </c>
      <c r="R288" s="8">
        <f>IF($I288="","",IF($K288&lt;&gt;"","استُلم",IF(AND($J288&lt;&gt;"",'الإعدادات'!$B$6&gt;$J288),"متأخر","في المعمل")))</f>
        <v/>
      </c>
      <c r="S288" s="16">
        <f>IF(OR($I288="",$J288=""),"",MAX(0,IF($K288="",'الإعدادات'!$B$6,$K288)-$J288))</f>
        <v/>
      </c>
      <c r="T288" s="17">
        <f>IF($I288="","",DATE(YEAR($I288),MONTH($I288),1))</f>
        <v/>
      </c>
      <c r="U288" s="18">
        <f>IF(OR($O288="",$P288=""),"",$P288-$O288)</f>
        <v/>
      </c>
    </row>
    <row r="289">
      <c r="A289" s="4" t="n"/>
      <c r="B289" s="4" t="n"/>
      <c r="C289" s="4" t="n"/>
      <c r="D289" s="4" t="n"/>
      <c r="E289" s="4" t="n"/>
      <c r="F289" s="13" t="n"/>
      <c r="G289" s="14" t="n"/>
      <c r="H289" s="13" t="n"/>
      <c r="I289" s="5" t="n"/>
      <c r="J289" s="5" t="n"/>
      <c r="K289" s="5" t="n"/>
      <c r="L289" s="4" t="n"/>
      <c r="M289" s="4" t="n"/>
      <c r="N289" s="4" t="n"/>
      <c r="O289" s="15" t="n"/>
      <c r="P289" s="15" t="n"/>
      <c r="Q289" s="16">
        <f>IF($I289="","",IF($K289="",'الإعدادات'!$B$6-$I289,$K289-$I289))</f>
        <v/>
      </c>
      <c r="R289" s="8">
        <f>IF($I289="","",IF($K289&lt;&gt;"","استُلم",IF(AND($J289&lt;&gt;"",'الإعدادات'!$B$6&gt;$J289),"متأخر","في المعمل")))</f>
        <v/>
      </c>
      <c r="S289" s="16">
        <f>IF(OR($I289="",$J289=""),"",MAX(0,IF($K289="",'الإعدادات'!$B$6,$K289)-$J289))</f>
        <v/>
      </c>
      <c r="T289" s="17">
        <f>IF($I289="","",DATE(YEAR($I289),MONTH($I289),1))</f>
        <v/>
      </c>
      <c r="U289" s="18">
        <f>IF(OR($O289="",$P289=""),"",$P289-$O289)</f>
        <v/>
      </c>
    </row>
    <row r="290">
      <c r="A290" s="4" t="n"/>
      <c r="B290" s="4" t="n"/>
      <c r="C290" s="4" t="n"/>
      <c r="D290" s="4" t="n"/>
      <c r="E290" s="4" t="n"/>
      <c r="F290" s="13" t="n"/>
      <c r="G290" s="14" t="n"/>
      <c r="H290" s="13" t="n"/>
      <c r="I290" s="5" t="n"/>
      <c r="J290" s="5" t="n"/>
      <c r="K290" s="5" t="n"/>
      <c r="L290" s="4" t="n"/>
      <c r="M290" s="4" t="n"/>
      <c r="N290" s="4" t="n"/>
      <c r="O290" s="15" t="n"/>
      <c r="P290" s="15" t="n"/>
      <c r="Q290" s="16">
        <f>IF($I290="","",IF($K290="",'الإعدادات'!$B$6-$I290,$K290-$I290))</f>
        <v/>
      </c>
      <c r="R290" s="8">
        <f>IF($I290="","",IF($K290&lt;&gt;"","استُلم",IF(AND($J290&lt;&gt;"",'الإعدادات'!$B$6&gt;$J290),"متأخر","في المعمل")))</f>
        <v/>
      </c>
      <c r="S290" s="16">
        <f>IF(OR($I290="",$J290=""),"",MAX(0,IF($K290="",'الإعدادات'!$B$6,$K290)-$J290))</f>
        <v/>
      </c>
      <c r="T290" s="17">
        <f>IF($I290="","",DATE(YEAR($I290),MONTH($I290),1))</f>
        <v/>
      </c>
      <c r="U290" s="18">
        <f>IF(OR($O290="",$P290=""),"",$P290-$O290)</f>
        <v/>
      </c>
    </row>
    <row r="291">
      <c r="A291" s="4" t="n"/>
      <c r="B291" s="4" t="n"/>
      <c r="C291" s="4" t="n"/>
      <c r="D291" s="4" t="n"/>
      <c r="E291" s="4" t="n"/>
      <c r="F291" s="13" t="n"/>
      <c r="G291" s="14" t="n"/>
      <c r="H291" s="13" t="n"/>
      <c r="I291" s="5" t="n"/>
      <c r="J291" s="5" t="n"/>
      <c r="K291" s="5" t="n"/>
      <c r="L291" s="4" t="n"/>
      <c r="M291" s="4" t="n"/>
      <c r="N291" s="4" t="n"/>
      <c r="O291" s="15" t="n"/>
      <c r="P291" s="15" t="n"/>
      <c r="Q291" s="16">
        <f>IF($I291="","",IF($K291="",'الإعدادات'!$B$6-$I291,$K291-$I291))</f>
        <v/>
      </c>
      <c r="R291" s="8">
        <f>IF($I291="","",IF($K291&lt;&gt;"","استُلم",IF(AND($J291&lt;&gt;"",'الإعدادات'!$B$6&gt;$J291),"متأخر","في المعمل")))</f>
        <v/>
      </c>
      <c r="S291" s="16">
        <f>IF(OR($I291="",$J291=""),"",MAX(0,IF($K291="",'الإعدادات'!$B$6,$K291)-$J291))</f>
        <v/>
      </c>
      <c r="T291" s="17">
        <f>IF($I291="","",DATE(YEAR($I291),MONTH($I291),1))</f>
        <v/>
      </c>
      <c r="U291" s="18">
        <f>IF(OR($O291="",$P291=""),"",$P291-$O291)</f>
        <v/>
      </c>
    </row>
    <row r="292">
      <c r="A292" s="4" t="n"/>
      <c r="B292" s="4" t="n"/>
      <c r="C292" s="4" t="n"/>
      <c r="D292" s="4" t="n"/>
      <c r="E292" s="4" t="n"/>
      <c r="F292" s="13" t="n"/>
      <c r="G292" s="14" t="n"/>
      <c r="H292" s="13" t="n"/>
      <c r="I292" s="5" t="n"/>
      <c r="J292" s="5" t="n"/>
      <c r="K292" s="5" t="n"/>
      <c r="L292" s="4" t="n"/>
      <c r="M292" s="4" t="n"/>
      <c r="N292" s="4" t="n"/>
      <c r="O292" s="15" t="n"/>
      <c r="P292" s="15" t="n"/>
      <c r="Q292" s="16">
        <f>IF($I292="","",IF($K292="",'الإعدادات'!$B$6-$I292,$K292-$I292))</f>
        <v/>
      </c>
      <c r="R292" s="8">
        <f>IF($I292="","",IF($K292&lt;&gt;"","استُلم",IF(AND($J292&lt;&gt;"",'الإعدادات'!$B$6&gt;$J292),"متأخر","في المعمل")))</f>
        <v/>
      </c>
      <c r="S292" s="16">
        <f>IF(OR($I292="",$J292=""),"",MAX(0,IF($K292="",'الإعدادات'!$B$6,$K292)-$J292))</f>
        <v/>
      </c>
      <c r="T292" s="17">
        <f>IF($I292="","",DATE(YEAR($I292),MONTH($I292),1))</f>
        <v/>
      </c>
      <c r="U292" s="18">
        <f>IF(OR($O292="",$P292=""),"",$P292-$O292)</f>
        <v/>
      </c>
    </row>
    <row r="293">
      <c r="A293" s="4" t="n"/>
      <c r="B293" s="4" t="n"/>
      <c r="C293" s="4" t="n"/>
      <c r="D293" s="4" t="n"/>
      <c r="E293" s="4" t="n"/>
      <c r="F293" s="13" t="n"/>
      <c r="G293" s="14" t="n"/>
      <c r="H293" s="13" t="n"/>
      <c r="I293" s="5" t="n"/>
      <c r="J293" s="5" t="n"/>
      <c r="K293" s="5" t="n"/>
      <c r="L293" s="4" t="n"/>
      <c r="M293" s="4" t="n"/>
      <c r="N293" s="4" t="n"/>
      <c r="O293" s="15" t="n"/>
      <c r="P293" s="15" t="n"/>
      <c r="Q293" s="16">
        <f>IF($I293="","",IF($K293="",'الإعدادات'!$B$6-$I293,$K293-$I293))</f>
        <v/>
      </c>
      <c r="R293" s="8">
        <f>IF($I293="","",IF($K293&lt;&gt;"","استُلم",IF(AND($J293&lt;&gt;"",'الإعدادات'!$B$6&gt;$J293),"متأخر","في المعمل")))</f>
        <v/>
      </c>
      <c r="S293" s="16">
        <f>IF(OR($I293="",$J293=""),"",MAX(0,IF($K293="",'الإعدادات'!$B$6,$K293)-$J293))</f>
        <v/>
      </c>
      <c r="T293" s="17">
        <f>IF($I293="","",DATE(YEAR($I293),MONTH($I293),1))</f>
        <v/>
      </c>
      <c r="U293" s="18">
        <f>IF(OR($O293="",$P293=""),"",$P293-$O293)</f>
        <v/>
      </c>
    </row>
    <row r="294">
      <c r="A294" s="4" t="n"/>
      <c r="B294" s="4" t="n"/>
      <c r="C294" s="4" t="n"/>
      <c r="D294" s="4" t="n"/>
      <c r="E294" s="4" t="n"/>
      <c r="F294" s="13" t="n"/>
      <c r="G294" s="14" t="n"/>
      <c r="H294" s="13" t="n"/>
      <c r="I294" s="5" t="n"/>
      <c r="J294" s="5" t="n"/>
      <c r="K294" s="5" t="n"/>
      <c r="L294" s="4" t="n"/>
      <c r="M294" s="4" t="n"/>
      <c r="N294" s="4" t="n"/>
      <c r="O294" s="15" t="n"/>
      <c r="P294" s="15" t="n"/>
      <c r="Q294" s="16">
        <f>IF($I294="","",IF($K294="",'الإعدادات'!$B$6-$I294,$K294-$I294))</f>
        <v/>
      </c>
      <c r="R294" s="8">
        <f>IF($I294="","",IF($K294&lt;&gt;"","استُلم",IF(AND($J294&lt;&gt;"",'الإعدادات'!$B$6&gt;$J294),"متأخر","في المعمل")))</f>
        <v/>
      </c>
      <c r="S294" s="16">
        <f>IF(OR($I294="",$J294=""),"",MAX(0,IF($K294="",'الإعدادات'!$B$6,$K294)-$J294))</f>
        <v/>
      </c>
      <c r="T294" s="17">
        <f>IF($I294="","",DATE(YEAR($I294),MONTH($I294),1))</f>
        <v/>
      </c>
      <c r="U294" s="18">
        <f>IF(OR($O294="",$P294=""),"",$P294-$O294)</f>
        <v/>
      </c>
    </row>
    <row r="295">
      <c r="A295" s="4" t="n"/>
      <c r="B295" s="4" t="n"/>
      <c r="C295" s="4" t="n"/>
      <c r="D295" s="4" t="n"/>
      <c r="E295" s="4" t="n"/>
      <c r="F295" s="13" t="n"/>
      <c r="G295" s="14" t="n"/>
      <c r="H295" s="13" t="n"/>
      <c r="I295" s="5" t="n"/>
      <c r="J295" s="5" t="n"/>
      <c r="K295" s="5" t="n"/>
      <c r="L295" s="4" t="n"/>
      <c r="M295" s="4" t="n"/>
      <c r="N295" s="4" t="n"/>
      <c r="O295" s="15" t="n"/>
      <c r="P295" s="15" t="n"/>
      <c r="Q295" s="16">
        <f>IF($I295="","",IF($K295="",'الإعدادات'!$B$6-$I295,$K295-$I295))</f>
        <v/>
      </c>
      <c r="R295" s="8">
        <f>IF($I295="","",IF($K295&lt;&gt;"","استُلم",IF(AND($J295&lt;&gt;"",'الإعدادات'!$B$6&gt;$J295),"متأخر","في المعمل")))</f>
        <v/>
      </c>
      <c r="S295" s="16">
        <f>IF(OR($I295="",$J295=""),"",MAX(0,IF($K295="",'الإعدادات'!$B$6,$K295)-$J295))</f>
        <v/>
      </c>
      <c r="T295" s="17">
        <f>IF($I295="","",DATE(YEAR($I295),MONTH($I295),1))</f>
        <v/>
      </c>
      <c r="U295" s="18">
        <f>IF(OR($O295="",$P295=""),"",$P295-$O295)</f>
        <v/>
      </c>
    </row>
    <row r="296">
      <c r="A296" s="4" t="n"/>
      <c r="B296" s="4" t="n"/>
      <c r="C296" s="4" t="n"/>
      <c r="D296" s="4" t="n"/>
      <c r="E296" s="4" t="n"/>
      <c r="F296" s="13" t="n"/>
      <c r="G296" s="14" t="n"/>
      <c r="H296" s="13" t="n"/>
      <c r="I296" s="5" t="n"/>
      <c r="J296" s="5" t="n"/>
      <c r="K296" s="5" t="n"/>
      <c r="L296" s="4" t="n"/>
      <c r="M296" s="4" t="n"/>
      <c r="N296" s="4" t="n"/>
      <c r="O296" s="15" t="n"/>
      <c r="P296" s="15" t="n"/>
      <c r="Q296" s="16">
        <f>IF($I296="","",IF($K296="",'الإعدادات'!$B$6-$I296,$K296-$I296))</f>
        <v/>
      </c>
      <c r="R296" s="8">
        <f>IF($I296="","",IF($K296&lt;&gt;"","استُلم",IF(AND($J296&lt;&gt;"",'الإعدادات'!$B$6&gt;$J296),"متأخر","في المعمل")))</f>
        <v/>
      </c>
      <c r="S296" s="16">
        <f>IF(OR($I296="",$J296=""),"",MAX(0,IF($K296="",'الإعدادات'!$B$6,$K296)-$J296))</f>
        <v/>
      </c>
      <c r="T296" s="17">
        <f>IF($I296="","",DATE(YEAR($I296),MONTH($I296),1))</f>
        <v/>
      </c>
      <c r="U296" s="18">
        <f>IF(OR($O296="",$P296=""),"",$P296-$O296)</f>
        <v/>
      </c>
    </row>
    <row r="297">
      <c r="A297" s="4" t="n"/>
      <c r="B297" s="4" t="n"/>
      <c r="C297" s="4" t="n"/>
      <c r="D297" s="4" t="n"/>
      <c r="E297" s="4" t="n"/>
      <c r="F297" s="13" t="n"/>
      <c r="G297" s="14" t="n"/>
      <c r="H297" s="13" t="n"/>
      <c r="I297" s="5" t="n"/>
      <c r="J297" s="5" t="n"/>
      <c r="K297" s="5" t="n"/>
      <c r="L297" s="4" t="n"/>
      <c r="M297" s="4" t="n"/>
      <c r="N297" s="4" t="n"/>
      <c r="O297" s="15" t="n"/>
      <c r="P297" s="15" t="n"/>
      <c r="Q297" s="16">
        <f>IF($I297="","",IF($K297="",'الإعدادات'!$B$6-$I297,$K297-$I297))</f>
        <v/>
      </c>
      <c r="R297" s="8">
        <f>IF($I297="","",IF($K297&lt;&gt;"","استُلم",IF(AND($J297&lt;&gt;"",'الإعدادات'!$B$6&gt;$J297),"متأخر","في المعمل")))</f>
        <v/>
      </c>
      <c r="S297" s="16">
        <f>IF(OR($I297="",$J297=""),"",MAX(0,IF($K297="",'الإعدادات'!$B$6,$K297)-$J297))</f>
        <v/>
      </c>
      <c r="T297" s="17">
        <f>IF($I297="","",DATE(YEAR($I297),MONTH($I297),1))</f>
        <v/>
      </c>
      <c r="U297" s="18">
        <f>IF(OR($O297="",$P297=""),"",$P297-$O297)</f>
        <v/>
      </c>
    </row>
    <row r="298">
      <c r="A298" s="4" t="n"/>
      <c r="B298" s="4" t="n"/>
      <c r="C298" s="4" t="n"/>
      <c r="D298" s="4" t="n"/>
      <c r="E298" s="4" t="n"/>
      <c r="F298" s="13" t="n"/>
      <c r="G298" s="14" t="n"/>
      <c r="H298" s="13" t="n"/>
      <c r="I298" s="5" t="n"/>
      <c r="J298" s="5" t="n"/>
      <c r="K298" s="5" t="n"/>
      <c r="L298" s="4" t="n"/>
      <c r="M298" s="4" t="n"/>
      <c r="N298" s="4" t="n"/>
      <c r="O298" s="15" t="n"/>
      <c r="P298" s="15" t="n"/>
      <c r="Q298" s="16">
        <f>IF($I298="","",IF($K298="",'الإعدادات'!$B$6-$I298,$K298-$I298))</f>
        <v/>
      </c>
      <c r="R298" s="8">
        <f>IF($I298="","",IF($K298&lt;&gt;"","استُلم",IF(AND($J298&lt;&gt;"",'الإعدادات'!$B$6&gt;$J298),"متأخر","في المعمل")))</f>
        <v/>
      </c>
      <c r="S298" s="16">
        <f>IF(OR($I298="",$J298=""),"",MAX(0,IF($K298="",'الإعدادات'!$B$6,$K298)-$J298))</f>
        <v/>
      </c>
      <c r="T298" s="17">
        <f>IF($I298="","",DATE(YEAR($I298),MONTH($I298),1))</f>
        <v/>
      </c>
      <c r="U298" s="18">
        <f>IF(OR($O298="",$P298=""),"",$P298-$O298)</f>
        <v/>
      </c>
    </row>
    <row r="299">
      <c r="A299" s="4" t="n"/>
      <c r="B299" s="4" t="n"/>
      <c r="C299" s="4" t="n"/>
      <c r="D299" s="4" t="n"/>
      <c r="E299" s="4" t="n"/>
      <c r="F299" s="13" t="n"/>
      <c r="G299" s="14" t="n"/>
      <c r="H299" s="13" t="n"/>
      <c r="I299" s="5" t="n"/>
      <c r="J299" s="5" t="n"/>
      <c r="K299" s="5" t="n"/>
      <c r="L299" s="4" t="n"/>
      <c r="M299" s="4" t="n"/>
      <c r="N299" s="4" t="n"/>
      <c r="O299" s="15" t="n"/>
      <c r="P299" s="15" t="n"/>
      <c r="Q299" s="16">
        <f>IF($I299="","",IF($K299="",'الإعدادات'!$B$6-$I299,$K299-$I299))</f>
        <v/>
      </c>
      <c r="R299" s="8">
        <f>IF($I299="","",IF($K299&lt;&gt;"","استُلم",IF(AND($J299&lt;&gt;"",'الإعدادات'!$B$6&gt;$J299),"متأخر","في المعمل")))</f>
        <v/>
      </c>
      <c r="S299" s="16">
        <f>IF(OR($I299="",$J299=""),"",MAX(0,IF($K299="",'الإعدادات'!$B$6,$K299)-$J299))</f>
        <v/>
      </c>
      <c r="T299" s="17">
        <f>IF($I299="","",DATE(YEAR($I299),MONTH($I299),1))</f>
        <v/>
      </c>
      <c r="U299" s="18">
        <f>IF(OR($O299="",$P299=""),"",$P299-$O299)</f>
        <v/>
      </c>
    </row>
    <row r="300">
      <c r="A300" s="4" t="n"/>
      <c r="B300" s="4" t="n"/>
      <c r="C300" s="4" t="n"/>
      <c r="D300" s="4" t="n"/>
      <c r="E300" s="4" t="n"/>
      <c r="F300" s="13" t="n"/>
      <c r="G300" s="14" t="n"/>
      <c r="H300" s="13" t="n"/>
      <c r="I300" s="5" t="n"/>
      <c r="J300" s="5" t="n"/>
      <c r="K300" s="5" t="n"/>
      <c r="L300" s="4" t="n"/>
      <c r="M300" s="4" t="n"/>
      <c r="N300" s="4" t="n"/>
      <c r="O300" s="15" t="n"/>
      <c r="P300" s="15" t="n"/>
      <c r="Q300" s="16">
        <f>IF($I300="","",IF($K300="",'الإعدادات'!$B$6-$I300,$K300-$I300))</f>
        <v/>
      </c>
      <c r="R300" s="8">
        <f>IF($I300="","",IF($K300&lt;&gt;"","استُلم",IF(AND($J300&lt;&gt;"",'الإعدادات'!$B$6&gt;$J300),"متأخر","في المعمل")))</f>
        <v/>
      </c>
      <c r="S300" s="16">
        <f>IF(OR($I300="",$J300=""),"",MAX(0,IF($K300="",'الإعدادات'!$B$6,$K300)-$J300))</f>
        <v/>
      </c>
      <c r="T300" s="17">
        <f>IF($I300="","",DATE(YEAR($I300),MONTH($I300),1))</f>
        <v/>
      </c>
      <c r="U300" s="18">
        <f>IF(OR($O300="",$P300=""),"",$P300-$O300)</f>
        <v/>
      </c>
    </row>
    <row r="301">
      <c r="A301" s="4" t="n"/>
      <c r="B301" s="4" t="n"/>
      <c r="C301" s="4" t="n"/>
      <c r="D301" s="4" t="n"/>
      <c r="E301" s="4" t="n"/>
      <c r="F301" s="13" t="n"/>
      <c r="G301" s="14" t="n"/>
      <c r="H301" s="13" t="n"/>
      <c r="I301" s="5" t="n"/>
      <c r="J301" s="5" t="n"/>
      <c r="K301" s="5" t="n"/>
      <c r="L301" s="4" t="n"/>
      <c r="M301" s="4" t="n"/>
      <c r="N301" s="4" t="n"/>
      <c r="O301" s="15" t="n"/>
      <c r="P301" s="15" t="n"/>
      <c r="Q301" s="16">
        <f>IF($I301="","",IF($K301="",'الإعدادات'!$B$6-$I301,$K301-$I301))</f>
        <v/>
      </c>
      <c r="R301" s="8">
        <f>IF($I301="","",IF($K301&lt;&gt;"","استُلم",IF(AND($J301&lt;&gt;"",'الإعدادات'!$B$6&gt;$J301),"متأخر","في المعمل")))</f>
        <v/>
      </c>
      <c r="S301" s="16">
        <f>IF(OR($I301="",$J301=""),"",MAX(0,IF($K301="",'الإعدادات'!$B$6,$K301)-$J301))</f>
        <v/>
      </c>
      <c r="T301" s="17">
        <f>IF($I301="","",DATE(YEAR($I301),MONTH($I301),1))</f>
        <v/>
      </c>
      <c r="U301" s="18">
        <f>IF(OR($O301="",$P301=""),"",$P301-$O301)</f>
        <v/>
      </c>
    </row>
    <row r="302">
      <c r="A302" s="4" t="n"/>
      <c r="B302" s="4" t="n"/>
      <c r="C302" s="4" t="n"/>
      <c r="D302" s="4" t="n"/>
      <c r="E302" s="4" t="n"/>
      <c r="F302" s="13" t="n"/>
      <c r="G302" s="14" t="n"/>
      <c r="H302" s="13" t="n"/>
      <c r="I302" s="5" t="n"/>
      <c r="J302" s="5" t="n"/>
      <c r="K302" s="5" t="n"/>
      <c r="L302" s="4" t="n"/>
      <c r="M302" s="4" t="n"/>
      <c r="N302" s="4" t="n"/>
      <c r="O302" s="15" t="n"/>
      <c r="P302" s="15" t="n"/>
      <c r="Q302" s="16">
        <f>IF($I302="","",IF($K302="",'الإعدادات'!$B$6-$I302,$K302-$I302))</f>
        <v/>
      </c>
      <c r="R302" s="8">
        <f>IF($I302="","",IF($K302&lt;&gt;"","استُلم",IF(AND($J302&lt;&gt;"",'الإعدادات'!$B$6&gt;$J302),"متأخر","في المعمل")))</f>
        <v/>
      </c>
      <c r="S302" s="16">
        <f>IF(OR($I302="",$J302=""),"",MAX(0,IF($K302="",'الإعدادات'!$B$6,$K302)-$J302))</f>
        <v/>
      </c>
      <c r="T302" s="17">
        <f>IF($I302="","",DATE(YEAR($I302),MONTH($I302),1))</f>
        <v/>
      </c>
      <c r="U302" s="18">
        <f>IF(OR($O302="",$P302=""),"",$P302-$O302)</f>
        <v/>
      </c>
    </row>
    <row r="303">
      <c r="A303" s="4" t="n"/>
      <c r="B303" s="4" t="n"/>
      <c r="C303" s="4" t="n"/>
      <c r="D303" s="4" t="n"/>
      <c r="E303" s="4" t="n"/>
      <c r="F303" s="13" t="n"/>
      <c r="G303" s="14" t="n"/>
      <c r="H303" s="13" t="n"/>
      <c r="I303" s="5" t="n"/>
      <c r="J303" s="5" t="n"/>
      <c r="K303" s="5" t="n"/>
      <c r="L303" s="4" t="n"/>
      <c r="M303" s="4" t="n"/>
      <c r="N303" s="4" t="n"/>
      <c r="O303" s="15" t="n"/>
      <c r="P303" s="15" t="n"/>
      <c r="Q303" s="16">
        <f>IF($I303="","",IF($K303="",'الإعدادات'!$B$6-$I303,$K303-$I303))</f>
        <v/>
      </c>
      <c r="R303" s="8">
        <f>IF($I303="","",IF($K303&lt;&gt;"","استُلم",IF(AND($J303&lt;&gt;"",'الإعدادات'!$B$6&gt;$J303),"متأخر","في المعمل")))</f>
        <v/>
      </c>
      <c r="S303" s="16">
        <f>IF(OR($I303="",$J303=""),"",MAX(0,IF($K303="",'الإعدادات'!$B$6,$K303)-$J303))</f>
        <v/>
      </c>
      <c r="T303" s="17">
        <f>IF($I303="","",DATE(YEAR($I303),MONTH($I303),1))</f>
        <v/>
      </c>
      <c r="U303" s="18">
        <f>IF(OR($O303="",$P303=""),"",$P303-$O303)</f>
        <v/>
      </c>
    </row>
    <row r="304">
      <c r="A304" s="4" t="n"/>
      <c r="B304" s="4" t="n"/>
      <c r="C304" s="4" t="n"/>
      <c r="D304" s="4" t="n"/>
      <c r="E304" s="4" t="n"/>
      <c r="F304" s="13" t="n"/>
      <c r="G304" s="14" t="n"/>
      <c r="H304" s="13" t="n"/>
      <c r="I304" s="5" t="n"/>
      <c r="J304" s="5" t="n"/>
      <c r="K304" s="5" t="n"/>
      <c r="L304" s="4" t="n"/>
      <c r="M304" s="4" t="n"/>
      <c r="N304" s="4" t="n"/>
      <c r="O304" s="15" t="n"/>
      <c r="P304" s="15" t="n"/>
      <c r="Q304" s="16">
        <f>IF($I304="","",IF($K304="",'الإعدادات'!$B$6-$I304,$K304-$I304))</f>
        <v/>
      </c>
      <c r="R304" s="8">
        <f>IF($I304="","",IF($K304&lt;&gt;"","استُلم",IF(AND($J304&lt;&gt;"",'الإعدادات'!$B$6&gt;$J304),"متأخر","في المعمل")))</f>
        <v/>
      </c>
      <c r="S304" s="16">
        <f>IF(OR($I304="",$J304=""),"",MAX(0,IF($K304="",'الإعدادات'!$B$6,$K304)-$J304))</f>
        <v/>
      </c>
      <c r="T304" s="17">
        <f>IF($I304="","",DATE(YEAR($I304),MONTH($I304),1))</f>
        <v/>
      </c>
      <c r="U304" s="18">
        <f>IF(OR($O304="",$P304=""),"",$P304-$O304)</f>
        <v/>
      </c>
    </row>
    <row r="305">
      <c r="A305" s="4" t="n"/>
      <c r="B305" s="4" t="n"/>
      <c r="C305" s="4" t="n"/>
      <c r="D305" s="4" t="n"/>
      <c r="E305" s="4" t="n"/>
      <c r="F305" s="13" t="n"/>
      <c r="G305" s="14" t="n"/>
      <c r="H305" s="13" t="n"/>
      <c r="I305" s="5" t="n"/>
      <c r="J305" s="5" t="n"/>
      <c r="K305" s="5" t="n"/>
      <c r="L305" s="4" t="n"/>
      <c r="M305" s="4" t="n"/>
      <c r="N305" s="4" t="n"/>
      <c r="O305" s="15" t="n"/>
      <c r="P305" s="15" t="n"/>
      <c r="Q305" s="16">
        <f>IF($I305="","",IF($K305="",'الإعدادات'!$B$6-$I305,$K305-$I305))</f>
        <v/>
      </c>
      <c r="R305" s="8">
        <f>IF($I305="","",IF($K305&lt;&gt;"","استُلم",IF(AND($J305&lt;&gt;"",'الإعدادات'!$B$6&gt;$J305),"متأخر","في المعمل")))</f>
        <v/>
      </c>
      <c r="S305" s="16">
        <f>IF(OR($I305="",$J305=""),"",MAX(0,IF($K305="",'الإعدادات'!$B$6,$K305)-$J305))</f>
        <v/>
      </c>
      <c r="T305" s="17">
        <f>IF($I305="","",DATE(YEAR($I305),MONTH($I305),1))</f>
        <v/>
      </c>
      <c r="U305" s="18">
        <f>IF(OR($O305="",$P305=""),"",$P305-$O305)</f>
        <v/>
      </c>
    </row>
    <row r="306">
      <c r="A306" s="4" t="n"/>
      <c r="B306" s="4" t="n"/>
      <c r="C306" s="4" t="n"/>
      <c r="D306" s="4" t="n"/>
      <c r="E306" s="4" t="n"/>
      <c r="F306" s="13" t="n"/>
      <c r="G306" s="14" t="n"/>
      <c r="H306" s="13" t="n"/>
      <c r="I306" s="5" t="n"/>
      <c r="J306" s="5" t="n"/>
      <c r="K306" s="5" t="n"/>
      <c r="L306" s="4" t="n"/>
      <c r="M306" s="4" t="n"/>
      <c r="N306" s="4" t="n"/>
      <c r="O306" s="15" t="n"/>
      <c r="P306" s="15" t="n"/>
      <c r="Q306" s="16">
        <f>IF($I306="","",IF($K306="",'الإعدادات'!$B$6-$I306,$K306-$I306))</f>
        <v/>
      </c>
      <c r="R306" s="8">
        <f>IF($I306="","",IF($K306&lt;&gt;"","استُلم",IF(AND($J306&lt;&gt;"",'الإعدادات'!$B$6&gt;$J306),"متأخر","في المعمل")))</f>
        <v/>
      </c>
      <c r="S306" s="16">
        <f>IF(OR($I306="",$J306=""),"",MAX(0,IF($K306="",'الإعدادات'!$B$6,$K306)-$J306))</f>
        <v/>
      </c>
      <c r="T306" s="17">
        <f>IF($I306="","",DATE(YEAR($I306),MONTH($I306),1))</f>
        <v/>
      </c>
      <c r="U306" s="18">
        <f>IF(OR($O306="",$P306=""),"",$P306-$O306)</f>
        <v/>
      </c>
    </row>
    <row r="307">
      <c r="A307" s="4" t="n"/>
      <c r="B307" s="4" t="n"/>
      <c r="C307" s="4" t="n"/>
      <c r="D307" s="4" t="n"/>
      <c r="E307" s="4" t="n"/>
      <c r="F307" s="13" t="n"/>
      <c r="G307" s="14" t="n"/>
      <c r="H307" s="13" t="n"/>
      <c r="I307" s="5" t="n"/>
      <c r="J307" s="5" t="n"/>
      <c r="K307" s="5" t="n"/>
      <c r="L307" s="4" t="n"/>
      <c r="M307" s="4" t="n"/>
      <c r="N307" s="4" t="n"/>
      <c r="O307" s="15" t="n"/>
      <c r="P307" s="15" t="n"/>
      <c r="Q307" s="16">
        <f>IF($I307="","",IF($K307="",'الإعدادات'!$B$6-$I307,$K307-$I307))</f>
        <v/>
      </c>
      <c r="R307" s="8">
        <f>IF($I307="","",IF($K307&lt;&gt;"","استُلم",IF(AND($J307&lt;&gt;"",'الإعدادات'!$B$6&gt;$J307),"متأخر","في المعمل")))</f>
        <v/>
      </c>
      <c r="S307" s="16">
        <f>IF(OR($I307="",$J307=""),"",MAX(0,IF($K307="",'الإعدادات'!$B$6,$K307)-$J307))</f>
        <v/>
      </c>
      <c r="T307" s="17">
        <f>IF($I307="","",DATE(YEAR($I307),MONTH($I307),1))</f>
        <v/>
      </c>
      <c r="U307" s="18">
        <f>IF(OR($O307="",$P307=""),"",$P307-$O307)</f>
        <v/>
      </c>
    </row>
    <row r="308">
      <c r="A308" s="4" t="n"/>
      <c r="B308" s="4" t="n"/>
      <c r="C308" s="4" t="n"/>
      <c r="D308" s="4" t="n"/>
      <c r="E308" s="4" t="n"/>
      <c r="F308" s="13" t="n"/>
      <c r="G308" s="14" t="n"/>
      <c r="H308" s="13" t="n"/>
      <c r="I308" s="5" t="n"/>
      <c r="J308" s="5" t="n"/>
      <c r="K308" s="5" t="n"/>
      <c r="L308" s="4" t="n"/>
      <c r="M308" s="4" t="n"/>
      <c r="N308" s="4" t="n"/>
      <c r="O308" s="15" t="n"/>
      <c r="P308" s="15" t="n"/>
      <c r="Q308" s="16">
        <f>IF($I308="","",IF($K308="",'الإعدادات'!$B$6-$I308,$K308-$I308))</f>
        <v/>
      </c>
      <c r="R308" s="8">
        <f>IF($I308="","",IF($K308&lt;&gt;"","استُلم",IF(AND($J308&lt;&gt;"",'الإعدادات'!$B$6&gt;$J308),"متأخر","في المعمل")))</f>
        <v/>
      </c>
      <c r="S308" s="16">
        <f>IF(OR($I308="",$J308=""),"",MAX(0,IF($K308="",'الإعدادات'!$B$6,$K308)-$J308))</f>
        <v/>
      </c>
      <c r="T308" s="17">
        <f>IF($I308="","",DATE(YEAR($I308),MONTH($I308),1))</f>
        <v/>
      </c>
      <c r="U308" s="18">
        <f>IF(OR($O308="",$P308=""),"",$P308-$O308)</f>
        <v/>
      </c>
    </row>
    <row r="309">
      <c r="A309" s="4" t="n"/>
      <c r="B309" s="4" t="n"/>
      <c r="C309" s="4" t="n"/>
      <c r="D309" s="4" t="n"/>
      <c r="E309" s="4" t="n"/>
      <c r="F309" s="13" t="n"/>
      <c r="G309" s="14" t="n"/>
      <c r="H309" s="13" t="n"/>
      <c r="I309" s="5" t="n"/>
      <c r="J309" s="5" t="n"/>
      <c r="K309" s="5" t="n"/>
      <c r="L309" s="4" t="n"/>
      <c r="M309" s="4" t="n"/>
      <c r="N309" s="4" t="n"/>
      <c r="O309" s="15" t="n"/>
      <c r="P309" s="15" t="n"/>
      <c r="Q309" s="16">
        <f>IF($I309="","",IF($K309="",'الإعدادات'!$B$6-$I309,$K309-$I309))</f>
        <v/>
      </c>
      <c r="R309" s="8">
        <f>IF($I309="","",IF($K309&lt;&gt;"","استُلم",IF(AND($J309&lt;&gt;"",'الإعدادات'!$B$6&gt;$J309),"متأخر","في المعمل")))</f>
        <v/>
      </c>
      <c r="S309" s="16">
        <f>IF(OR($I309="",$J309=""),"",MAX(0,IF($K309="",'الإعدادات'!$B$6,$K309)-$J309))</f>
        <v/>
      </c>
      <c r="T309" s="17">
        <f>IF($I309="","",DATE(YEAR($I309),MONTH($I309),1))</f>
        <v/>
      </c>
      <c r="U309" s="18">
        <f>IF(OR($O309="",$P309=""),"",$P309-$O309)</f>
        <v/>
      </c>
    </row>
    <row r="310">
      <c r="A310" s="4" t="n"/>
      <c r="B310" s="4" t="n"/>
      <c r="C310" s="4" t="n"/>
      <c r="D310" s="4" t="n"/>
      <c r="E310" s="4" t="n"/>
      <c r="F310" s="13" t="n"/>
      <c r="G310" s="14" t="n"/>
      <c r="H310" s="13" t="n"/>
      <c r="I310" s="5" t="n"/>
      <c r="J310" s="5" t="n"/>
      <c r="K310" s="5" t="n"/>
      <c r="L310" s="4" t="n"/>
      <c r="M310" s="4" t="n"/>
      <c r="N310" s="4" t="n"/>
      <c r="O310" s="15" t="n"/>
      <c r="P310" s="15" t="n"/>
      <c r="Q310" s="16">
        <f>IF($I310="","",IF($K310="",'الإعدادات'!$B$6-$I310,$K310-$I310))</f>
        <v/>
      </c>
      <c r="R310" s="8">
        <f>IF($I310="","",IF($K310&lt;&gt;"","استُلم",IF(AND($J310&lt;&gt;"",'الإعدادات'!$B$6&gt;$J310),"متأخر","في المعمل")))</f>
        <v/>
      </c>
      <c r="S310" s="16">
        <f>IF(OR($I310="",$J310=""),"",MAX(0,IF($K310="",'الإعدادات'!$B$6,$K310)-$J310))</f>
        <v/>
      </c>
      <c r="T310" s="17">
        <f>IF($I310="","",DATE(YEAR($I310),MONTH($I310),1))</f>
        <v/>
      </c>
      <c r="U310" s="18">
        <f>IF(OR($O310="",$P310=""),"",$P310-$O310)</f>
        <v/>
      </c>
    </row>
    <row r="311">
      <c r="A311" s="4" t="n"/>
      <c r="B311" s="4" t="n"/>
      <c r="C311" s="4" t="n"/>
      <c r="D311" s="4" t="n"/>
      <c r="E311" s="4" t="n"/>
      <c r="F311" s="13" t="n"/>
      <c r="G311" s="14" t="n"/>
      <c r="H311" s="13" t="n"/>
      <c r="I311" s="5" t="n"/>
      <c r="J311" s="5" t="n"/>
      <c r="K311" s="5" t="n"/>
      <c r="L311" s="4" t="n"/>
      <c r="M311" s="4" t="n"/>
      <c r="N311" s="4" t="n"/>
      <c r="O311" s="15" t="n"/>
      <c r="P311" s="15" t="n"/>
      <c r="Q311" s="16">
        <f>IF($I311="","",IF($K311="",'الإعدادات'!$B$6-$I311,$K311-$I311))</f>
        <v/>
      </c>
      <c r="R311" s="8">
        <f>IF($I311="","",IF($K311&lt;&gt;"","استُلم",IF(AND($J311&lt;&gt;"",'الإعدادات'!$B$6&gt;$J311),"متأخر","في المعمل")))</f>
        <v/>
      </c>
      <c r="S311" s="16">
        <f>IF(OR($I311="",$J311=""),"",MAX(0,IF($K311="",'الإعدادات'!$B$6,$K311)-$J311))</f>
        <v/>
      </c>
      <c r="T311" s="17">
        <f>IF($I311="","",DATE(YEAR($I311),MONTH($I311),1))</f>
        <v/>
      </c>
      <c r="U311" s="18">
        <f>IF(OR($O311="",$P311=""),"",$P311-$O311)</f>
        <v/>
      </c>
    </row>
    <row r="312">
      <c r="A312" s="4" t="n"/>
      <c r="B312" s="4" t="n"/>
      <c r="C312" s="4" t="n"/>
      <c r="D312" s="4" t="n"/>
      <c r="E312" s="4" t="n"/>
      <c r="F312" s="13" t="n"/>
      <c r="G312" s="14" t="n"/>
      <c r="H312" s="13" t="n"/>
      <c r="I312" s="5" t="n"/>
      <c r="J312" s="5" t="n"/>
      <c r="K312" s="5" t="n"/>
      <c r="L312" s="4" t="n"/>
      <c r="M312" s="4" t="n"/>
      <c r="N312" s="4" t="n"/>
      <c r="O312" s="15" t="n"/>
      <c r="P312" s="15" t="n"/>
      <c r="Q312" s="16">
        <f>IF($I312="","",IF($K312="",'الإعدادات'!$B$6-$I312,$K312-$I312))</f>
        <v/>
      </c>
      <c r="R312" s="8">
        <f>IF($I312="","",IF($K312&lt;&gt;"","استُلم",IF(AND($J312&lt;&gt;"",'الإعدادات'!$B$6&gt;$J312),"متأخر","في المعمل")))</f>
        <v/>
      </c>
      <c r="S312" s="16">
        <f>IF(OR($I312="",$J312=""),"",MAX(0,IF($K312="",'الإعدادات'!$B$6,$K312)-$J312))</f>
        <v/>
      </c>
      <c r="T312" s="17">
        <f>IF($I312="","",DATE(YEAR($I312),MONTH($I312),1))</f>
        <v/>
      </c>
      <c r="U312" s="18">
        <f>IF(OR($O312="",$P312=""),"",$P312-$O312)</f>
        <v/>
      </c>
    </row>
    <row r="313">
      <c r="A313" s="4" t="n"/>
      <c r="B313" s="4" t="n"/>
      <c r="C313" s="4" t="n"/>
      <c r="D313" s="4" t="n"/>
      <c r="E313" s="4" t="n"/>
      <c r="F313" s="13" t="n"/>
      <c r="G313" s="14" t="n"/>
      <c r="H313" s="13" t="n"/>
      <c r="I313" s="5" t="n"/>
      <c r="J313" s="5" t="n"/>
      <c r="K313" s="5" t="n"/>
      <c r="L313" s="4" t="n"/>
      <c r="M313" s="4" t="n"/>
      <c r="N313" s="4" t="n"/>
      <c r="O313" s="15" t="n"/>
      <c r="P313" s="15" t="n"/>
      <c r="Q313" s="16">
        <f>IF($I313="","",IF($K313="",'الإعدادات'!$B$6-$I313,$K313-$I313))</f>
        <v/>
      </c>
      <c r="R313" s="8">
        <f>IF($I313="","",IF($K313&lt;&gt;"","استُلم",IF(AND($J313&lt;&gt;"",'الإعدادات'!$B$6&gt;$J313),"متأخر","في المعمل")))</f>
        <v/>
      </c>
      <c r="S313" s="16">
        <f>IF(OR($I313="",$J313=""),"",MAX(0,IF($K313="",'الإعدادات'!$B$6,$K313)-$J313))</f>
        <v/>
      </c>
      <c r="T313" s="17">
        <f>IF($I313="","",DATE(YEAR($I313),MONTH($I313),1))</f>
        <v/>
      </c>
      <c r="U313" s="18">
        <f>IF(OR($O313="",$P313=""),"",$P313-$O313)</f>
        <v/>
      </c>
    </row>
    <row r="314">
      <c r="A314" s="4" t="n"/>
      <c r="B314" s="4" t="n"/>
      <c r="C314" s="4" t="n"/>
      <c r="D314" s="4" t="n"/>
      <c r="E314" s="4" t="n"/>
      <c r="F314" s="13" t="n"/>
      <c r="G314" s="14" t="n"/>
      <c r="H314" s="13" t="n"/>
      <c r="I314" s="5" t="n"/>
      <c r="J314" s="5" t="n"/>
      <c r="K314" s="5" t="n"/>
      <c r="L314" s="4" t="n"/>
      <c r="M314" s="4" t="n"/>
      <c r="N314" s="4" t="n"/>
      <c r="O314" s="15" t="n"/>
      <c r="P314" s="15" t="n"/>
      <c r="Q314" s="16">
        <f>IF($I314="","",IF($K314="",'الإعدادات'!$B$6-$I314,$K314-$I314))</f>
        <v/>
      </c>
      <c r="R314" s="8">
        <f>IF($I314="","",IF($K314&lt;&gt;"","استُلم",IF(AND($J314&lt;&gt;"",'الإعدادات'!$B$6&gt;$J314),"متأخر","في المعمل")))</f>
        <v/>
      </c>
      <c r="S314" s="16">
        <f>IF(OR($I314="",$J314=""),"",MAX(0,IF($K314="",'الإعدادات'!$B$6,$K314)-$J314))</f>
        <v/>
      </c>
      <c r="T314" s="17">
        <f>IF($I314="","",DATE(YEAR($I314),MONTH($I314),1))</f>
        <v/>
      </c>
      <c r="U314" s="18">
        <f>IF(OR($O314="",$P314=""),"",$P314-$O314)</f>
        <v/>
      </c>
    </row>
    <row r="315">
      <c r="A315" s="4" t="n"/>
      <c r="B315" s="4" t="n"/>
      <c r="C315" s="4" t="n"/>
      <c r="D315" s="4" t="n"/>
      <c r="E315" s="4" t="n"/>
      <c r="F315" s="13" t="n"/>
      <c r="G315" s="14" t="n"/>
      <c r="H315" s="13" t="n"/>
      <c r="I315" s="5" t="n"/>
      <c r="J315" s="5" t="n"/>
      <c r="K315" s="5" t="n"/>
      <c r="L315" s="4" t="n"/>
      <c r="M315" s="4" t="n"/>
      <c r="N315" s="4" t="n"/>
      <c r="O315" s="15" t="n"/>
      <c r="P315" s="15" t="n"/>
      <c r="Q315" s="16">
        <f>IF($I315="","",IF($K315="",'الإعدادات'!$B$6-$I315,$K315-$I315))</f>
        <v/>
      </c>
      <c r="R315" s="8">
        <f>IF($I315="","",IF($K315&lt;&gt;"","استُلم",IF(AND($J315&lt;&gt;"",'الإعدادات'!$B$6&gt;$J315),"متأخر","في المعمل")))</f>
        <v/>
      </c>
      <c r="S315" s="16">
        <f>IF(OR($I315="",$J315=""),"",MAX(0,IF($K315="",'الإعدادات'!$B$6,$K315)-$J315))</f>
        <v/>
      </c>
      <c r="T315" s="17">
        <f>IF($I315="","",DATE(YEAR($I315),MONTH($I315),1))</f>
        <v/>
      </c>
      <c r="U315" s="18">
        <f>IF(OR($O315="",$P315=""),"",$P315-$O315)</f>
        <v/>
      </c>
    </row>
    <row r="316">
      <c r="A316" s="4" t="n"/>
      <c r="B316" s="4" t="n"/>
      <c r="C316" s="4" t="n"/>
      <c r="D316" s="4" t="n"/>
      <c r="E316" s="4" t="n"/>
      <c r="F316" s="13" t="n"/>
      <c r="G316" s="14" t="n"/>
      <c r="H316" s="13" t="n"/>
      <c r="I316" s="5" t="n"/>
      <c r="J316" s="5" t="n"/>
      <c r="K316" s="5" t="n"/>
      <c r="L316" s="4" t="n"/>
      <c r="M316" s="4" t="n"/>
      <c r="N316" s="4" t="n"/>
      <c r="O316" s="15" t="n"/>
      <c r="P316" s="15" t="n"/>
      <c r="Q316" s="16">
        <f>IF($I316="","",IF($K316="",'الإعدادات'!$B$6-$I316,$K316-$I316))</f>
        <v/>
      </c>
      <c r="R316" s="8">
        <f>IF($I316="","",IF($K316&lt;&gt;"","استُلم",IF(AND($J316&lt;&gt;"",'الإعدادات'!$B$6&gt;$J316),"متأخر","في المعمل")))</f>
        <v/>
      </c>
      <c r="S316" s="16">
        <f>IF(OR($I316="",$J316=""),"",MAX(0,IF($K316="",'الإعدادات'!$B$6,$K316)-$J316))</f>
        <v/>
      </c>
      <c r="T316" s="17">
        <f>IF($I316="","",DATE(YEAR($I316),MONTH($I316),1))</f>
        <v/>
      </c>
      <c r="U316" s="18">
        <f>IF(OR($O316="",$P316=""),"",$P316-$O316)</f>
        <v/>
      </c>
    </row>
    <row r="317">
      <c r="A317" s="4" t="n"/>
      <c r="B317" s="4" t="n"/>
      <c r="C317" s="4" t="n"/>
      <c r="D317" s="4" t="n"/>
      <c r="E317" s="4" t="n"/>
      <c r="F317" s="13" t="n"/>
      <c r="G317" s="14" t="n"/>
      <c r="H317" s="13" t="n"/>
      <c r="I317" s="5" t="n"/>
      <c r="J317" s="5" t="n"/>
      <c r="K317" s="5" t="n"/>
      <c r="L317" s="4" t="n"/>
      <c r="M317" s="4" t="n"/>
      <c r="N317" s="4" t="n"/>
      <c r="O317" s="15" t="n"/>
      <c r="P317" s="15" t="n"/>
      <c r="Q317" s="16">
        <f>IF($I317="","",IF($K317="",'الإعدادات'!$B$6-$I317,$K317-$I317))</f>
        <v/>
      </c>
      <c r="R317" s="8">
        <f>IF($I317="","",IF($K317&lt;&gt;"","استُلم",IF(AND($J317&lt;&gt;"",'الإعدادات'!$B$6&gt;$J317),"متأخر","في المعمل")))</f>
        <v/>
      </c>
      <c r="S317" s="16">
        <f>IF(OR($I317="",$J317=""),"",MAX(0,IF($K317="",'الإعدادات'!$B$6,$K317)-$J317))</f>
        <v/>
      </c>
      <c r="T317" s="17">
        <f>IF($I317="","",DATE(YEAR($I317),MONTH($I317),1))</f>
        <v/>
      </c>
      <c r="U317" s="18">
        <f>IF(OR($O317="",$P317=""),"",$P317-$O317)</f>
        <v/>
      </c>
    </row>
    <row r="318">
      <c r="A318" s="4" t="n"/>
      <c r="B318" s="4" t="n"/>
      <c r="C318" s="4" t="n"/>
      <c r="D318" s="4" t="n"/>
      <c r="E318" s="4" t="n"/>
      <c r="F318" s="13" t="n"/>
      <c r="G318" s="14" t="n"/>
      <c r="H318" s="13" t="n"/>
      <c r="I318" s="5" t="n"/>
      <c r="J318" s="5" t="n"/>
      <c r="K318" s="5" t="n"/>
      <c r="L318" s="4" t="n"/>
      <c r="M318" s="4" t="n"/>
      <c r="N318" s="4" t="n"/>
      <c r="O318" s="15" t="n"/>
      <c r="P318" s="15" t="n"/>
      <c r="Q318" s="16">
        <f>IF($I318="","",IF($K318="",'الإعدادات'!$B$6-$I318,$K318-$I318))</f>
        <v/>
      </c>
      <c r="R318" s="8">
        <f>IF($I318="","",IF($K318&lt;&gt;"","استُلم",IF(AND($J318&lt;&gt;"",'الإعدادات'!$B$6&gt;$J318),"متأخر","في المعمل")))</f>
        <v/>
      </c>
      <c r="S318" s="16">
        <f>IF(OR($I318="",$J318=""),"",MAX(0,IF($K318="",'الإعدادات'!$B$6,$K318)-$J318))</f>
        <v/>
      </c>
      <c r="T318" s="17">
        <f>IF($I318="","",DATE(YEAR($I318),MONTH($I318),1))</f>
        <v/>
      </c>
      <c r="U318" s="18">
        <f>IF(OR($O318="",$P318=""),"",$P318-$O318)</f>
        <v/>
      </c>
    </row>
    <row r="319">
      <c r="A319" s="4" t="n"/>
      <c r="B319" s="4" t="n"/>
      <c r="C319" s="4" t="n"/>
      <c r="D319" s="4" t="n"/>
      <c r="E319" s="4" t="n"/>
      <c r="F319" s="13" t="n"/>
      <c r="G319" s="14" t="n"/>
      <c r="H319" s="13" t="n"/>
      <c r="I319" s="5" t="n"/>
      <c r="J319" s="5" t="n"/>
      <c r="K319" s="5" t="n"/>
      <c r="L319" s="4" t="n"/>
      <c r="M319" s="4" t="n"/>
      <c r="N319" s="4" t="n"/>
      <c r="O319" s="15" t="n"/>
      <c r="P319" s="15" t="n"/>
      <c r="Q319" s="16">
        <f>IF($I319="","",IF($K319="",'الإعدادات'!$B$6-$I319,$K319-$I319))</f>
        <v/>
      </c>
      <c r="R319" s="8">
        <f>IF($I319="","",IF($K319&lt;&gt;"","استُلم",IF(AND($J319&lt;&gt;"",'الإعدادات'!$B$6&gt;$J319),"متأخر","في المعمل")))</f>
        <v/>
      </c>
      <c r="S319" s="16">
        <f>IF(OR($I319="",$J319=""),"",MAX(0,IF($K319="",'الإعدادات'!$B$6,$K319)-$J319))</f>
        <v/>
      </c>
      <c r="T319" s="17">
        <f>IF($I319="","",DATE(YEAR($I319),MONTH($I319),1))</f>
        <v/>
      </c>
      <c r="U319" s="18">
        <f>IF(OR($O319="",$P319=""),"",$P319-$O319)</f>
        <v/>
      </c>
    </row>
    <row r="320">
      <c r="A320" s="4" t="n"/>
      <c r="B320" s="4" t="n"/>
      <c r="C320" s="4" t="n"/>
      <c r="D320" s="4" t="n"/>
      <c r="E320" s="4" t="n"/>
      <c r="F320" s="13" t="n"/>
      <c r="G320" s="14" t="n"/>
      <c r="H320" s="13" t="n"/>
      <c r="I320" s="5" t="n"/>
      <c r="J320" s="5" t="n"/>
      <c r="K320" s="5" t="n"/>
      <c r="L320" s="4" t="n"/>
      <c r="M320" s="4" t="n"/>
      <c r="N320" s="4" t="n"/>
      <c r="O320" s="15" t="n"/>
      <c r="P320" s="15" t="n"/>
      <c r="Q320" s="16">
        <f>IF($I320="","",IF($K320="",'الإعدادات'!$B$6-$I320,$K320-$I320))</f>
        <v/>
      </c>
      <c r="R320" s="8">
        <f>IF($I320="","",IF($K320&lt;&gt;"","استُلم",IF(AND($J320&lt;&gt;"",'الإعدادات'!$B$6&gt;$J320),"متأخر","في المعمل")))</f>
        <v/>
      </c>
      <c r="S320" s="16">
        <f>IF(OR($I320="",$J320=""),"",MAX(0,IF($K320="",'الإعدادات'!$B$6,$K320)-$J320))</f>
        <v/>
      </c>
      <c r="T320" s="17">
        <f>IF($I320="","",DATE(YEAR($I320),MONTH($I320),1))</f>
        <v/>
      </c>
      <c r="U320" s="18">
        <f>IF(OR($O320="",$P320=""),"",$P320-$O320)</f>
        <v/>
      </c>
    </row>
    <row r="321">
      <c r="A321" s="4" t="n"/>
      <c r="B321" s="4" t="n"/>
      <c r="C321" s="4" t="n"/>
      <c r="D321" s="4" t="n"/>
      <c r="E321" s="4" t="n"/>
      <c r="F321" s="13" t="n"/>
      <c r="G321" s="14" t="n"/>
      <c r="H321" s="13" t="n"/>
      <c r="I321" s="5" t="n"/>
      <c r="J321" s="5" t="n"/>
      <c r="K321" s="5" t="n"/>
      <c r="L321" s="4" t="n"/>
      <c r="M321" s="4" t="n"/>
      <c r="N321" s="4" t="n"/>
      <c r="O321" s="15" t="n"/>
      <c r="P321" s="15" t="n"/>
      <c r="Q321" s="16">
        <f>IF($I321="","",IF($K321="",'الإعدادات'!$B$6-$I321,$K321-$I321))</f>
        <v/>
      </c>
      <c r="R321" s="8">
        <f>IF($I321="","",IF($K321&lt;&gt;"","استُلم",IF(AND($J321&lt;&gt;"",'الإعدادات'!$B$6&gt;$J321),"متأخر","في المعمل")))</f>
        <v/>
      </c>
      <c r="S321" s="16">
        <f>IF(OR($I321="",$J321=""),"",MAX(0,IF($K321="",'الإعدادات'!$B$6,$K321)-$J321))</f>
        <v/>
      </c>
      <c r="T321" s="17">
        <f>IF($I321="","",DATE(YEAR($I321),MONTH($I321),1))</f>
        <v/>
      </c>
      <c r="U321" s="18">
        <f>IF(OR($O321="",$P321=""),"",$P321-$O321)</f>
        <v/>
      </c>
    </row>
    <row r="322">
      <c r="A322" s="4" t="n"/>
      <c r="B322" s="4" t="n"/>
      <c r="C322" s="4" t="n"/>
      <c r="D322" s="4" t="n"/>
      <c r="E322" s="4" t="n"/>
      <c r="F322" s="13" t="n"/>
      <c r="G322" s="14" t="n"/>
      <c r="H322" s="13" t="n"/>
      <c r="I322" s="5" t="n"/>
      <c r="J322" s="5" t="n"/>
      <c r="K322" s="5" t="n"/>
      <c r="L322" s="4" t="n"/>
      <c r="M322" s="4" t="n"/>
      <c r="N322" s="4" t="n"/>
      <c r="O322" s="15" t="n"/>
      <c r="P322" s="15" t="n"/>
      <c r="Q322" s="16">
        <f>IF($I322="","",IF($K322="",'الإعدادات'!$B$6-$I322,$K322-$I322))</f>
        <v/>
      </c>
      <c r="R322" s="8">
        <f>IF($I322="","",IF($K322&lt;&gt;"","استُلم",IF(AND($J322&lt;&gt;"",'الإعدادات'!$B$6&gt;$J322),"متأخر","في المعمل")))</f>
        <v/>
      </c>
      <c r="S322" s="16">
        <f>IF(OR($I322="",$J322=""),"",MAX(0,IF($K322="",'الإعدادات'!$B$6,$K322)-$J322))</f>
        <v/>
      </c>
      <c r="T322" s="17">
        <f>IF($I322="","",DATE(YEAR($I322),MONTH($I322),1))</f>
        <v/>
      </c>
      <c r="U322" s="18">
        <f>IF(OR($O322="",$P322=""),"",$P322-$O322)</f>
        <v/>
      </c>
    </row>
    <row r="323">
      <c r="A323" s="4" t="n"/>
      <c r="B323" s="4" t="n"/>
      <c r="C323" s="4" t="n"/>
      <c r="D323" s="4" t="n"/>
      <c r="E323" s="4" t="n"/>
      <c r="F323" s="13" t="n"/>
      <c r="G323" s="14" t="n"/>
      <c r="H323" s="13" t="n"/>
      <c r="I323" s="5" t="n"/>
      <c r="J323" s="5" t="n"/>
      <c r="K323" s="5" t="n"/>
      <c r="L323" s="4" t="n"/>
      <c r="M323" s="4" t="n"/>
      <c r="N323" s="4" t="n"/>
      <c r="O323" s="15" t="n"/>
      <c r="P323" s="15" t="n"/>
      <c r="Q323" s="16">
        <f>IF($I323="","",IF($K323="",'الإعدادات'!$B$6-$I323,$K323-$I323))</f>
        <v/>
      </c>
      <c r="R323" s="8">
        <f>IF($I323="","",IF($K323&lt;&gt;"","استُلم",IF(AND($J323&lt;&gt;"",'الإعدادات'!$B$6&gt;$J323),"متأخر","في المعمل")))</f>
        <v/>
      </c>
      <c r="S323" s="16">
        <f>IF(OR($I323="",$J323=""),"",MAX(0,IF($K323="",'الإعدادات'!$B$6,$K323)-$J323))</f>
        <v/>
      </c>
      <c r="T323" s="17">
        <f>IF($I323="","",DATE(YEAR($I323),MONTH($I323),1))</f>
        <v/>
      </c>
      <c r="U323" s="18">
        <f>IF(OR($O323="",$P323=""),"",$P323-$O323)</f>
        <v/>
      </c>
    </row>
    <row r="324">
      <c r="A324" s="4" t="n"/>
      <c r="B324" s="4" t="n"/>
      <c r="C324" s="4" t="n"/>
      <c r="D324" s="4" t="n"/>
      <c r="E324" s="4" t="n"/>
      <c r="F324" s="13" t="n"/>
      <c r="G324" s="14" t="n"/>
      <c r="H324" s="13" t="n"/>
      <c r="I324" s="5" t="n"/>
      <c r="J324" s="5" t="n"/>
      <c r="K324" s="5" t="n"/>
      <c r="L324" s="4" t="n"/>
      <c r="M324" s="4" t="n"/>
      <c r="N324" s="4" t="n"/>
      <c r="O324" s="15" t="n"/>
      <c r="P324" s="15" t="n"/>
      <c r="Q324" s="16">
        <f>IF($I324="","",IF($K324="",'الإعدادات'!$B$6-$I324,$K324-$I324))</f>
        <v/>
      </c>
      <c r="R324" s="8">
        <f>IF($I324="","",IF($K324&lt;&gt;"","استُلم",IF(AND($J324&lt;&gt;"",'الإعدادات'!$B$6&gt;$J324),"متأخر","في المعمل")))</f>
        <v/>
      </c>
      <c r="S324" s="16">
        <f>IF(OR($I324="",$J324=""),"",MAX(0,IF($K324="",'الإعدادات'!$B$6,$K324)-$J324))</f>
        <v/>
      </c>
      <c r="T324" s="17">
        <f>IF($I324="","",DATE(YEAR($I324),MONTH($I324),1))</f>
        <v/>
      </c>
      <c r="U324" s="18">
        <f>IF(OR($O324="",$P324=""),"",$P324-$O324)</f>
        <v/>
      </c>
    </row>
    <row r="325">
      <c r="A325" s="4" t="n"/>
      <c r="B325" s="4" t="n"/>
      <c r="C325" s="4" t="n"/>
      <c r="D325" s="4" t="n"/>
      <c r="E325" s="4" t="n"/>
      <c r="F325" s="13" t="n"/>
      <c r="G325" s="14" t="n"/>
      <c r="H325" s="13" t="n"/>
      <c r="I325" s="5" t="n"/>
      <c r="J325" s="5" t="n"/>
      <c r="K325" s="5" t="n"/>
      <c r="L325" s="4" t="n"/>
      <c r="M325" s="4" t="n"/>
      <c r="N325" s="4" t="n"/>
      <c r="O325" s="15" t="n"/>
      <c r="P325" s="15" t="n"/>
      <c r="Q325" s="16">
        <f>IF($I325="","",IF($K325="",'الإعدادات'!$B$6-$I325,$K325-$I325))</f>
        <v/>
      </c>
      <c r="R325" s="8">
        <f>IF($I325="","",IF($K325&lt;&gt;"","استُلم",IF(AND($J325&lt;&gt;"",'الإعدادات'!$B$6&gt;$J325),"متأخر","في المعمل")))</f>
        <v/>
      </c>
      <c r="S325" s="16">
        <f>IF(OR($I325="",$J325=""),"",MAX(0,IF($K325="",'الإعدادات'!$B$6,$K325)-$J325))</f>
        <v/>
      </c>
      <c r="T325" s="17">
        <f>IF($I325="","",DATE(YEAR($I325),MONTH($I325),1))</f>
        <v/>
      </c>
      <c r="U325" s="18">
        <f>IF(OR($O325="",$P325=""),"",$P325-$O325)</f>
        <v/>
      </c>
    </row>
    <row r="326">
      <c r="A326" s="4" t="n"/>
      <c r="B326" s="4" t="n"/>
      <c r="C326" s="4" t="n"/>
      <c r="D326" s="4" t="n"/>
      <c r="E326" s="4" t="n"/>
      <c r="F326" s="13" t="n"/>
      <c r="G326" s="14" t="n"/>
      <c r="H326" s="13" t="n"/>
      <c r="I326" s="5" t="n"/>
      <c r="J326" s="5" t="n"/>
      <c r="K326" s="5" t="n"/>
      <c r="L326" s="4" t="n"/>
      <c r="M326" s="4" t="n"/>
      <c r="N326" s="4" t="n"/>
      <c r="O326" s="15" t="n"/>
      <c r="P326" s="15" t="n"/>
      <c r="Q326" s="16">
        <f>IF($I326="","",IF($K326="",'الإعدادات'!$B$6-$I326,$K326-$I326))</f>
        <v/>
      </c>
      <c r="R326" s="8">
        <f>IF($I326="","",IF($K326&lt;&gt;"","استُلم",IF(AND($J326&lt;&gt;"",'الإعدادات'!$B$6&gt;$J326),"متأخر","في المعمل")))</f>
        <v/>
      </c>
      <c r="S326" s="16">
        <f>IF(OR($I326="",$J326=""),"",MAX(0,IF($K326="",'الإعدادات'!$B$6,$K326)-$J326))</f>
        <v/>
      </c>
      <c r="T326" s="17">
        <f>IF($I326="","",DATE(YEAR($I326),MONTH($I326),1))</f>
        <v/>
      </c>
      <c r="U326" s="18">
        <f>IF(OR($O326="",$P326=""),"",$P326-$O326)</f>
        <v/>
      </c>
    </row>
    <row r="327">
      <c r="A327" s="4" t="n"/>
      <c r="B327" s="4" t="n"/>
      <c r="C327" s="4" t="n"/>
      <c r="D327" s="4" t="n"/>
      <c r="E327" s="4" t="n"/>
      <c r="F327" s="13" t="n"/>
      <c r="G327" s="14" t="n"/>
      <c r="H327" s="13" t="n"/>
      <c r="I327" s="5" t="n"/>
      <c r="J327" s="5" t="n"/>
      <c r="K327" s="5" t="n"/>
      <c r="L327" s="4" t="n"/>
      <c r="M327" s="4" t="n"/>
      <c r="N327" s="4" t="n"/>
      <c r="O327" s="15" t="n"/>
      <c r="P327" s="15" t="n"/>
      <c r="Q327" s="16">
        <f>IF($I327="","",IF($K327="",'الإعدادات'!$B$6-$I327,$K327-$I327))</f>
        <v/>
      </c>
      <c r="R327" s="8">
        <f>IF($I327="","",IF($K327&lt;&gt;"","استُلم",IF(AND($J327&lt;&gt;"",'الإعدادات'!$B$6&gt;$J327),"متأخر","في المعمل")))</f>
        <v/>
      </c>
      <c r="S327" s="16">
        <f>IF(OR($I327="",$J327=""),"",MAX(0,IF($K327="",'الإعدادات'!$B$6,$K327)-$J327))</f>
        <v/>
      </c>
      <c r="T327" s="17">
        <f>IF($I327="","",DATE(YEAR($I327),MONTH($I327),1))</f>
        <v/>
      </c>
      <c r="U327" s="18">
        <f>IF(OR($O327="",$P327=""),"",$P327-$O327)</f>
        <v/>
      </c>
    </row>
    <row r="328">
      <c r="A328" s="4" t="n"/>
      <c r="B328" s="4" t="n"/>
      <c r="C328" s="4" t="n"/>
      <c r="D328" s="4" t="n"/>
      <c r="E328" s="4" t="n"/>
      <c r="F328" s="13" t="n"/>
      <c r="G328" s="14" t="n"/>
      <c r="H328" s="13" t="n"/>
      <c r="I328" s="5" t="n"/>
      <c r="J328" s="5" t="n"/>
      <c r="K328" s="5" t="n"/>
      <c r="L328" s="4" t="n"/>
      <c r="M328" s="4" t="n"/>
      <c r="N328" s="4" t="n"/>
      <c r="O328" s="15" t="n"/>
      <c r="P328" s="15" t="n"/>
      <c r="Q328" s="16">
        <f>IF($I328="","",IF($K328="",'الإعدادات'!$B$6-$I328,$K328-$I328))</f>
        <v/>
      </c>
      <c r="R328" s="8">
        <f>IF($I328="","",IF($K328&lt;&gt;"","استُلم",IF(AND($J328&lt;&gt;"",'الإعدادات'!$B$6&gt;$J328),"متأخر","في المعمل")))</f>
        <v/>
      </c>
      <c r="S328" s="16">
        <f>IF(OR($I328="",$J328=""),"",MAX(0,IF($K328="",'الإعدادات'!$B$6,$K328)-$J328))</f>
        <v/>
      </c>
      <c r="T328" s="17">
        <f>IF($I328="","",DATE(YEAR($I328),MONTH($I328),1))</f>
        <v/>
      </c>
      <c r="U328" s="18">
        <f>IF(OR($O328="",$P328=""),"",$P328-$O328)</f>
        <v/>
      </c>
    </row>
    <row r="329">
      <c r="A329" s="4" t="n"/>
      <c r="B329" s="4" t="n"/>
      <c r="C329" s="4" t="n"/>
      <c r="D329" s="4" t="n"/>
      <c r="E329" s="4" t="n"/>
      <c r="F329" s="13" t="n"/>
      <c r="G329" s="14" t="n"/>
      <c r="H329" s="13" t="n"/>
      <c r="I329" s="5" t="n"/>
      <c r="J329" s="5" t="n"/>
      <c r="K329" s="5" t="n"/>
      <c r="L329" s="4" t="n"/>
      <c r="M329" s="4" t="n"/>
      <c r="N329" s="4" t="n"/>
      <c r="O329" s="15" t="n"/>
      <c r="P329" s="15" t="n"/>
      <c r="Q329" s="16">
        <f>IF($I329="","",IF($K329="",'الإعدادات'!$B$6-$I329,$K329-$I329))</f>
        <v/>
      </c>
      <c r="R329" s="8">
        <f>IF($I329="","",IF($K329&lt;&gt;"","استُلم",IF(AND($J329&lt;&gt;"",'الإعدادات'!$B$6&gt;$J329),"متأخر","في المعمل")))</f>
        <v/>
      </c>
      <c r="S329" s="16">
        <f>IF(OR($I329="",$J329=""),"",MAX(0,IF($K329="",'الإعدادات'!$B$6,$K329)-$J329))</f>
        <v/>
      </c>
      <c r="T329" s="17">
        <f>IF($I329="","",DATE(YEAR($I329),MONTH($I329),1))</f>
        <v/>
      </c>
      <c r="U329" s="18">
        <f>IF(OR($O329="",$P329=""),"",$P329-$O329)</f>
        <v/>
      </c>
    </row>
    <row r="330">
      <c r="A330" s="4" t="n"/>
      <c r="B330" s="4" t="n"/>
      <c r="C330" s="4" t="n"/>
      <c r="D330" s="4" t="n"/>
      <c r="E330" s="4" t="n"/>
      <c r="F330" s="13" t="n"/>
      <c r="G330" s="14" t="n"/>
      <c r="H330" s="13" t="n"/>
      <c r="I330" s="5" t="n"/>
      <c r="J330" s="5" t="n"/>
      <c r="K330" s="5" t="n"/>
      <c r="L330" s="4" t="n"/>
      <c r="M330" s="4" t="n"/>
      <c r="N330" s="4" t="n"/>
      <c r="O330" s="15" t="n"/>
      <c r="P330" s="15" t="n"/>
      <c r="Q330" s="16">
        <f>IF($I330="","",IF($K330="",'الإعدادات'!$B$6-$I330,$K330-$I330))</f>
        <v/>
      </c>
      <c r="R330" s="8">
        <f>IF($I330="","",IF($K330&lt;&gt;"","استُلم",IF(AND($J330&lt;&gt;"",'الإعدادات'!$B$6&gt;$J330),"متأخر","في المعمل")))</f>
        <v/>
      </c>
      <c r="S330" s="16">
        <f>IF(OR($I330="",$J330=""),"",MAX(0,IF($K330="",'الإعدادات'!$B$6,$K330)-$J330))</f>
        <v/>
      </c>
      <c r="T330" s="17">
        <f>IF($I330="","",DATE(YEAR($I330),MONTH($I330),1))</f>
        <v/>
      </c>
      <c r="U330" s="18">
        <f>IF(OR($O330="",$P330=""),"",$P330-$O330)</f>
        <v/>
      </c>
    </row>
    <row r="331">
      <c r="A331" s="4" t="n"/>
      <c r="B331" s="4" t="n"/>
      <c r="C331" s="4" t="n"/>
      <c r="D331" s="4" t="n"/>
      <c r="E331" s="4" t="n"/>
      <c r="F331" s="13" t="n"/>
      <c r="G331" s="14" t="n"/>
      <c r="H331" s="13" t="n"/>
      <c r="I331" s="5" t="n"/>
      <c r="J331" s="5" t="n"/>
      <c r="K331" s="5" t="n"/>
      <c r="L331" s="4" t="n"/>
      <c r="M331" s="4" t="n"/>
      <c r="N331" s="4" t="n"/>
      <c r="O331" s="15" t="n"/>
      <c r="P331" s="15" t="n"/>
      <c r="Q331" s="16">
        <f>IF($I331="","",IF($K331="",'الإعدادات'!$B$6-$I331,$K331-$I331))</f>
        <v/>
      </c>
      <c r="R331" s="8">
        <f>IF($I331="","",IF($K331&lt;&gt;"","استُلم",IF(AND($J331&lt;&gt;"",'الإعدادات'!$B$6&gt;$J331),"متأخر","في المعمل")))</f>
        <v/>
      </c>
      <c r="S331" s="16">
        <f>IF(OR($I331="",$J331=""),"",MAX(0,IF($K331="",'الإعدادات'!$B$6,$K331)-$J331))</f>
        <v/>
      </c>
      <c r="T331" s="17">
        <f>IF($I331="","",DATE(YEAR($I331),MONTH($I331),1))</f>
        <v/>
      </c>
      <c r="U331" s="18">
        <f>IF(OR($O331="",$P331=""),"",$P331-$O331)</f>
        <v/>
      </c>
    </row>
    <row r="332">
      <c r="A332" s="4" t="n"/>
      <c r="B332" s="4" t="n"/>
      <c r="C332" s="4" t="n"/>
      <c r="D332" s="4" t="n"/>
      <c r="E332" s="4" t="n"/>
      <c r="F332" s="13" t="n"/>
      <c r="G332" s="14" t="n"/>
      <c r="H332" s="13" t="n"/>
      <c r="I332" s="5" t="n"/>
      <c r="J332" s="5" t="n"/>
      <c r="K332" s="5" t="n"/>
      <c r="L332" s="4" t="n"/>
      <c r="M332" s="4" t="n"/>
      <c r="N332" s="4" t="n"/>
      <c r="O332" s="15" t="n"/>
      <c r="P332" s="15" t="n"/>
      <c r="Q332" s="16">
        <f>IF($I332="","",IF($K332="",'الإعدادات'!$B$6-$I332,$K332-$I332))</f>
        <v/>
      </c>
      <c r="R332" s="8">
        <f>IF($I332="","",IF($K332&lt;&gt;"","استُلم",IF(AND($J332&lt;&gt;"",'الإعدادات'!$B$6&gt;$J332),"متأخر","في المعمل")))</f>
        <v/>
      </c>
      <c r="S332" s="16">
        <f>IF(OR($I332="",$J332=""),"",MAX(0,IF($K332="",'الإعدادات'!$B$6,$K332)-$J332))</f>
        <v/>
      </c>
      <c r="T332" s="17">
        <f>IF($I332="","",DATE(YEAR($I332),MONTH($I332),1))</f>
        <v/>
      </c>
      <c r="U332" s="18">
        <f>IF(OR($O332="",$P332=""),"",$P332-$O332)</f>
        <v/>
      </c>
    </row>
    <row r="333">
      <c r="A333" s="4" t="n"/>
      <c r="B333" s="4" t="n"/>
      <c r="C333" s="4" t="n"/>
      <c r="D333" s="4" t="n"/>
      <c r="E333" s="4" t="n"/>
      <c r="F333" s="13" t="n"/>
      <c r="G333" s="14" t="n"/>
      <c r="H333" s="13" t="n"/>
      <c r="I333" s="5" t="n"/>
      <c r="J333" s="5" t="n"/>
      <c r="K333" s="5" t="n"/>
      <c r="L333" s="4" t="n"/>
      <c r="M333" s="4" t="n"/>
      <c r="N333" s="4" t="n"/>
      <c r="O333" s="15" t="n"/>
      <c r="P333" s="15" t="n"/>
      <c r="Q333" s="16">
        <f>IF($I333="","",IF($K333="",'الإعدادات'!$B$6-$I333,$K333-$I333))</f>
        <v/>
      </c>
      <c r="R333" s="8">
        <f>IF($I333="","",IF($K333&lt;&gt;"","استُلم",IF(AND($J333&lt;&gt;"",'الإعدادات'!$B$6&gt;$J333),"متأخر","في المعمل")))</f>
        <v/>
      </c>
      <c r="S333" s="16">
        <f>IF(OR($I333="",$J333=""),"",MAX(0,IF($K333="",'الإعدادات'!$B$6,$K333)-$J333))</f>
        <v/>
      </c>
      <c r="T333" s="17">
        <f>IF($I333="","",DATE(YEAR($I333),MONTH($I333),1))</f>
        <v/>
      </c>
      <c r="U333" s="18">
        <f>IF(OR($O333="",$P333=""),"",$P333-$O333)</f>
        <v/>
      </c>
    </row>
    <row r="334">
      <c r="A334" s="4" t="n"/>
      <c r="B334" s="4" t="n"/>
      <c r="C334" s="4" t="n"/>
      <c r="D334" s="4" t="n"/>
      <c r="E334" s="4" t="n"/>
      <c r="F334" s="13" t="n"/>
      <c r="G334" s="14" t="n"/>
      <c r="H334" s="13" t="n"/>
      <c r="I334" s="5" t="n"/>
      <c r="J334" s="5" t="n"/>
      <c r="K334" s="5" t="n"/>
      <c r="L334" s="4" t="n"/>
      <c r="M334" s="4" t="n"/>
      <c r="N334" s="4" t="n"/>
      <c r="O334" s="15" t="n"/>
      <c r="P334" s="15" t="n"/>
      <c r="Q334" s="16">
        <f>IF($I334="","",IF($K334="",'الإعدادات'!$B$6-$I334,$K334-$I334))</f>
        <v/>
      </c>
      <c r="R334" s="8">
        <f>IF($I334="","",IF($K334&lt;&gt;"","استُلم",IF(AND($J334&lt;&gt;"",'الإعدادات'!$B$6&gt;$J334),"متأخر","في المعمل")))</f>
        <v/>
      </c>
      <c r="S334" s="16">
        <f>IF(OR($I334="",$J334=""),"",MAX(0,IF($K334="",'الإعدادات'!$B$6,$K334)-$J334))</f>
        <v/>
      </c>
      <c r="T334" s="17">
        <f>IF($I334="","",DATE(YEAR($I334),MONTH($I334),1))</f>
        <v/>
      </c>
      <c r="U334" s="18">
        <f>IF(OR($O334="",$P334=""),"",$P334-$O334)</f>
        <v/>
      </c>
    </row>
    <row r="335">
      <c r="A335" s="4" t="n"/>
      <c r="B335" s="4" t="n"/>
      <c r="C335" s="4" t="n"/>
      <c r="D335" s="4" t="n"/>
      <c r="E335" s="4" t="n"/>
      <c r="F335" s="13" t="n"/>
      <c r="G335" s="14" t="n"/>
      <c r="H335" s="13" t="n"/>
      <c r="I335" s="5" t="n"/>
      <c r="J335" s="5" t="n"/>
      <c r="K335" s="5" t="n"/>
      <c r="L335" s="4" t="n"/>
      <c r="M335" s="4" t="n"/>
      <c r="N335" s="4" t="n"/>
      <c r="O335" s="15" t="n"/>
      <c r="P335" s="15" t="n"/>
      <c r="Q335" s="16">
        <f>IF($I335="","",IF($K335="",'الإعدادات'!$B$6-$I335,$K335-$I335))</f>
        <v/>
      </c>
      <c r="R335" s="8">
        <f>IF($I335="","",IF($K335&lt;&gt;"","استُلم",IF(AND($J335&lt;&gt;"",'الإعدادات'!$B$6&gt;$J335),"متأخر","في المعمل")))</f>
        <v/>
      </c>
      <c r="S335" s="16">
        <f>IF(OR($I335="",$J335=""),"",MAX(0,IF($K335="",'الإعدادات'!$B$6,$K335)-$J335))</f>
        <v/>
      </c>
      <c r="T335" s="17">
        <f>IF($I335="","",DATE(YEAR($I335),MONTH($I335),1))</f>
        <v/>
      </c>
      <c r="U335" s="18">
        <f>IF(OR($O335="",$P335=""),"",$P335-$O335)</f>
        <v/>
      </c>
    </row>
    <row r="336">
      <c r="A336" s="4" t="n"/>
      <c r="B336" s="4" t="n"/>
      <c r="C336" s="4" t="n"/>
      <c r="D336" s="4" t="n"/>
      <c r="E336" s="4" t="n"/>
      <c r="F336" s="13" t="n"/>
      <c r="G336" s="14" t="n"/>
      <c r="H336" s="13" t="n"/>
      <c r="I336" s="5" t="n"/>
      <c r="J336" s="5" t="n"/>
      <c r="K336" s="5" t="n"/>
      <c r="L336" s="4" t="n"/>
      <c r="M336" s="4" t="n"/>
      <c r="N336" s="4" t="n"/>
      <c r="O336" s="15" t="n"/>
      <c r="P336" s="15" t="n"/>
      <c r="Q336" s="16">
        <f>IF($I336="","",IF($K336="",'الإعدادات'!$B$6-$I336,$K336-$I336))</f>
        <v/>
      </c>
      <c r="R336" s="8">
        <f>IF($I336="","",IF($K336&lt;&gt;"","استُلم",IF(AND($J336&lt;&gt;"",'الإعدادات'!$B$6&gt;$J336),"متأخر","في المعمل")))</f>
        <v/>
      </c>
      <c r="S336" s="16">
        <f>IF(OR($I336="",$J336=""),"",MAX(0,IF($K336="",'الإعدادات'!$B$6,$K336)-$J336))</f>
        <v/>
      </c>
      <c r="T336" s="17">
        <f>IF($I336="","",DATE(YEAR($I336),MONTH($I336),1))</f>
        <v/>
      </c>
      <c r="U336" s="18">
        <f>IF(OR($O336="",$P336=""),"",$P336-$O336)</f>
        <v/>
      </c>
    </row>
    <row r="337">
      <c r="A337" s="4" t="n"/>
      <c r="B337" s="4" t="n"/>
      <c r="C337" s="4" t="n"/>
      <c r="D337" s="4" t="n"/>
      <c r="E337" s="4" t="n"/>
      <c r="F337" s="13" t="n"/>
      <c r="G337" s="14" t="n"/>
      <c r="H337" s="13" t="n"/>
      <c r="I337" s="5" t="n"/>
      <c r="J337" s="5" t="n"/>
      <c r="K337" s="5" t="n"/>
      <c r="L337" s="4" t="n"/>
      <c r="M337" s="4" t="n"/>
      <c r="N337" s="4" t="n"/>
      <c r="O337" s="15" t="n"/>
      <c r="P337" s="15" t="n"/>
      <c r="Q337" s="16">
        <f>IF($I337="","",IF($K337="",'الإعدادات'!$B$6-$I337,$K337-$I337))</f>
        <v/>
      </c>
      <c r="R337" s="8">
        <f>IF($I337="","",IF($K337&lt;&gt;"","استُلم",IF(AND($J337&lt;&gt;"",'الإعدادات'!$B$6&gt;$J337),"متأخر","في المعمل")))</f>
        <v/>
      </c>
      <c r="S337" s="16">
        <f>IF(OR($I337="",$J337=""),"",MAX(0,IF($K337="",'الإعدادات'!$B$6,$K337)-$J337))</f>
        <v/>
      </c>
      <c r="T337" s="17">
        <f>IF($I337="","",DATE(YEAR($I337),MONTH($I337),1))</f>
        <v/>
      </c>
      <c r="U337" s="18">
        <f>IF(OR($O337="",$P337=""),"",$P337-$O337)</f>
        <v/>
      </c>
    </row>
    <row r="338">
      <c r="A338" s="4" t="n"/>
      <c r="B338" s="4" t="n"/>
      <c r="C338" s="4" t="n"/>
      <c r="D338" s="4" t="n"/>
      <c r="E338" s="4" t="n"/>
      <c r="F338" s="13" t="n"/>
      <c r="G338" s="14" t="n"/>
      <c r="H338" s="13" t="n"/>
      <c r="I338" s="5" t="n"/>
      <c r="J338" s="5" t="n"/>
      <c r="K338" s="5" t="n"/>
      <c r="L338" s="4" t="n"/>
      <c r="M338" s="4" t="n"/>
      <c r="N338" s="4" t="n"/>
      <c r="O338" s="15" t="n"/>
      <c r="P338" s="15" t="n"/>
      <c r="Q338" s="16">
        <f>IF($I338="","",IF($K338="",'الإعدادات'!$B$6-$I338,$K338-$I338))</f>
        <v/>
      </c>
      <c r="R338" s="8">
        <f>IF($I338="","",IF($K338&lt;&gt;"","استُلم",IF(AND($J338&lt;&gt;"",'الإعدادات'!$B$6&gt;$J338),"متأخر","في المعمل")))</f>
        <v/>
      </c>
      <c r="S338" s="16">
        <f>IF(OR($I338="",$J338=""),"",MAX(0,IF($K338="",'الإعدادات'!$B$6,$K338)-$J338))</f>
        <v/>
      </c>
      <c r="T338" s="17">
        <f>IF($I338="","",DATE(YEAR($I338),MONTH($I338),1))</f>
        <v/>
      </c>
      <c r="U338" s="18">
        <f>IF(OR($O338="",$P338=""),"",$P338-$O338)</f>
        <v/>
      </c>
    </row>
    <row r="339">
      <c r="A339" s="4" t="n"/>
      <c r="B339" s="4" t="n"/>
      <c r="C339" s="4" t="n"/>
      <c r="D339" s="4" t="n"/>
      <c r="E339" s="4" t="n"/>
      <c r="F339" s="13" t="n"/>
      <c r="G339" s="14" t="n"/>
      <c r="H339" s="13" t="n"/>
      <c r="I339" s="5" t="n"/>
      <c r="J339" s="5" t="n"/>
      <c r="K339" s="5" t="n"/>
      <c r="L339" s="4" t="n"/>
      <c r="M339" s="4" t="n"/>
      <c r="N339" s="4" t="n"/>
      <c r="O339" s="15" t="n"/>
      <c r="P339" s="15" t="n"/>
      <c r="Q339" s="16">
        <f>IF($I339="","",IF($K339="",'الإعدادات'!$B$6-$I339,$K339-$I339))</f>
        <v/>
      </c>
      <c r="R339" s="8">
        <f>IF($I339="","",IF($K339&lt;&gt;"","استُلم",IF(AND($J339&lt;&gt;"",'الإعدادات'!$B$6&gt;$J339),"متأخر","في المعمل")))</f>
        <v/>
      </c>
      <c r="S339" s="16">
        <f>IF(OR($I339="",$J339=""),"",MAX(0,IF($K339="",'الإعدادات'!$B$6,$K339)-$J339))</f>
        <v/>
      </c>
      <c r="T339" s="17">
        <f>IF($I339="","",DATE(YEAR($I339),MONTH($I339),1))</f>
        <v/>
      </c>
      <c r="U339" s="18">
        <f>IF(OR($O339="",$P339=""),"",$P339-$O339)</f>
        <v/>
      </c>
    </row>
    <row r="340">
      <c r="A340" s="4" t="n"/>
      <c r="B340" s="4" t="n"/>
      <c r="C340" s="4" t="n"/>
      <c r="D340" s="4" t="n"/>
      <c r="E340" s="4" t="n"/>
      <c r="F340" s="13" t="n"/>
      <c r="G340" s="14" t="n"/>
      <c r="H340" s="13" t="n"/>
      <c r="I340" s="5" t="n"/>
      <c r="J340" s="5" t="n"/>
      <c r="K340" s="5" t="n"/>
      <c r="L340" s="4" t="n"/>
      <c r="M340" s="4" t="n"/>
      <c r="N340" s="4" t="n"/>
      <c r="O340" s="15" t="n"/>
      <c r="P340" s="15" t="n"/>
      <c r="Q340" s="16">
        <f>IF($I340="","",IF($K340="",'الإعدادات'!$B$6-$I340,$K340-$I340))</f>
        <v/>
      </c>
      <c r="R340" s="8">
        <f>IF($I340="","",IF($K340&lt;&gt;"","استُلم",IF(AND($J340&lt;&gt;"",'الإعدادات'!$B$6&gt;$J340),"متأخر","في المعمل")))</f>
        <v/>
      </c>
      <c r="S340" s="16">
        <f>IF(OR($I340="",$J340=""),"",MAX(0,IF($K340="",'الإعدادات'!$B$6,$K340)-$J340))</f>
        <v/>
      </c>
      <c r="T340" s="17">
        <f>IF($I340="","",DATE(YEAR($I340),MONTH($I340),1))</f>
        <v/>
      </c>
      <c r="U340" s="18">
        <f>IF(OR($O340="",$P340=""),"",$P340-$O340)</f>
        <v/>
      </c>
    </row>
    <row r="341">
      <c r="A341" s="4" t="n"/>
      <c r="B341" s="4" t="n"/>
      <c r="C341" s="4" t="n"/>
      <c r="D341" s="4" t="n"/>
      <c r="E341" s="4" t="n"/>
      <c r="F341" s="13" t="n"/>
      <c r="G341" s="14" t="n"/>
      <c r="H341" s="13" t="n"/>
      <c r="I341" s="5" t="n"/>
      <c r="J341" s="5" t="n"/>
      <c r="K341" s="5" t="n"/>
      <c r="L341" s="4" t="n"/>
      <c r="M341" s="4" t="n"/>
      <c r="N341" s="4" t="n"/>
      <c r="O341" s="15" t="n"/>
      <c r="P341" s="15" t="n"/>
      <c r="Q341" s="16">
        <f>IF($I341="","",IF($K341="",'الإعدادات'!$B$6-$I341,$K341-$I341))</f>
        <v/>
      </c>
      <c r="R341" s="8">
        <f>IF($I341="","",IF($K341&lt;&gt;"","استُلم",IF(AND($J341&lt;&gt;"",'الإعدادات'!$B$6&gt;$J341),"متأخر","في المعمل")))</f>
        <v/>
      </c>
      <c r="S341" s="16">
        <f>IF(OR($I341="",$J341=""),"",MAX(0,IF($K341="",'الإعدادات'!$B$6,$K341)-$J341))</f>
        <v/>
      </c>
      <c r="T341" s="17">
        <f>IF($I341="","",DATE(YEAR($I341),MONTH($I341),1))</f>
        <v/>
      </c>
      <c r="U341" s="18">
        <f>IF(OR($O341="",$P341=""),"",$P341-$O341)</f>
        <v/>
      </c>
    </row>
    <row r="342">
      <c r="A342" s="4" t="n"/>
      <c r="B342" s="4" t="n"/>
      <c r="C342" s="4" t="n"/>
      <c r="D342" s="4" t="n"/>
      <c r="E342" s="4" t="n"/>
      <c r="F342" s="13" t="n"/>
      <c r="G342" s="14" t="n"/>
      <c r="H342" s="13" t="n"/>
      <c r="I342" s="5" t="n"/>
      <c r="J342" s="5" t="n"/>
      <c r="K342" s="5" t="n"/>
      <c r="L342" s="4" t="n"/>
      <c r="M342" s="4" t="n"/>
      <c r="N342" s="4" t="n"/>
      <c r="O342" s="15" t="n"/>
      <c r="P342" s="15" t="n"/>
      <c r="Q342" s="16">
        <f>IF($I342="","",IF($K342="",'الإعدادات'!$B$6-$I342,$K342-$I342))</f>
        <v/>
      </c>
      <c r="R342" s="8">
        <f>IF($I342="","",IF($K342&lt;&gt;"","استُلم",IF(AND($J342&lt;&gt;"",'الإعدادات'!$B$6&gt;$J342),"متأخر","في المعمل")))</f>
        <v/>
      </c>
      <c r="S342" s="16">
        <f>IF(OR($I342="",$J342=""),"",MAX(0,IF($K342="",'الإعدادات'!$B$6,$K342)-$J342))</f>
        <v/>
      </c>
      <c r="T342" s="17">
        <f>IF($I342="","",DATE(YEAR($I342),MONTH($I342),1))</f>
        <v/>
      </c>
      <c r="U342" s="18">
        <f>IF(OR($O342="",$P342=""),"",$P342-$O342)</f>
        <v/>
      </c>
    </row>
    <row r="343">
      <c r="A343" s="4" t="n"/>
      <c r="B343" s="4" t="n"/>
      <c r="C343" s="4" t="n"/>
      <c r="D343" s="4" t="n"/>
      <c r="E343" s="4" t="n"/>
      <c r="F343" s="13" t="n"/>
      <c r="G343" s="14" t="n"/>
      <c r="H343" s="13" t="n"/>
      <c r="I343" s="5" t="n"/>
      <c r="J343" s="5" t="n"/>
      <c r="K343" s="5" t="n"/>
      <c r="L343" s="4" t="n"/>
      <c r="M343" s="4" t="n"/>
      <c r="N343" s="4" t="n"/>
      <c r="O343" s="15" t="n"/>
      <c r="P343" s="15" t="n"/>
      <c r="Q343" s="16">
        <f>IF($I343="","",IF($K343="",'الإعدادات'!$B$6-$I343,$K343-$I343))</f>
        <v/>
      </c>
      <c r="R343" s="8">
        <f>IF($I343="","",IF($K343&lt;&gt;"","استُلم",IF(AND($J343&lt;&gt;"",'الإعدادات'!$B$6&gt;$J343),"متأخر","في المعمل")))</f>
        <v/>
      </c>
      <c r="S343" s="16">
        <f>IF(OR($I343="",$J343=""),"",MAX(0,IF($K343="",'الإعدادات'!$B$6,$K343)-$J343))</f>
        <v/>
      </c>
      <c r="T343" s="17">
        <f>IF($I343="","",DATE(YEAR($I343),MONTH($I343),1))</f>
        <v/>
      </c>
      <c r="U343" s="18">
        <f>IF(OR($O343="",$P343=""),"",$P343-$O343)</f>
        <v/>
      </c>
    </row>
    <row r="344">
      <c r="A344" s="4" t="n"/>
      <c r="B344" s="4" t="n"/>
      <c r="C344" s="4" t="n"/>
      <c r="D344" s="4" t="n"/>
      <c r="E344" s="4" t="n"/>
      <c r="F344" s="13" t="n"/>
      <c r="G344" s="14" t="n"/>
      <c r="H344" s="13" t="n"/>
      <c r="I344" s="5" t="n"/>
      <c r="J344" s="5" t="n"/>
      <c r="K344" s="5" t="n"/>
      <c r="L344" s="4" t="n"/>
      <c r="M344" s="4" t="n"/>
      <c r="N344" s="4" t="n"/>
      <c r="O344" s="15" t="n"/>
      <c r="P344" s="15" t="n"/>
      <c r="Q344" s="16">
        <f>IF($I344="","",IF($K344="",'الإعدادات'!$B$6-$I344,$K344-$I344))</f>
        <v/>
      </c>
      <c r="R344" s="8">
        <f>IF($I344="","",IF($K344&lt;&gt;"","استُلم",IF(AND($J344&lt;&gt;"",'الإعدادات'!$B$6&gt;$J344),"متأخر","في المعمل")))</f>
        <v/>
      </c>
      <c r="S344" s="16">
        <f>IF(OR($I344="",$J344=""),"",MAX(0,IF($K344="",'الإعدادات'!$B$6,$K344)-$J344))</f>
        <v/>
      </c>
      <c r="T344" s="17">
        <f>IF($I344="","",DATE(YEAR($I344),MONTH($I344),1))</f>
        <v/>
      </c>
      <c r="U344" s="18">
        <f>IF(OR($O344="",$P344=""),"",$P344-$O344)</f>
        <v/>
      </c>
    </row>
    <row r="345">
      <c r="A345" s="4" t="n"/>
      <c r="B345" s="4" t="n"/>
      <c r="C345" s="4" t="n"/>
      <c r="D345" s="4" t="n"/>
      <c r="E345" s="4" t="n"/>
      <c r="F345" s="13" t="n"/>
      <c r="G345" s="14" t="n"/>
      <c r="H345" s="13" t="n"/>
      <c r="I345" s="5" t="n"/>
      <c r="J345" s="5" t="n"/>
      <c r="K345" s="5" t="n"/>
      <c r="L345" s="4" t="n"/>
      <c r="M345" s="4" t="n"/>
      <c r="N345" s="4" t="n"/>
      <c r="O345" s="15" t="n"/>
      <c r="P345" s="15" t="n"/>
      <c r="Q345" s="16">
        <f>IF($I345="","",IF($K345="",'الإعدادات'!$B$6-$I345,$K345-$I345))</f>
        <v/>
      </c>
      <c r="R345" s="8">
        <f>IF($I345="","",IF($K345&lt;&gt;"","استُلم",IF(AND($J345&lt;&gt;"",'الإعدادات'!$B$6&gt;$J345),"متأخر","في المعمل")))</f>
        <v/>
      </c>
      <c r="S345" s="16">
        <f>IF(OR($I345="",$J345=""),"",MAX(0,IF($K345="",'الإعدادات'!$B$6,$K345)-$J345))</f>
        <v/>
      </c>
      <c r="T345" s="17">
        <f>IF($I345="","",DATE(YEAR($I345),MONTH($I345),1))</f>
        <v/>
      </c>
      <c r="U345" s="18">
        <f>IF(OR($O345="",$P345=""),"",$P345-$O345)</f>
        <v/>
      </c>
    </row>
    <row r="346">
      <c r="A346" s="4" t="n"/>
      <c r="B346" s="4" t="n"/>
      <c r="C346" s="4" t="n"/>
      <c r="D346" s="4" t="n"/>
      <c r="E346" s="4" t="n"/>
      <c r="F346" s="13" t="n"/>
      <c r="G346" s="14" t="n"/>
      <c r="H346" s="13" t="n"/>
      <c r="I346" s="5" t="n"/>
      <c r="J346" s="5" t="n"/>
      <c r="K346" s="5" t="n"/>
      <c r="L346" s="4" t="n"/>
      <c r="M346" s="4" t="n"/>
      <c r="N346" s="4" t="n"/>
      <c r="O346" s="15" t="n"/>
      <c r="P346" s="15" t="n"/>
      <c r="Q346" s="16">
        <f>IF($I346="","",IF($K346="",'الإعدادات'!$B$6-$I346,$K346-$I346))</f>
        <v/>
      </c>
      <c r="R346" s="8">
        <f>IF($I346="","",IF($K346&lt;&gt;"","استُلم",IF(AND($J346&lt;&gt;"",'الإعدادات'!$B$6&gt;$J346),"متأخر","في المعمل")))</f>
        <v/>
      </c>
      <c r="S346" s="16">
        <f>IF(OR($I346="",$J346=""),"",MAX(0,IF($K346="",'الإعدادات'!$B$6,$K346)-$J346))</f>
        <v/>
      </c>
      <c r="T346" s="17">
        <f>IF($I346="","",DATE(YEAR($I346),MONTH($I346),1))</f>
        <v/>
      </c>
      <c r="U346" s="18">
        <f>IF(OR($O346="",$P346=""),"",$P346-$O346)</f>
        <v/>
      </c>
    </row>
    <row r="347">
      <c r="A347" s="4" t="n"/>
      <c r="B347" s="4" t="n"/>
      <c r="C347" s="4" t="n"/>
      <c r="D347" s="4" t="n"/>
      <c r="E347" s="4" t="n"/>
      <c r="F347" s="13" t="n"/>
      <c r="G347" s="14" t="n"/>
      <c r="H347" s="13" t="n"/>
      <c r="I347" s="5" t="n"/>
      <c r="J347" s="5" t="n"/>
      <c r="K347" s="5" t="n"/>
      <c r="L347" s="4" t="n"/>
      <c r="M347" s="4" t="n"/>
      <c r="N347" s="4" t="n"/>
      <c r="O347" s="15" t="n"/>
      <c r="P347" s="15" t="n"/>
      <c r="Q347" s="16">
        <f>IF($I347="","",IF($K347="",'الإعدادات'!$B$6-$I347,$K347-$I347))</f>
        <v/>
      </c>
      <c r="R347" s="8">
        <f>IF($I347="","",IF($K347&lt;&gt;"","استُلم",IF(AND($J347&lt;&gt;"",'الإعدادات'!$B$6&gt;$J347),"متأخر","في المعمل")))</f>
        <v/>
      </c>
      <c r="S347" s="16">
        <f>IF(OR($I347="",$J347=""),"",MAX(0,IF($K347="",'الإعدادات'!$B$6,$K347)-$J347))</f>
        <v/>
      </c>
      <c r="T347" s="17">
        <f>IF($I347="","",DATE(YEAR($I347),MONTH($I347),1))</f>
        <v/>
      </c>
      <c r="U347" s="18">
        <f>IF(OR($O347="",$P347=""),"",$P347-$O347)</f>
        <v/>
      </c>
    </row>
    <row r="348">
      <c r="A348" s="4" t="n"/>
      <c r="B348" s="4" t="n"/>
      <c r="C348" s="4" t="n"/>
      <c r="D348" s="4" t="n"/>
      <c r="E348" s="4" t="n"/>
      <c r="F348" s="13" t="n"/>
      <c r="G348" s="14" t="n"/>
      <c r="H348" s="13" t="n"/>
      <c r="I348" s="5" t="n"/>
      <c r="J348" s="5" t="n"/>
      <c r="K348" s="5" t="n"/>
      <c r="L348" s="4" t="n"/>
      <c r="M348" s="4" t="n"/>
      <c r="N348" s="4" t="n"/>
      <c r="O348" s="15" t="n"/>
      <c r="P348" s="15" t="n"/>
      <c r="Q348" s="16">
        <f>IF($I348="","",IF($K348="",'الإعدادات'!$B$6-$I348,$K348-$I348))</f>
        <v/>
      </c>
      <c r="R348" s="8">
        <f>IF($I348="","",IF($K348&lt;&gt;"","استُلم",IF(AND($J348&lt;&gt;"",'الإعدادات'!$B$6&gt;$J348),"متأخر","في المعمل")))</f>
        <v/>
      </c>
      <c r="S348" s="16">
        <f>IF(OR($I348="",$J348=""),"",MAX(0,IF($K348="",'الإعدادات'!$B$6,$K348)-$J348))</f>
        <v/>
      </c>
      <c r="T348" s="17">
        <f>IF($I348="","",DATE(YEAR($I348),MONTH($I348),1))</f>
        <v/>
      </c>
      <c r="U348" s="18">
        <f>IF(OR($O348="",$P348=""),"",$P348-$O348)</f>
        <v/>
      </c>
    </row>
    <row r="349">
      <c r="A349" s="4" t="n"/>
      <c r="B349" s="4" t="n"/>
      <c r="C349" s="4" t="n"/>
      <c r="D349" s="4" t="n"/>
      <c r="E349" s="4" t="n"/>
      <c r="F349" s="13" t="n"/>
      <c r="G349" s="14" t="n"/>
      <c r="H349" s="13" t="n"/>
      <c r="I349" s="5" t="n"/>
      <c r="J349" s="5" t="n"/>
      <c r="K349" s="5" t="n"/>
      <c r="L349" s="4" t="n"/>
      <c r="M349" s="4" t="n"/>
      <c r="N349" s="4" t="n"/>
      <c r="O349" s="15" t="n"/>
      <c r="P349" s="15" t="n"/>
      <c r="Q349" s="16">
        <f>IF($I349="","",IF($K349="",'الإعدادات'!$B$6-$I349,$K349-$I349))</f>
        <v/>
      </c>
      <c r="R349" s="8">
        <f>IF($I349="","",IF($K349&lt;&gt;"","استُلم",IF(AND($J349&lt;&gt;"",'الإعدادات'!$B$6&gt;$J349),"متأخر","في المعمل")))</f>
        <v/>
      </c>
      <c r="S349" s="16">
        <f>IF(OR($I349="",$J349=""),"",MAX(0,IF($K349="",'الإعدادات'!$B$6,$K349)-$J349))</f>
        <v/>
      </c>
      <c r="T349" s="17">
        <f>IF($I349="","",DATE(YEAR($I349),MONTH($I349),1))</f>
        <v/>
      </c>
      <c r="U349" s="18">
        <f>IF(OR($O349="",$P349=""),"",$P349-$O349)</f>
        <v/>
      </c>
    </row>
    <row r="350">
      <c r="A350" s="4" t="n"/>
      <c r="B350" s="4" t="n"/>
      <c r="C350" s="4" t="n"/>
      <c r="D350" s="4" t="n"/>
      <c r="E350" s="4" t="n"/>
      <c r="F350" s="13" t="n"/>
      <c r="G350" s="14" t="n"/>
      <c r="H350" s="13" t="n"/>
      <c r="I350" s="5" t="n"/>
      <c r="J350" s="5" t="n"/>
      <c r="K350" s="5" t="n"/>
      <c r="L350" s="4" t="n"/>
      <c r="M350" s="4" t="n"/>
      <c r="N350" s="4" t="n"/>
      <c r="O350" s="15" t="n"/>
      <c r="P350" s="15" t="n"/>
      <c r="Q350" s="16">
        <f>IF($I350="","",IF($K350="",'الإعدادات'!$B$6-$I350,$K350-$I350))</f>
        <v/>
      </c>
      <c r="R350" s="8">
        <f>IF($I350="","",IF($K350&lt;&gt;"","استُلم",IF(AND($J350&lt;&gt;"",'الإعدادات'!$B$6&gt;$J350),"متأخر","في المعمل")))</f>
        <v/>
      </c>
      <c r="S350" s="16">
        <f>IF(OR($I350="",$J350=""),"",MAX(0,IF($K350="",'الإعدادات'!$B$6,$K350)-$J350))</f>
        <v/>
      </c>
      <c r="T350" s="17">
        <f>IF($I350="","",DATE(YEAR($I350),MONTH($I350),1))</f>
        <v/>
      </c>
      <c r="U350" s="18">
        <f>IF(OR($O350="",$P350=""),"",$P350-$O350)</f>
        <v/>
      </c>
    </row>
    <row r="351">
      <c r="A351" s="4" t="n"/>
      <c r="B351" s="4" t="n"/>
      <c r="C351" s="4" t="n"/>
      <c r="D351" s="4" t="n"/>
      <c r="E351" s="4" t="n"/>
      <c r="F351" s="13" t="n"/>
      <c r="G351" s="14" t="n"/>
      <c r="H351" s="13" t="n"/>
      <c r="I351" s="5" t="n"/>
      <c r="J351" s="5" t="n"/>
      <c r="K351" s="5" t="n"/>
      <c r="L351" s="4" t="n"/>
      <c r="M351" s="4" t="n"/>
      <c r="N351" s="4" t="n"/>
      <c r="O351" s="15" t="n"/>
      <c r="P351" s="15" t="n"/>
      <c r="Q351" s="16">
        <f>IF($I351="","",IF($K351="",'الإعدادات'!$B$6-$I351,$K351-$I351))</f>
        <v/>
      </c>
      <c r="R351" s="8">
        <f>IF($I351="","",IF($K351&lt;&gt;"","استُلم",IF(AND($J351&lt;&gt;"",'الإعدادات'!$B$6&gt;$J351),"متأخر","في المعمل")))</f>
        <v/>
      </c>
      <c r="S351" s="16">
        <f>IF(OR($I351="",$J351=""),"",MAX(0,IF($K351="",'الإعدادات'!$B$6,$K351)-$J351))</f>
        <v/>
      </c>
      <c r="T351" s="17">
        <f>IF($I351="","",DATE(YEAR($I351),MONTH($I351),1))</f>
        <v/>
      </c>
      <c r="U351" s="18">
        <f>IF(OR($O351="",$P351=""),"",$P351-$O351)</f>
        <v/>
      </c>
    </row>
    <row r="352">
      <c r="A352" s="4" t="n"/>
      <c r="B352" s="4" t="n"/>
      <c r="C352" s="4" t="n"/>
      <c r="D352" s="4" t="n"/>
      <c r="E352" s="4" t="n"/>
      <c r="F352" s="13" t="n"/>
      <c r="G352" s="14" t="n"/>
      <c r="H352" s="13" t="n"/>
      <c r="I352" s="5" t="n"/>
      <c r="J352" s="5" t="n"/>
      <c r="K352" s="5" t="n"/>
      <c r="L352" s="4" t="n"/>
      <c r="M352" s="4" t="n"/>
      <c r="N352" s="4" t="n"/>
      <c r="O352" s="15" t="n"/>
      <c r="P352" s="15" t="n"/>
      <c r="Q352" s="16">
        <f>IF($I352="","",IF($K352="",'الإعدادات'!$B$6-$I352,$K352-$I352))</f>
        <v/>
      </c>
      <c r="R352" s="8">
        <f>IF($I352="","",IF($K352&lt;&gt;"","استُلم",IF(AND($J352&lt;&gt;"",'الإعدادات'!$B$6&gt;$J352),"متأخر","في المعمل")))</f>
        <v/>
      </c>
      <c r="S352" s="16">
        <f>IF(OR($I352="",$J352=""),"",MAX(0,IF($K352="",'الإعدادات'!$B$6,$K352)-$J352))</f>
        <v/>
      </c>
      <c r="T352" s="17">
        <f>IF($I352="","",DATE(YEAR($I352),MONTH($I352),1))</f>
        <v/>
      </c>
      <c r="U352" s="18">
        <f>IF(OR($O352="",$P352=""),"",$P352-$O352)</f>
        <v/>
      </c>
    </row>
    <row r="353">
      <c r="A353" s="4" t="n"/>
      <c r="B353" s="4" t="n"/>
      <c r="C353" s="4" t="n"/>
      <c r="D353" s="4" t="n"/>
      <c r="E353" s="4" t="n"/>
      <c r="F353" s="13" t="n"/>
      <c r="G353" s="14" t="n"/>
      <c r="H353" s="13" t="n"/>
      <c r="I353" s="5" t="n"/>
      <c r="J353" s="5" t="n"/>
      <c r="K353" s="5" t="n"/>
      <c r="L353" s="4" t="n"/>
      <c r="M353" s="4" t="n"/>
      <c r="N353" s="4" t="n"/>
      <c r="O353" s="15" t="n"/>
      <c r="P353" s="15" t="n"/>
      <c r="Q353" s="16">
        <f>IF($I353="","",IF($K353="",'الإعدادات'!$B$6-$I353,$K353-$I353))</f>
        <v/>
      </c>
      <c r="R353" s="8">
        <f>IF($I353="","",IF($K353&lt;&gt;"","استُلم",IF(AND($J353&lt;&gt;"",'الإعدادات'!$B$6&gt;$J353),"متأخر","في المعمل")))</f>
        <v/>
      </c>
      <c r="S353" s="16">
        <f>IF(OR($I353="",$J353=""),"",MAX(0,IF($K353="",'الإعدادات'!$B$6,$K353)-$J353))</f>
        <v/>
      </c>
      <c r="T353" s="17">
        <f>IF($I353="","",DATE(YEAR($I353),MONTH($I353),1))</f>
        <v/>
      </c>
      <c r="U353" s="18">
        <f>IF(OR($O353="",$P353=""),"",$P353-$O353)</f>
        <v/>
      </c>
    </row>
    <row r="354">
      <c r="A354" s="4" t="n"/>
      <c r="B354" s="4" t="n"/>
      <c r="C354" s="4" t="n"/>
      <c r="D354" s="4" t="n"/>
      <c r="E354" s="4" t="n"/>
      <c r="F354" s="13" t="n"/>
      <c r="G354" s="14" t="n"/>
      <c r="H354" s="13" t="n"/>
      <c r="I354" s="5" t="n"/>
      <c r="J354" s="5" t="n"/>
      <c r="K354" s="5" t="n"/>
      <c r="L354" s="4" t="n"/>
      <c r="M354" s="4" t="n"/>
      <c r="N354" s="4" t="n"/>
      <c r="O354" s="15" t="n"/>
      <c r="P354" s="15" t="n"/>
      <c r="Q354" s="16">
        <f>IF($I354="","",IF($K354="",'الإعدادات'!$B$6-$I354,$K354-$I354))</f>
        <v/>
      </c>
      <c r="R354" s="8">
        <f>IF($I354="","",IF($K354&lt;&gt;"","استُلم",IF(AND($J354&lt;&gt;"",'الإعدادات'!$B$6&gt;$J354),"متأخر","في المعمل")))</f>
        <v/>
      </c>
      <c r="S354" s="16">
        <f>IF(OR($I354="",$J354=""),"",MAX(0,IF($K354="",'الإعدادات'!$B$6,$K354)-$J354))</f>
        <v/>
      </c>
      <c r="T354" s="17">
        <f>IF($I354="","",DATE(YEAR($I354),MONTH($I354),1))</f>
        <v/>
      </c>
      <c r="U354" s="18">
        <f>IF(OR($O354="",$P354=""),"",$P354-$O354)</f>
        <v/>
      </c>
    </row>
    <row r="355">
      <c r="A355" s="4" t="n"/>
      <c r="B355" s="4" t="n"/>
      <c r="C355" s="4" t="n"/>
      <c r="D355" s="4" t="n"/>
      <c r="E355" s="4" t="n"/>
      <c r="F355" s="13" t="n"/>
      <c r="G355" s="14" t="n"/>
      <c r="H355" s="13" t="n"/>
      <c r="I355" s="5" t="n"/>
      <c r="J355" s="5" t="n"/>
      <c r="K355" s="5" t="n"/>
      <c r="L355" s="4" t="n"/>
      <c r="M355" s="4" t="n"/>
      <c r="N355" s="4" t="n"/>
      <c r="O355" s="15" t="n"/>
      <c r="P355" s="15" t="n"/>
      <c r="Q355" s="16">
        <f>IF($I355="","",IF($K355="",'الإعدادات'!$B$6-$I355,$K355-$I355))</f>
        <v/>
      </c>
      <c r="R355" s="8">
        <f>IF($I355="","",IF($K355&lt;&gt;"","استُلم",IF(AND($J355&lt;&gt;"",'الإعدادات'!$B$6&gt;$J355),"متأخر","في المعمل")))</f>
        <v/>
      </c>
      <c r="S355" s="16">
        <f>IF(OR($I355="",$J355=""),"",MAX(0,IF($K355="",'الإعدادات'!$B$6,$K355)-$J355))</f>
        <v/>
      </c>
      <c r="T355" s="17">
        <f>IF($I355="","",DATE(YEAR($I355),MONTH($I355),1))</f>
        <v/>
      </c>
      <c r="U355" s="18">
        <f>IF(OR($O355="",$P355=""),"",$P355-$O355)</f>
        <v/>
      </c>
    </row>
    <row r="356">
      <c r="A356" s="4" t="n"/>
      <c r="B356" s="4" t="n"/>
      <c r="C356" s="4" t="n"/>
      <c r="D356" s="4" t="n"/>
      <c r="E356" s="4" t="n"/>
      <c r="F356" s="13" t="n"/>
      <c r="G356" s="14" t="n"/>
      <c r="H356" s="13" t="n"/>
      <c r="I356" s="5" t="n"/>
      <c r="J356" s="5" t="n"/>
      <c r="K356" s="5" t="n"/>
      <c r="L356" s="4" t="n"/>
      <c r="M356" s="4" t="n"/>
      <c r="N356" s="4" t="n"/>
      <c r="O356" s="15" t="n"/>
      <c r="P356" s="15" t="n"/>
      <c r="Q356" s="16">
        <f>IF($I356="","",IF($K356="",'الإعدادات'!$B$6-$I356,$K356-$I356))</f>
        <v/>
      </c>
      <c r="R356" s="8">
        <f>IF($I356="","",IF($K356&lt;&gt;"","استُلم",IF(AND($J356&lt;&gt;"",'الإعدادات'!$B$6&gt;$J356),"متأخر","في المعمل")))</f>
        <v/>
      </c>
      <c r="S356" s="16">
        <f>IF(OR($I356="",$J356=""),"",MAX(0,IF($K356="",'الإعدادات'!$B$6,$K356)-$J356))</f>
        <v/>
      </c>
      <c r="T356" s="17">
        <f>IF($I356="","",DATE(YEAR($I356),MONTH($I356),1))</f>
        <v/>
      </c>
      <c r="U356" s="18">
        <f>IF(OR($O356="",$P356=""),"",$P356-$O356)</f>
        <v/>
      </c>
    </row>
    <row r="357">
      <c r="A357" s="4" t="n"/>
      <c r="B357" s="4" t="n"/>
      <c r="C357" s="4" t="n"/>
      <c r="D357" s="4" t="n"/>
      <c r="E357" s="4" t="n"/>
      <c r="F357" s="13" t="n"/>
      <c r="G357" s="14" t="n"/>
      <c r="H357" s="13" t="n"/>
      <c r="I357" s="5" t="n"/>
      <c r="J357" s="5" t="n"/>
      <c r="K357" s="5" t="n"/>
      <c r="L357" s="4" t="n"/>
      <c r="M357" s="4" t="n"/>
      <c r="N357" s="4" t="n"/>
      <c r="O357" s="15" t="n"/>
      <c r="P357" s="15" t="n"/>
      <c r="Q357" s="16">
        <f>IF($I357="","",IF($K357="",'الإعدادات'!$B$6-$I357,$K357-$I357))</f>
        <v/>
      </c>
      <c r="R357" s="8">
        <f>IF($I357="","",IF($K357&lt;&gt;"","استُلم",IF(AND($J357&lt;&gt;"",'الإعدادات'!$B$6&gt;$J357),"متأخر","في المعمل")))</f>
        <v/>
      </c>
      <c r="S357" s="16">
        <f>IF(OR($I357="",$J357=""),"",MAX(0,IF($K357="",'الإعدادات'!$B$6,$K357)-$J357))</f>
        <v/>
      </c>
      <c r="T357" s="17">
        <f>IF($I357="","",DATE(YEAR($I357),MONTH($I357),1))</f>
        <v/>
      </c>
      <c r="U357" s="18">
        <f>IF(OR($O357="",$P357=""),"",$P357-$O357)</f>
        <v/>
      </c>
    </row>
    <row r="358">
      <c r="A358" s="4" t="n"/>
      <c r="B358" s="4" t="n"/>
      <c r="C358" s="4" t="n"/>
      <c r="D358" s="4" t="n"/>
      <c r="E358" s="4" t="n"/>
      <c r="F358" s="13" t="n"/>
      <c r="G358" s="14" t="n"/>
      <c r="H358" s="13" t="n"/>
      <c r="I358" s="5" t="n"/>
      <c r="J358" s="5" t="n"/>
      <c r="K358" s="5" t="n"/>
      <c r="L358" s="4" t="n"/>
      <c r="M358" s="4" t="n"/>
      <c r="N358" s="4" t="n"/>
      <c r="O358" s="15" t="n"/>
      <c r="P358" s="15" t="n"/>
      <c r="Q358" s="16">
        <f>IF($I358="","",IF($K358="",'الإعدادات'!$B$6-$I358,$K358-$I358))</f>
        <v/>
      </c>
      <c r="R358" s="8">
        <f>IF($I358="","",IF($K358&lt;&gt;"","استُلم",IF(AND($J358&lt;&gt;"",'الإعدادات'!$B$6&gt;$J358),"متأخر","في المعمل")))</f>
        <v/>
      </c>
      <c r="S358" s="16">
        <f>IF(OR($I358="",$J358=""),"",MAX(0,IF($K358="",'الإعدادات'!$B$6,$K358)-$J358))</f>
        <v/>
      </c>
      <c r="T358" s="17">
        <f>IF($I358="","",DATE(YEAR($I358),MONTH($I358),1))</f>
        <v/>
      </c>
      <c r="U358" s="18">
        <f>IF(OR($O358="",$P358=""),"",$P358-$O358)</f>
        <v/>
      </c>
    </row>
    <row r="359">
      <c r="A359" s="4" t="n"/>
      <c r="B359" s="4" t="n"/>
      <c r="C359" s="4" t="n"/>
      <c r="D359" s="4" t="n"/>
      <c r="E359" s="4" t="n"/>
      <c r="F359" s="13" t="n"/>
      <c r="G359" s="14" t="n"/>
      <c r="H359" s="13" t="n"/>
      <c r="I359" s="5" t="n"/>
      <c r="J359" s="5" t="n"/>
      <c r="K359" s="5" t="n"/>
      <c r="L359" s="4" t="n"/>
      <c r="M359" s="4" t="n"/>
      <c r="N359" s="4" t="n"/>
      <c r="O359" s="15" t="n"/>
      <c r="P359" s="15" t="n"/>
      <c r="Q359" s="16">
        <f>IF($I359="","",IF($K359="",'الإعدادات'!$B$6-$I359,$K359-$I359))</f>
        <v/>
      </c>
      <c r="R359" s="8">
        <f>IF($I359="","",IF($K359&lt;&gt;"","استُلم",IF(AND($J359&lt;&gt;"",'الإعدادات'!$B$6&gt;$J359),"متأخر","في المعمل")))</f>
        <v/>
      </c>
      <c r="S359" s="16">
        <f>IF(OR($I359="",$J359=""),"",MAX(0,IF($K359="",'الإعدادات'!$B$6,$K359)-$J359))</f>
        <v/>
      </c>
      <c r="T359" s="17">
        <f>IF($I359="","",DATE(YEAR($I359),MONTH($I359),1))</f>
        <v/>
      </c>
      <c r="U359" s="18">
        <f>IF(OR($O359="",$P359=""),"",$P359-$O359)</f>
        <v/>
      </c>
    </row>
    <row r="360">
      <c r="A360" s="4" t="n"/>
      <c r="B360" s="4" t="n"/>
      <c r="C360" s="4" t="n"/>
      <c r="D360" s="4" t="n"/>
      <c r="E360" s="4" t="n"/>
      <c r="F360" s="13" t="n"/>
      <c r="G360" s="14" t="n"/>
      <c r="H360" s="13" t="n"/>
      <c r="I360" s="5" t="n"/>
      <c r="J360" s="5" t="n"/>
      <c r="K360" s="5" t="n"/>
      <c r="L360" s="4" t="n"/>
      <c r="M360" s="4" t="n"/>
      <c r="N360" s="4" t="n"/>
      <c r="O360" s="15" t="n"/>
      <c r="P360" s="15" t="n"/>
      <c r="Q360" s="16">
        <f>IF($I360="","",IF($K360="",'الإعدادات'!$B$6-$I360,$K360-$I360))</f>
        <v/>
      </c>
      <c r="R360" s="8">
        <f>IF($I360="","",IF($K360&lt;&gt;"","استُلم",IF(AND($J360&lt;&gt;"",'الإعدادات'!$B$6&gt;$J360),"متأخر","في المعمل")))</f>
        <v/>
      </c>
      <c r="S360" s="16">
        <f>IF(OR($I360="",$J360=""),"",MAX(0,IF($K360="",'الإعدادات'!$B$6,$K360)-$J360))</f>
        <v/>
      </c>
      <c r="T360" s="17">
        <f>IF($I360="","",DATE(YEAR($I360),MONTH($I360),1))</f>
        <v/>
      </c>
      <c r="U360" s="18">
        <f>IF(OR($O360="",$P360=""),"",$P360-$O360)</f>
        <v/>
      </c>
    </row>
    <row r="361">
      <c r="A361" s="4" t="n"/>
      <c r="B361" s="4" t="n"/>
      <c r="C361" s="4" t="n"/>
      <c r="D361" s="4" t="n"/>
      <c r="E361" s="4" t="n"/>
      <c r="F361" s="13" t="n"/>
      <c r="G361" s="14" t="n"/>
      <c r="H361" s="13" t="n"/>
      <c r="I361" s="5" t="n"/>
      <c r="J361" s="5" t="n"/>
      <c r="K361" s="5" t="n"/>
      <c r="L361" s="4" t="n"/>
      <c r="M361" s="4" t="n"/>
      <c r="N361" s="4" t="n"/>
      <c r="O361" s="15" t="n"/>
      <c r="P361" s="15" t="n"/>
      <c r="Q361" s="16">
        <f>IF($I361="","",IF($K361="",'الإعدادات'!$B$6-$I361,$K361-$I361))</f>
        <v/>
      </c>
      <c r="R361" s="8">
        <f>IF($I361="","",IF($K361&lt;&gt;"","استُلم",IF(AND($J361&lt;&gt;"",'الإعدادات'!$B$6&gt;$J361),"متأخر","في المعمل")))</f>
        <v/>
      </c>
      <c r="S361" s="16">
        <f>IF(OR($I361="",$J361=""),"",MAX(0,IF($K361="",'الإعدادات'!$B$6,$K361)-$J361))</f>
        <v/>
      </c>
      <c r="T361" s="17">
        <f>IF($I361="","",DATE(YEAR($I361),MONTH($I361),1))</f>
        <v/>
      </c>
      <c r="U361" s="18">
        <f>IF(OR($O361="",$P361=""),"",$P361-$O361)</f>
        <v/>
      </c>
    </row>
    <row r="362">
      <c r="A362" s="4" t="n"/>
      <c r="B362" s="4" t="n"/>
      <c r="C362" s="4" t="n"/>
      <c r="D362" s="4" t="n"/>
      <c r="E362" s="4" t="n"/>
      <c r="F362" s="13" t="n"/>
      <c r="G362" s="14" t="n"/>
      <c r="H362" s="13" t="n"/>
      <c r="I362" s="5" t="n"/>
      <c r="J362" s="5" t="n"/>
      <c r="K362" s="5" t="n"/>
      <c r="L362" s="4" t="n"/>
      <c r="M362" s="4" t="n"/>
      <c r="N362" s="4" t="n"/>
      <c r="O362" s="15" t="n"/>
      <c r="P362" s="15" t="n"/>
      <c r="Q362" s="16">
        <f>IF($I362="","",IF($K362="",'الإعدادات'!$B$6-$I362,$K362-$I362))</f>
        <v/>
      </c>
      <c r="R362" s="8">
        <f>IF($I362="","",IF($K362&lt;&gt;"","استُلم",IF(AND($J362&lt;&gt;"",'الإعدادات'!$B$6&gt;$J362),"متأخر","في المعمل")))</f>
        <v/>
      </c>
      <c r="S362" s="16">
        <f>IF(OR($I362="",$J362=""),"",MAX(0,IF($K362="",'الإعدادات'!$B$6,$K362)-$J362))</f>
        <v/>
      </c>
      <c r="T362" s="17">
        <f>IF($I362="","",DATE(YEAR($I362),MONTH($I362),1))</f>
        <v/>
      </c>
      <c r="U362" s="18">
        <f>IF(OR($O362="",$P362=""),"",$P362-$O362)</f>
        <v/>
      </c>
    </row>
    <row r="363">
      <c r="A363" s="4" t="n"/>
      <c r="B363" s="4" t="n"/>
      <c r="C363" s="4" t="n"/>
      <c r="D363" s="4" t="n"/>
      <c r="E363" s="4" t="n"/>
      <c r="F363" s="13" t="n"/>
      <c r="G363" s="14" t="n"/>
      <c r="H363" s="13" t="n"/>
      <c r="I363" s="5" t="n"/>
      <c r="J363" s="5" t="n"/>
      <c r="K363" s="5" t="n"/>
      <c r="L363" s="4" t="n"/>
      <c r="M363" s="4" t="n"/>
      <c r="N363" s="4" t="n"/>
      <c r="O363" s="15" t="n"/>
      <c r="P363" s="15" t="n"/>
      <c r="Q363" s="16">
        <f>IF($I363="","",IF($K363="",'الإعدادات'!$B$6-$I363,$K363-$I363))</f>
        <v/>
      </c>
      <c r="R363" s="8">
        <f>IF($I363="","",IF($K363&lt;&gt;"","استُلم",IF(AND($J363&lt;&gt;"",'الإعدادات'!$B$6&gt;$J363),"متأخر","في المعمل")))</f>
        <v/>
      </c>
      <c r="S363" s="16">
        <f>IF(OR($I363="",$J363=""),"",MAX(0,IF($K363="",'الإعدادات'!$B$6,$K363)-$J363))</f>
        <v/>
      </c>
      <c r="T363" s="17">
        <f>IF($I363="","",DATE(YEAR($I363),MONTH($I363),1))</f>
        <v/>
      </c>
      <c r="U363" s="18">
        <f>IF(OR($O363="",$P363=""),"",$P363-$O363)</f>
        <v/>
      </c>
    </row>
    <row r="364">
      <c r="A364" s="4" t="n"/>
      <c r="B364" s="4" t="n"/>
      <c r="C364" s="4" t="n"/>
      <c r="D364" s="4" t="n"/>
      <c r="E364" s="4" t="n"/>
      <c r="F364" s="13" t="n"/>
      <c r="G364" s="14" t="n"/>
      <c r="H364" s="13" t="n"/>
      <c r="I364" s="5" t="n"/>
      <c r="J364" s="5" t="n"/>
      <c r="K364" s="5" t="n"/>
      <c r="L364" s="4" t="n"/>
      <c r="M364" s="4" t="n"/>
      <c r="N364" s="4" t="n"/>
      <c r="O364" s="15" t="n"/>
      <c r="P364" s="15" t="n"/>
      <c r="Q364" s="16">
        <f>IF($I364="","",IF($K364="",'الإعدادات'!$B$6-$I364,$K364-$I364))</f>
        <v/>
      </c>
      <c r="R364" s="8">
        <f>IF($I364="","",IF($K364&lt;&gt;"","استُلم",IF(AND($J364&lt;&gt;"",'الإعدادات'!$B$6&gt;$J364),"متأخر","في المعمل")))</f>
        <v/>
      </c>
      <c r="S364" s="16">
        <f>IF(OR($I364="",$J364=""),"",MAX(0,IF($K364="",'الإعدادات'!$B$6,$K364)-$J364))</f>
        <v/>
      </c>
      <c r="T364" s="17">
        <f>IF($I364="","",DATE(YEAR($I364),MONTH($I364),1))</f>
        <v/>
      </c>
      <c r="U364" s="18">
        <f>IF(OR($O364="",$P364=""),"",$P364-$O364)</f>
        <v/>
      </c>
    </row>
    <row r="365">
      <c r="A365" s="4" t="n"/>
      <c r="B365" s="4" t="n"/>
      <c r="C365" s="4" t="n"/>
      <c r="D365" s="4" t="n"/>
      <c r="E365" s="4" t="n"/>
      <c r="F365" s="13" t="n"/>
      <c r="G365" s="14" t="n"/>
      <c r="H365" s="13" t="n"/>
      <c r="I365" s="5" t="n"/>
      <c r="J365" s="5" t="n"/>
      <c r="K365" s="5" t="n"/>
      <c r="L365" s="4" t="n"/>
      <c r="M365" s="4" t="n"/>
      <c r="N365" s="4" t="n"/>
      <c r="O365" s="15" t="n"/>
      <c r="P365" s="15" t="n"/>
      <c r="Q365" s="16">
        <f>IF($I365="","",IF($K365="",'الإعدادات'!$B$6-$I365,$K365-$I365))</f>
        <v/>
      </c>
      <c r="R365" s="8">
        <f>IF($I365="","",IF($K365&lt;&gt;"","استُلم",IF(AND($J365&lt;&gt;"",'الإعدادات'!$B$6&gt;$J365),"متأخر","في المعمل")))</f>
        <v/>
      </c>
      <c r="S365" s="16">
        <f>IF(OR($I365="",$J365=""),"",MAX(0,IF($K365="",'الإعدادات'!$B$6,$K365)-$J365))</f>
        <v/>
      </c>
      <c r="T365" s="17">
        <f>IF($I365="","",DATE(YEAR($I365),MONTH($I365),1))</f>
        <v/>
      </c>
      <c r="U365" s="18">
        <f>IF(OR($O365="",$P365=""),"",$P365-$O365)</f>
        <v/>
      </c>
    </row>
    <row r="366">
      <c r="A366" s="4" t="n"/>
      <c r="B366" s="4" t="n"/>
      <c r="C366" s="4" t="n"/>
      <c r="D366" s="4" t="n"/>
      <c r="E366" s="4" t="n"/>
      <c r="F366" s="13" t="n"/>
      <c r="G366" s="14" t="n"/>
      <c r="H366" s="13" t="n"/>
      <c r="I366" s="5" t="n"/>
      <c r="J366" s="5" t="n"/>
      <c r="K366" s="5" t="n"/>
      <c r="L366" s="4" t="n"/>
      <c r="M366" s="4" t="n"/>
      <c r="N366" s="4" t="n"/>
      <c r="O366" s="15" t="n"/>
      <c r="P366" s="15" t="n"/>
      <c r="Q366" s="16">
        <f>IF($I366="","",IF($K366="",'الإعدادات'!$B$6-$I366,$K366-$I366))</f>
        <v/>
      </c>
      <c r="R366" s="8">
        <f>IF($I366="","",IF($K366&lt;&gt;"","استُلم",IF(AND($J366&lt;&gt;"",'الإعدادات'!$B$6&gt;$J366),"متأخر","في المعمل")))</f>
        <v/>
      </c>
      <c r="S366" s="16">
        <f>IF(OR($I366="",$J366=""),"",MAX(0,IF($K366="",'الإعدادات'!$B$6,$K366)-$J366))</f>
        <v/>
      </c>
      <c r="T366" s="17">
        <f>IF($I366="","",DATE(YEAR($I366),MONTH($I366),1))</f>
        <v/>
      </c>
      <c r="U366" s="18">
        <f>IF(OR($O366="",$P366=""),"",$P366-$O366)</f>
        <v/>
      </c>
    </row>
    <row r="367">
      <c r="A367" s="4" t="n"/>
      <c r="B367" s="4" t="n"/>
      <c r="C367" s="4" t="n"/>
      <c r="D367" s="4" t="n"/>
      <c r="E367" s="4" t="n"/>
      <c r="F367" s="13" t="n"/>
      <c r="G367" s="14" t="n"/>
      <c r="H367" s="13" t="n"/>
      <c r="I367" s="5" t="n"/>
      <c r="J367" s="5" t="n"/>
      <c r="K367" s="5" t="n"/>
      <c r="L367" s="4" t="n"/>
      <c r="M367" s="4" t="n"/>
      <c r="N367" s="4" t="n"/>
      <c r="O367" s="15" t="n"/>
      <c r="P367" s="15" t="n"/>
      <c r="Q367" s="16">
        <f>IF($I367="","",IF($K367="",'الإعدادات'!$B$6-$I367,$K367-$I367))</f>
        <v/>
      </c>
      <c r="R367" s="8">
        <f>IF($I367="","",IF($K367&lt;&gt;"","استُلم",IF(AND($J367&lt;&gt;"",'الإعدادات'!$B$6&gt;$J367),"متأخر","في المعمل")))</f>
        <v/>
      </c>
      <c r="S367" s="16">
        <f>IF(OR($I367="",$J367=""),"",MAX(0,IF($K367="",'الإعدادات'!$B$6,$K367)-$J367))</f>
        <v/>
      </c>
      <c r="T367" s="17">
        <f>IF($I367="","",DATE(YEAR($I367),MONTH($I367),1))</f>
        <v/>
      </c>
      <c r="U367" s="18">
        <f>IF(OR($O367="",$P367=""),"",$P367-$O367)</f>
        <v/>
      </c>
    </row>
    <row r="368">
      <c r="A368" s="4" t="n"/>
      <c r="B368" s="4" t="n"/>
      <c r="C368" s="4" t="n"/>
      <c r="D368" s="4" t="n"/>
      <c r="E368" s="4" t="n"/>
      <c r="F368" s="13" t="n"/>
      <c r="G368" s="14" t="n"/>
      <c r="H368" s="13" t="n"/>
      <c r="I368" s="5" t="n"/>
      <c r="J368" s="5" t="n"/>
      <c r="K368" s="5" t="n"/>
      <c r="L368" s="4" t="n"/>
      <c r="M368" s="4" t="n"/>
      <c r="N368" s="4" t="n"/>
      <c r="O368" s="15" t="n"/>
      <c r="P368" s="15" t="n"/>
      <c r="Q368" s="16">
        <f>IF($I368="","",IF($K368="",'الإعدادات'!$B$6-$I368,$K368-$I368))</f>
        <v/>
      </c>
      <c r="R368" s="8">
        <f>IF($I368="","",IF($K368&lt;&gt;"","استُلم",IF(AND($J368&lt;&gt;"",'الإعدادات'!$B$6&gt;$J368),"متأخر","في المعمل")))</f>
        <v/>
      </c>
      <c r="S368" s="16">
        <f>IF(OR($I368="",$J368=""),"",MAX(0,IF($K368="",'الإعدادات'!$B$6,$K368)-$J368))</f>
        <v/>
      </c>
      <c r="T368" s="17">
        <f>IF($I368="","",DATE(YEAR($I368),MONTH($I368),1))</f>
        <v/>
      </c>
      <c r="U368" s="18">
        <f>IF(OR($O368="",$P368=""),"",$P368-$O368)</f>
        <v/>
      </c>
    </row>
    <row r="369">
      <c r="A369" s="4" t="n"/>
      <c r="B369" s="4" t="n"/>
      <c r="C369" s="4" t="n"/>
      <c r="D369" s="4" t="n"/>
      <c r="E369" s="4" t="n"/>
      <c r="F369" s="13" t="n"/>
      <c r="G369" s="14" t="n"/>
      <c r="H369" s="13" t="n"/>
      <c r="I369" s="5" t="n"/>
      <c r="J369" s="5" t="n"/>
      <c r="K369" s="5" t="n"/>
      <c r="L369" s="4" t="n"/>
      <c r="M369" s="4" t="n"/>
      <c r="N369" s="4" t="n"/>
      <c r="O369" s="15" t="n"/>
      <c r="P369" s="15" t="n"/>
      <c r="Q369" s="16">
        <f>IF($I369="","",IF($K369="",'الإعدادات'!$B$6-$I369,$K369-$I369))</f>
        <v/>
      </c>
      <c r="R369" s="8">
        <f>IF($I369="","",IF($K369&lt;&gt;"","استُلم",IF(AND($J369&lt;&gt;"",'الإعدادات'!$B$6&gt;$J369),"متأخر","في المعمل")))</f>
        <v/>
      </c>
      <c r="S369" s="16">
        <f>IF(OR($I369="",$J369=""),"",MAX(0,IF($K369="",'الإعدادات'!$B$6,$K369)-$J369))</f>
        <v/>
      </c>
      <c r="T369" s="17">
        <f>IF($I369="","",DATE(YEAR($I369),MONTH($I369),1))</f>
        <v/>
      </c>
      <c r="U369" s="18">
        <f>IF(OR($O369="",$P369=""),"",$P369-$O369)</f>
        <v/>
      </c>
    </row>
    <row r="370">
      <c r="A370" s="4" t="n"/>
      <c r="B370" s="4" t="n"/>
      <c r="C370" s="4" t="n"/>
      <c r="D370" s="4" t="n"/>
      <c r="E370" s="4" t="n"/>
      <c r="F370" s="13" t="n"/>
      <c r="G370" s="14" t="n"/>
      <c r="H370" s="13" t="n"/>
      <c r="I370" s="5" t="n"/>
      <c r="J370" s="5" t="n"/>
      <c r="K370" s="5" t="n"/>
      <c r="L370" s="4" t="n"/>
      <c r="M370" s="4" t="n"/>
      <c r="N370" s="4" t="n"/>
      <c r="O370" s="15" t="n"/>
      <c r="P370" s="15" t="n"/>
      <c r="Q370" s="16">
        <f>IF($I370="","",IF($K370="",'الإعدادات'!$B$6-$I370,$K370-$I370))</f>
        <v/>
      </c>
      <c r="R370" s="8">
        <f>IF($I370="","",IF($K370&lt;&gt;"","استُلم",IF(AND($J370&lt;&gt;"",'الإعدادات'!$B$6&gt;$J370),"متأخر","في المعمل")))</f>
        <v/>
      </c>
      <c r="S370" s="16">
        <f>IF(OR($I370="",$J370=""),"",MAX(0,IF($K370="",'الإعدادات'!$B$6,$K370)-$J370))</f>
        <v/>
      </c>
      <c r="T370" s="17">
        <f>IF($I370="","",DATE(YEAR($I370),MONTH($I370),1))</f>
        <v/>
      </c>
      <c r="U370" s="18">
        <f>IF(OR($O370="",$P370=""),"",$P370-$O370)</f>
        <v/>
      </c>
    </row>
    <row r="371">
      <c r="A371" s="4" t="n"/>
      <c r="B371" s="4" t="n"/>
      <c r="C371" s="4" t="n"/>
      <c r="D371" s="4" t="n"/>
      <c r="E371" s="4" t="n"/>
      <c r="F371" s="13" t="n"/>
      <c r="G371" s="14" t="n"/>
      <c r="H371" s="13" t="n"/>
      <c r="I371" s="5" t="n"/>
      <c r="J371" s="5" t="n"/>
      <c r="K371" s="5" t="n"/>
      <c r="L371" s="4" t="n"/>
      <c r="M371" s="4" t="n"/>
      <c r="N371" s="4" t="n"/>
      <c r="O371" s="15" t="n"/>
      <c r="P371" s="15" t="n"/>
      <c r="Q371" s="16">
        <f>IF($I371="","",IF($K371="",'الإعدادات'!$B$6-$I371,$K371-$I371))</f>
        <v/>
      </c>
      <c r="R371" s="8">
        <f>IF($I371="","",IF($K371&lt;&gt;"","استُلم",IF(AND($J371&lt;&gt;"",'الإعدادات'!$B$6&gt;$J371),"متأخر","في المعمل")))</f>
        <v/>
      </c>
      <c r="S371" s="16">
        <f>IF(OR($I371="",$J371=""),"",MAX(0,IF($K371="",'الإعدادات'!$B$6,$K371)-$J371))</f>
        <v/>
      </c>
      <c r="T371" s="17">
        <f>IF($I371="","",DATE(YEAR($I371),MONTH($I371),1))</f>
        <v/>
      </c>
      <c r="U371" s="18">
        <f>IF(OR($O371="",$P371=""),"",$P371-$O371)</f>
        <v/>
      </c>
    </row>
    <row r="372">
      <c r="A372" s="4" t="n"/>
      <c r="B372" s="4" t="n"/>
      <c r="C372" s="4" t="n"/>
      <c r="D372" s="4" t="n"/>
      <c r="E372" s="4" t="n"/>
      <c r="F372" s="13" t="n"/>
      <c r="G372" s="14" t="n"/>
      <c r="H372" s="13" t="n"/>
      <c r="I372" s="5" t="n"/>
      <c r="J372" s="5" t="n"/>
      <c r="K372" s="5" t="n"/>
      <c r="L372" s="4" t="n"/>
      <c r="M372" s="4" t="n"/>
      <c r="N372" s="4" t="n"/>
      <c r="O372" s="15" t="n"/>
      <c r="P372" s="15" t="n"/>
      <c r="Q372" s="16">
        <f>IF($I372="","",IF($K372="",'الإعدادات'!$B$6-$I372,$K372-$I372))</f>
        <v/>
      </c>
      <c r="R372" s="8">
        <f>IF($I372="","",IF($K372&lt;&gt;"","استُلم",IF(AND($J372&lt;&gt;"",'الإعدادات'!$B$6&gt;$J372),"متأخر","في المعمل")))</f>
        <v/>
      </c>
      <c r="S372" s="16">
        <f>IF(OR($I372="",$J372=""),"",MAX(0,IF($K372="",'الإعدادات'!$B$6,$K372)-$J372))</f>
        <v/>
      </c>
      <c r="T372" s="17">
        <f>IF($I372="","",DATE(YEAR($I372),MONTH($I372),1))</f>
        <v/>
      </c>
      <c r="U372" s="18">
        <f>IF(OR($O372="",$P372=""),"",$P372-$O372)</f>
        <v/>
      </c>
    </row>
    <row r="373">
      <c r="A373" s="4" t="n"/>
      <c r="B373" s="4" t="n"/>
      <c r="C373" s="4" t="n"/>
      <c r="D373" s="4" t="n"/>
      <c r="E373" s="4" t="n"/>
      <c r="F373" s="13" t="n"/>
      <c r="G373" s="14" t="n"/>
      <c r="H373" s="13" t="n"/>
      <c r="I373" s="5" t="n"/>
      <c r="J373" s="5" t="n"/>
      <c r="K373" s="5" t="n"/>
      <c r="L373" s="4" t="n"/>
      <c r="M373" s="4" t="n"/>
      <c r="N373" s="4" t="n"/>
      <c r="O373" s="15" t="n"/>
      <c r="P373" s="15" t="n"/>
      <c r="Q373" s="16">
        <f>IF($I373="","",IF($K373="",'الإعدادات'!$B$6-$I373,$K373-$I373))</f>
        <v/>
      </c>
      <c r="R373" s="8">
        <f>IF($I373="","",IF($K373&lt;&gt;"","استُلم",IF(AND($J373&lt;&gt;"",'الإعدادات'!$B$6&gt;$J373),"متأخر","في المعمل")))</f>
        <v/>
      </c>
      <c r="S373" s="16">
        <f>IF(OR($I373="",$J373=""),"",MAX(0,IF($K373="",'الإعدادات'!$B$6,$K373)-$J373))</f>
        <v/>
      </c>
      <c r="T373" s="17">
        <f>IF($I373="","",DATE(YEAR($I373),MONTH($I373),1))</f>
        <v/>
      </c>
      <c r="U373" s="18">
        <f>IF(OR($O373="",$P373=""),"",$P373-$O373)</f>
        <v/>
      </c>
    </row>
    <row r="374">
      <c r="A374" s="4" t="n"/>
      <c r="B374" s="4" t="n"/>
      <c r="C374" s="4" t="n"/>
      <c r="D374" s="4" t="n"/>
      <c r="E374" s="4" t="n"/>
      <c r="F374" s="13" t="n"/>
      <c r="G374" s="14" t="n"/>
      <c r="H374" s="13" t="n"/>
      <c r="I374" s="5" t="n"/>
      <c r="J374" s="5" t="n"/>
      <c r="K374" s="5" t="n"/>
      <c r="L374" s="4" t="n"/>
      <c r="M374" s="4" t="n"/>
      <c r="N374" s="4" t="n"/>
      <c r="O374" s="15" t="n"/>
      <c r="P374" s="15" t="n"/>
      <c r="Q374" s="16">
        <f>IF($I374="","",IF($K374="",'الإعدادات'!$B$6-$I374,$K374-$I374))</f>
        <v/>
      </c>
      <c r="R374" s="8">
        <f>IF($I374="","",IF($K374&lt;&gt;"","استُلم",IF(AND($J374&lt;&gt;"",'الإعدادات'!$B$6&gt;$J374),"متأخر","في المعمل")))</f>
        <v/>
      </c>
      <c r="S374" s="16">
        <f>IF(OR($I374="",$J374=""),"",MAX(0,IF($K374="",'الإعدادات'!$B$6,$K374)-$J374))</f>
        <v/>
      </c>
      <c r="T374" s="17">
        <f>IF($I374="","",DATE(YEAR($I374),MONTH($I374),1))</f>
        <v/>
      </c>
      <c r="U374" s="18">
        <f>IF(OR($O374="",$P374=""),"",$P374-$O374)</f>
        <v/>
      </c>
    </row>
    <row r="375">
      <c r="A375" s="4" t="n"/>
      <c r="B375" s="4" t="n"/>
      <c r="C375" s="4" t="n"/>
      <c r="D375" s="4" t="n"/>
      <c r="E375" s="4" t="n"/>
      <c r="F375" s="13" t="n"/>
      <c r="G375" s="14" t="n"/>
      <c r="H375" s="13" t="n"/>
      <c r="I375" s="5" t="n"/>
      <c r="J375" s="5" t="n"/>
      <c r="K375" s="5" t="n"/>
      <c r="L375" s="4" t="n"/>
      <c r="M375" s="4" t="n"/>
      <c r="N375" s="4" t="n"/>
      <c r="O375" s="15" t="n"/>
      <c r="P375" s="15" t="n"/>
      <c r="Q375" s="16">
        <f>IF($I375="","",IF($K375="",'الإعدادات'!$B$6-$I375,$K375-$I375))</f>
        <v/>
      </c>
      <c r="R375" s="8">
        <f>IF($I375="","",IF($K375&lt;&gt;"","استُلم",IF(AND($J375&lt;&gt;"",'الإعدادات'!$B$6&gt;$J375),"متأخر","في المعمل")))</f>
        <v/>
      </c>
      <c r="S375" s="16">
        <f>IF(OR($I375="",$J375=""),"",MAX(0,IF($K375="",'الإعدادات'!$B$6,$K375)-$J375))</f>
        <v/>
      </c>
      <c r="T375" s="17">
        <f>IF($I375="","",DATE(YEAR($I375),MONTH($I375),1))</f>
        <v/>
      </c>
      <c r="U375" s="18">
        <f>IF(OR($O375="",$P375=""),"",$P375-$O375)</f>
        <v/>
      </c>
    </row>
    <row r="376">
      <c r="A376" s="4" t="n"/>
      <c r="B376" s="4" t="n"/>
      <c r="C376" s="4" t="n"/>
      <c r="D376" s="4" t="n"/>
      <c r="E376" s="4" t="n"/>
      <c r="F376" s="13" t="n"/>
      <c r="G376" s="14" t="n"/>
      <c r="H376" s="13" t="n"/>
      <c r="I376" s="5" t="n"/>
      <c r="J376" s="5" t="n"/>
      <c r="K376" s="5" t="n"/>
      <c r="L376" s="4" t="n"/>
      <c r="M376" s="4" t="n"/>
      <c r="N376" s="4" t="n"/>
      <c r="O376" s="15" t="n"/>
      <c r="P376" s="15" t="n"/>
      <c r="Q376" s="16">
        <f>IF($I376="","",IF($K376="",'الإعدادات'!$B$6-$I376,$K376-$I376))</f>
        <v/>
      </c>
      <c r="R376" s="8">
        <f>IF($I376="","",IF($K376&lt;&gt;"","استُلم",IF(AND($J376&lt;&gt;"",'الإعدادات'!$B$6&gt;$J376),"متأخر","في المعمل")))</f>
        <v/>
      </c>
      <c r="S376" s="16">
        <f>IF(OR($I376="",$J376=""),"",MAX(0,IF($K376="",'الإعدادات'!$B$6,$K376)-$J376))</f>
        <v/>
      </c>
      <c r="T376" s="17">
        <f>IF($I376="","",DATE(YEAR($I376),MONTH($I376),1))</f>
        <v/>
      </c>
      <c r="U376" s="18">
        <f>IF(OR($O376="",$P376=""),"",$P376-$O376)</f>
        <v/>
      </c>
    </row>
    <row r="377">
      <c r="A377" s="4" t="n"/>
      <c r="B377" s="4" t="n"/>
      <c r="C377" s="4" t="n"/>
      <c r="D377" s="4" t="n"/>
      <c r="E377" s="4" t="n"/>
      <c r="F377" s="13" t="n"/>
      <c r="G377" s="14" t="n"/>
      <c r="H377" s="13" t="n"/>
      <c r="I377" s="5" t="n"/>
      <c r="J377" s="5" t="n"/>
      <c r="K377" s="5" t="n"/>
      <c r="L377" s="4" t="n"/>
      <c r="M377" s="4" t="n"/>
      <c r="N377" s="4" t="n"/>
      <c r="O377" s="15" t="n"/>
      <c r="P377" s="15" t="n"/>
      <c r="Q377" s="16">
        <f>IF($I377="","",IF($K377="",'الإعدادات'!$B$6-$I377,$K377-$I377))</f>
        <v/>
      </c>
      <c r="R377" s="8">
        <f>IF($I377="","",IF($K377&lt;&gt;"","استُلم",IF(AND($J377&lt;&gt;"",'الإعدادات'!$B$6&gt;$J377),"متأخر","في المعمل")))</f>
        <v/>
      </c>
      <c r="S377" s="16">
        <f>IF(OR($I377="",$J377=""),"",MAX(0,IF($K377="",'الإعدادات'!$B$6,$K377)-$J377))</f>
        <v/>
      </c>
      <c r="T377" s="17">
        <f>IF($I377="","",DATE(YEAR($I377),MONTH($I377),1))</f>
        <v/>
      </c>
      <c r="U377" s="18">
        <f>IF(OR($O377="",$P377=""),"",$P377-$O377)</f>
        <v/>
      </c>
    </row>
    <row r="378">
      <c r="A378" s="4" t="n"/>
      <c r="B378" s="4" t="n"/>
      <c r="C378" s="4" t="n"/>
      <c r="D378" s="4" t="n"/>
      <c r="E378" s="4" t="n"/>
      <c r="F378" s="13" t="n"/>
      <c r="G378" s="14" t="n"/>
      <c r="H378" s="13" t="n"/>
      <c r="I378" s="5" t="n"/>
      <c r="J378" s="5" t="n"/>
      <c r="K378" s="5" t="n"/>
      <c r="L378" s="4" t="n"/>
      <c r="M378" s="4" t="n"/>
      <c r="N378" s="4" t="n"/>
      <c r="O378" s="15" t="n"/>
      <c r="P378" s="15" t="n"/>
      <c r="Q378" s="16">
        <f>IF($I378="","",IF($K378="",'الإعدادات'!$B$6-$I378,$K378-$I378))</f>
        <v/>
      </c>
      <c r="R378" s="8">
        <f>IF($I378="","",IF($K378&lt;&gt;"","استُلم",IF(AND($J378&lt;&gt;"",'الإعدادات'!$B$6&gt;$J378),"متأخر","في المعمل")))</f>
        <v/>
      </c>
      <c r="S378" s="16">
        <f>IF(OR($I378="",$J378=""),"",MAX(0,IF($K378="",'الإعدادات'!$B$6,$K378)-$J378))</f>
        <v/>
      </c>
      <c r="T378" s="17">
        <f>IF($I378="","",DATE(YEAR($I378),MONTH($I378),1))</f>
        <v/>
      </c>
      <c r="U378" s="18">
        <f>IF(OR($O378="",$P378=""),"",$P378-$O378)</f>
        <v/>
      </c>
    </row>
    <row r="379">
      <c r="A379" s="4" t="n"/>
      <c r="B379" s="4" t="n"/>
      <c r="C379" s="4" t="n"/>
      <c r="D379" s="4" t="n"/>
      <c r="E379" s="4" t="n"/>
      <c r="F379" s="13" t="n"/>
      <c r="G379" s="14" t="n"/>
      <c r="H379" s="13" t="n"/>
      <c r="I379" s="5" t="n"/>
      <c r="J379" s="5" t="n"/>
      <c r="K379" s="5" t="n"/>
      <c r="L379" s="4" t="n"/>
      <c r="M379" s="4" t="n"/>
      <c r="N379" s="4" t="n"/>
      <c r="O379" s="15" t="n"/>
      <c r="P379" s="15" t="n"/>
      <c r="Q379" s="16">
        <f>IF($I379="","",IF($K379="",'الإعدادات'!$B$6-$I379,$K379-$I379))</f>
        <v/>
      </c>
      <c r="R379" s="8">
        <f>IF($I379="","",IF($K379&lt;&gt;"","استُلم",IF(AND($J379&lt;&gt;"",'الإعدادات'!$B$6&gt;$J379),"متأخر","في المعمل")))</f>
        <v/>
      </c>
      <c r="S379" s="16">
        <f>IF(OR($I379="",$J379=""),"",MAX(0,IF($K379="",'الإعدادات'!$B$6,$K379)-$J379))</f>
        <v/>
      </c>
      <c r="T379" s="17">
        <f>IF($I379="","",DATE(YEAR($I379),MONTH($I379),1))</f>
        <v/>
      </c>
      <c r="U379" s="18">
        <f>IF(OR($O379="",$P379=""),"",$P379-$O379)</f>
        <v/>
      </c>
    </row>
    <row r="380">
      <c r="A380" s="4" t="n"/>
      <c r="B380" s="4" t="n"/>
      <c r="C380" s="4" t="n"/>
      <c r="D380" s="4" t="n"/>
      <c r="E380" s="4" t="n"/>
      <c r="F380" s="13" t="n"/>
      <c r="G380" s="14" t="n"/>
      <c r="H380" s="13" t="n"/>
      <c r="I380" s="5" t="n"/>
      <c r="J380" s="5" t="n"/>
      <c r="K380" s="5" t="n"/>
      <c r="L380" s="4" t="n"/>
      <c r="M380" s="4" t="n"/>
      <c r="N380" s="4" t="n"/>
      <c r="O380" s="15" t="n"/>
      <c r="P380" s="15" t="n"/>
      <c r="Q380" s="16">
        <f>IF($I380="","",IF($K380="",'الإعدادات'!$B$6-$I380,$K380-$I380))</f>
        <v/>
      </c>
      <c r="R380" s="8">
        <f>IF($I380="","",IF($K380&lt;&gt;"","استُلم",IF(AND($J380&lt;&gt;"",'الإعدادات'!$B$6&gt;$J380),"متأخر","في المعمل")))</f>
        <v/>
      </c>
      <c r="S380" s="16">
        <f>IF(OR($I380="",$J380=""),"",MAX(0,IF($K380="",'الإعدادات'!$B$6,$K380)-$J380))</f>
        <v/>
      </c>
      <c r="T380" s="17">
        <f>IF($I380="","",DATE(YEAR($I380),MONTH($I380),1))</f>
        <v/>
      </c>
      <c r="U380" s="18">
        <f>IF(OR($O380="",$P380=""),"",$P380-$O380)</f>
        <v/>
      </c>
    </row>
    <row r="381">
      <c r="A381" s="4" t="n"/>
      <c r="B381" s="4" t="n"/>
      <c r="C381" s="4" t="n"/>
      <c r="D381" s="4" t="n"/>
      <c r="E381" s="4" t="n"/>
      <c r="F381" s="13" t="n"/>
      <c r="G381" s="14" t="n"/>
      <c r="H381" s="13" t="n"/>
      <c r="I381" s="5" t="n"/>
      <c r="J381" s="5" t="n"/>
      <c r="K381" s="5" t="n"/>
      <c r="L381" s="4" t="n"/>
      <c r="M381" s="4" t="n"/>
      <c r="N381" s="4" t="n"/>
      <c r="O381" s="15" t="n"/>
      <c r="P381" s="15" t="n"/>
      <c r="Q381" s="16">
        <f>IF($I381="","",IF($K381="",'الإعدادات'!$B$6-$I381,$K381-$I381))</f>
        <v/>
      </c>
      <c r="R381" s="8">
        <f>IF($I381="","",IF($K381&lt;&gt;"","استُلم",IF(AND($J381&lt;&gt;"",'الإعدادات'!$B$6&gt;$J381),"متأخر","في المعمل")))</f>
        <v/>
      </c>
      <c r="S381" s="16">
        <f>IF(OR($I381="",$J381=""),"",MAX(0,IF($K381="",'الإعدادات'!$B$6,$K381)-$J381))</f>
        <v/>
      </c>
      <c r="T381" s="17">
        <f>IF($I381="","",DATE(YEAR($I381),MONTH($I381),1))</f>
        <v/>
      </c>
      <c r="U381" s="18">
        <f>IF(OR($O381="",$P381=""),"",$P381-$O381)</f>
        <v/>
      </c>
    </row>
    <row r="382">
      <c r="A382" s="4" t="n"/>
      <c r="B382" s="4" t="n"/>
      <c r="C382" s="4" t="n"/>
      <c r="D382" s="4" t="n"/>
      <c r="E382" s="4" t="n"/>
      <c r="F382" s="13" t="n"/>
      <c r="G382" s="14" t="n"/>
      <c r="H382" s="13" t="n"/>
      <c r="I382" s="5" t="n"/>
      <c r="J382" s="5" t="n"/>
      <c r="K382" s="5" t="n"/>
      <c r="L382" s="4" t="n"/>
      <c r="M382" s="4" t="n"/>
      <c r="N382" s="4" t="n"/>
      <c r="O382" s="15" t="n"/>
      <c r="P382" s="15" t="n"/>
      <c r="Q382" s="16">
        <f>IF($I382="","",IF($K382="",'الإعدادات'!$B$6-$I382,$K382-$I382))</f>
        <v/>
      </c>
      <c r="R382" s="8">
        <f>IF($I382="","",IF($K382&lt;&gt;"","استُلم",IF(AND($J382&lt;&gt;"",'الإعدادات'!$B$6&gt;$J382),"متأخر","في المعمل")))</f>
        <v/>
      </c>
      <c r="S382" s="16">
        <f>IF(OR($I382="",$J382=""),"",MAX(0,IF($K382="",'الإعدادات'!$B$6,$K382)-$J382))</f>
        <v/>
      </c>
      <c r="T382" s="17">
        <f>IF($I382="","",DATE(YEAR($I382),MONTH($I382),1))</f>
        <v/>
      </c>
      <c r="U382" s="18">
        <f>IF(OR($O382="",$P382=""),"",$P382-$O382)</f>
        <v/>
      </c>
    </row>
    <row r="383">
      <c r="A383" s="4" t="n"/>
      <c r="B383" s="4" t="n"/>
      <c r="C383" s="4" t="n"/>
      <c r="D383" s="4" t="n"/>
      <c r="E383" s="4" t="n"/>
      <c r="F383" s="13" t="n"/>
      <c r="G383" s="14" t="n"/>
      <c r="H383" s="13" t="n"/>
      <c r="I383" s="5" t="n"/>
      <c r="J383" s="5" t="n"/>
      <c r="K383" s="5" t="n"/>
      <c r="L383" s="4" t="n"/>
      <c r="M383" s="4" t="n"/>
      <c r="N383" s="4" t="n"/>
      <c r="O383" s="15" t="n"/>
      <c r="P383" s="15" t="n"/>
      <c r="Q383" s="16">
        <f>IF($I383="","",IF($K383="",'الإعدادات'!$B$6-$I383,$K383-$I383))</f>
        <v/>
      </c>
      <c r="R383" s="8">
        <f>IF($I383="","",IF($K383&lt;&gt;"","استُلم",IF(AND($J383&lt;&gt;"",'الإعدادات'!$B$6&gt;$J383),"متأخر","في المعمل")))</f>
        <v/>
      </c>
      <c r="S383" s="16">
        <f>IF(OR($I383="",$J383=""),"",MAX(0,IF($K383="",'الإعدادات'!$B$6,$K383)-$J383))</f>
        <v/>
      </c>
      <c r="T383" s="17">
        <f>IF($I383="","",DATE(YEAR($I383),MONTH($I383),1))</f>
        <v/>
      </c>
      <c r="U383" s="18">
        <f>IF(OR($O383="",$P383=""),"",$P383-$O383)</f>
        <v/>
      </c>
    </row>
    <row r="384">
      <c r="A384" s="4" t="n"/>
      <c r="B384" s="4" t="n"/>
      <c r="C384" s="4" t="n"/>
      <c r="D384" s="4" t="n"/>
      <c r="E384" s="4" t="n"/>
      <c r="F384" s="13" t="n"/>
      <c r="G384" s="14" t="n"/>
      <c r="H384" s="13" t="n"/>
      <c r="I384" s="5" t="n"/>
      <c r="J384" s="5" t="n"/>
      <c r="K384" s="5" t="n"/>
      <c r="L384" s="4" t="n"/>
      <c r="M384" s="4" t="n"/>
      <c r="N384" s="4" t="n"/>
      <c r="O384" s="15" t="n"/>
      <c r="P384" s="15" t="n"/>
      <c r="Q384" s="16">
        <f>IF($I384="","",IF($K384="",'الإعدادات'!$B$6-$I384,$K384-$I384))</f>
        <v/>
      </c>
      <c r="R384" s="8">
        <f>IF($I384="","",IF($K384&lt;&gt;"","استُلم",IF(AND($J384&lt;&gt;"",'الإعدادات'!$B$6&gt;$J384),"متأخر","في المعمل")))</f>
        <v/>
      </c>
      <c r="S384" s="16">
        <f>IF(OR($I384="",$J384=""),"",MAX(0,IF($K384="",'الإعدادات'!$B$6,$K384)-$J384))</f>
        <v/>
      </c>
      <c r="T384" s="17">
        <f>IF($I384="","",DATE(YEAR($I384),MONTH($I384),1))</f>
        <v/>
      </c>
      <c r="U384" s="18">
        <f>IF(OR($O384="",$P384=""),"",$P384-$O384)</f>
        <v/>
      </c>
    </row>
    <row r="385">
      <c r="A385" s="4" t="n"/>
      <c r="B385" s="4" t="n"/>
      <c r="C385" s="4" t="n"/>
      <c r="D385" s="4" t="n"/>
      <c r="E385" s="4" t="n"/>
      <c r="F385" s="13" t="n"/>
      <c r="G385" s="14" t="n"/>
      <c r="H385" s="13" t="n"/>
      <c r="I385" s="5" t="n"/>
      <c r="J385" s="5" t="n"/>
      <c r="K385" s="5" t="n"/>
      <c r="L385" s="4" t="n"/>
      <c r="M385" s="4" t="n"/>
      <c r="N385" s="4" t="n"/>
      <c r="O385" s="15" t="n"/>
      <c r="P385" s="15" t="n"/>
      <c r="Q385" s="16">
        <f>IF($I385="","",IF($K385="",'الإعدادات'!$B$6-$I385,$K385-$I385))</f>
        <v/>
      </c>
      <c r="R385" s="8">
        <f>IF($I385="","",IF($K385&lt;&gt;"","استُلم",IF(AND($J385&lt;&gt;"",'الإعدادات'!$B$6&gt;$J385),"متأخر","في المعمل")))</f>
        <v/>
      </c>
      <c r="S385" s="16">
        <f>IF(OR($I385="",$J385=""),"",MAX(0,IF($K385="",'الإعدادات'!$B$6,$K385)-$J385))</f>
        <v/>
      </c>
      <c r="T385" s="17">
        <f>IF($I385="","",DATE(YEAR($I385),MONTH($I385),1))</f>
        <v/>
      </c>
      <c r="U385" s="18">
        <f>IF(OR($O385="",$P385=""),"",$P385-$O385)</f>
        <v/>
      </c>
    </row>
    <row r="386">
      <c r="A386" s="4" t="n"/>
      <c r="B386" s="4" t="n"/>
      <c r="C386" s="4" t="n"/>
      <c r="D386" s="4" t="n"/>
      <c r="E386" s="4" t="n"/>
      <c r="F386" s="13" t="n"/>
      <c r="G386" s="14" t="n"/>
      <c r="H386" s="13" t="n"/>
      <c r="I386" s="5" t="n"/>
      <c r="J386" s="5" t="n"/>
      <c r="K386" s="5" t="n"/>
      <c r="L386" s="4" t="n"/>
      <c r="M386" s="4" t="n"/>
      <c r="N386" s="4" t="n"/>
      <c r="O386" s="15" t="n"/>
      <c r="P386" s="15" t="n"/>
      <c r="Q386" s="16">
        <f>IF($I386="","",IF($K386="",'الإعدادات'!$B$6-$I386,$K386-$I386))</f>
        <v/>
      </c>
      <c r="R386" s="8">
        <f>IF($I386="","",IF($K386&lt;&gt;"","استُلم",IF(AND($J386&lt;&gt;"",'الإعدادات'!$B$6&gt;$J386),"متأخر","في المعمل")))</f>
        <v/>
      </c>
      <c r="S386" s="16">
        <f>IF(OR($I386="",$J386=""),"",MAX(0,IF($K386="",'الإعدادات'!$B$6,$K386)-$J386))</f>
        <v/>
      </c>
      <c r="T386" s="17">
        <f>IF($I386="","",DATE(YEAR($I386),MONTH($I386),1))</f>
        <v/>
      </c>
      <c r="U386" s="18">
        <f>IF(OR($O386="",$P386=""),"",$P386-$O386)</f>
        <v/>
      </c>
    </row>
    <row r="387">
      <c r="A387" s="4" t="n"/>
      <c r="B387" s="4" t="n"/>
      <c r="C387" s="4" t="n"/>
      <c r="D387" s="4" t="n"/>
      <c r="E387" s="4" t="n"/>
      <c r="F387" s="13" t="n"/>
      <c r="G387" s="14" t="n"/>
      <c r="H387" s="13" t="n"/>
      <c r="I387" s="5" t="n"/>
      <c r="J387" s="5" t="n"/>
      <c r="K387" s="5" t="n"/>
      <c r="L387" s="4" t="n"/>
      <c r="M387" s="4" t="n"/>
      <c r="N387" s="4" t="n"/>
      <c r="O387" s="15" t="n"/>
      <c r="P387" s="15" t="n"/>
      <c r="Q387" s="16">
        <f>IF($I387="","",IF($K387="",'الإعدادات'!$B$6-$I387,$K387-$I387))</f>
        <v/>
      </c>
      <c r="R387" s="8">
        <f>IF($I387="","",IF($K387&lt;&gt;"","استُلم",IF(AND($J387&lt;&gt;"",'الإعدادات'!$B$6&gt;$J387),"متأخر","في المعمل")))</f>
        <v/>
      </c>
      <c r="S387" s="16">
        <f>IF(OR($I387="",$J387=""),"",MAX(0,IF($K387="",'الإعدادات'!$B$6,$K387)-$J387))</f>
        <v/>
      </c>
      <c r="T387" s="17">
        <f>IF($I387="","",DATE(YEAR($I387),MONTH($I387),1))</f>
        <v/>
      </c>
      <c r="U387" s="18">
        <f>IF(OR($O387="",$P387=""),"",$P387-$O387)</f>
        <v/>
      </c>
    </row>
    <row r="388">
      <c r="A388" s="4" t="n"/>
      <c r="B388" s="4" t="n"/>
      <c r="C388" s="4" t="n"/>
      <c r="D388" s="4" t="n"/>
      <c r="E388" s="4" t="n"/>
      <c r="F388" s="13" t="n"/>
      <c r="G388" s="14" t="n"/>
      <c r="H388" s="13" t="n"/>
      <c r="I388" s="5" t="n"/>
      <c r="J388" s="5" t="n"/>
      <c r="K388" s="5" t="n"/>
      <c r="L388" s="4" t="n"/>
      <c r="M388" s="4" t="n"/>
      <c r="N388" s="4" t="n"/>
      <c r="O388" s="15" t="n"/>
      <c r="P388" s="15" t="n"/>
      <c r="Q388" s="16">
        <f>IF($I388="","",IF($K388="",'الإعدادات'!$B$6-$I388,$K388-$I388))</f>
        <v/>
      </c>
      <c r="R388" s="8">
        <f>IF($I388="","",IF($K388&lt;&gt;"","استُلم",IF(AND($J388&lt;&gt;"",'الإعدادات'!$B$6&gt;$J388),"متأخر","في المعمل")))</f>
        <v/>
      </c>
      <c r="S388" s="16">
        <f>IF(OR($I388="",$J388=""),"",MAX(0,IF($K388="",'الإعدادات'!$B$6,$K388)-$J388))</f>
        <v/>
      </c>
      <c r="T388" s="17">
        <f>IF($I388="","",DATE(YEAR($I388),MONTH($I388),1))</f>
        <v/>
      </c>
      <c r="U388" s="18">
        <f>IF(OR($O388="",$P388=""),"",$P388-$O388)</f>
        <v/>
      </c>
    </row>
    <row r="389">
      <c r="A389" s="4" t="n"/>
      <c r="B389" s="4" t="n"/>
      <c r="C389" s="4" t="n"/>
      <c r="D389" s="4" t="n"/>
      <c r="E389" s="4" t="n"/>
      <c r="F389" s="13" t="n"/>
      <c r="G389" s="14" t="n"/>
      <c r="H389" s="13" t="n"/>
      <c r="I389" s="5" t="n"/>
      <c r="J389" s="5" t="n"/>
      <c r="K389" s="5" t="n"/>
      <c r="L389" s="4" t="n"/>
      <c r="M389" s="4" t="n"/>
      <c r="N389" s="4" t="n"/>
      <c r="O389" s="15" t="n"/>
      <c r="P389" s="15" t="n"/>
      <c r="Q389" s="16">
        <f>IF($I389="","",IF($K389="",'الإعدادات'!$B$6-$I389,$K389-$I389))</f>
        <v/>
      </c>
      <c r="R389" s="8">
        <f>IF($I389="","",IF($K389&lt;&gt;"","استُلم",IF(AND($J389&lt;&gt;"",'الإعدادات'!$B$6&gt;$J389),"متأخر","في المعمل")))</f>
        <v/>
      </c>
      <c r="S389" s="16">
        <f>IF(OR($I389="",$J389=""),"",MAX(0,IF($K389="",'الإعدادات'!$B$6,$K389)-$J389))</f>
        <v/>
      </c>
      <c r="T389" s="17">
        <f>IF($I389="","",DATE(YEAR($I389),MONTH($I389),1))</f>
        <v/>
      </c>
      <c r="U389" s="18">
        <f>IF(OR($O389="",$P389=""),"",$P389-$O389)</f>
        <v/>
      </c>
    </row>
    <row r="390">
      <c r="A390" s="4" t="n"/>
      <c r="B390" s="4" t="n"/>
      <c r="C390" s="4" t="n"/>
      <c r="D390" s="4" t="n"/>
      <c r="E390" s="4" t="n"/>
      <c r="F390" s="13" t="n"/>
      <c r="G390" s="14" t="n"/>
      <c r="H390" s="13" t="n"/>
      <c r="I390" s="5" t="n"/>
      <c r="J390" s="5" t="n"/>
      <c r="K390" s="5" t="n"/>
      <c r="L390" s="4" t="n"/>
      <c r="M390" s="4" t="n"/>
      <c r="N390" s="4" t="n"/>
      <c r="O390" s="15" t="n"/>
      <c r="P390" s="15" t="n"/>
      <c r="Q390" s="16">
        <f>IF($I390="","",IF($K390="",'الإعدادات'!$B$6-$I390,$K390-$I390))</f>
        <v/>
      </c>
      <c r="R390" s="8">
        <f>IF($I390="","",IF($K390&lt;&gt;"","استُلم",IF(AND($J390&lt;&gt;"",'الإعدادات'!$B$6&gt;$J390),"متأخر","في المعمل")))</f>
        <v/>
      </c>
      <c r="S390" s="16">
        <f>IF(OR($I390="",$J390=""),"",MAX(0,IF($K390="",'الإعدادات'!$B$6,$K390)-$J390))</f>
        <v/>
      </c>
      <c r="T390" s="17">
        <f>IF($I390="","",DATE(YEAR($I390),MONTH($I390),1))</f>
        <v/>
      </c>
      <c r="U390" s="18">
        <f>IF(OR($O390="",$P390=""),"",$P390-$O390)</f>
        <v/>
      </c>
    </row>
    <row r="391">
      <c r="A391" s="4" t="n"/>
      <c r="B391" s="4" t="n"/>
      <c r="C391" s="4" t="n"/>
      <c r="D391" s="4" t="n"/>
      <c r="E391" s="4" t="n"/>
      <c r="F391" s="13" t="n"/>
      <c r="G391" s="14" t="n"/>
      <c r="H391" s="13" t="n"/>
      <c r="I391" s="5" t="n"/>
      <c r="J391" s="5" t="n"/>
      <c r="K391" s="5" t="n"/>
      <c r="L391" s="4" t="n"/>
      <c r="M391" s="4" t="n"/>
      <c r="N391" s="4" t="n"/>
      <c r="O391" s="15" t="n"/>
      <c r="P391" s="15" t="n"/>
      <c r="Q391" s="16">
        <f>IF($I391="","",IF($K391="",'الإعدادات'!$B$6-$I391,$K391-$I391))</f>
        <v/>
      </c>
      <c r="R391" s="8">
        <f>IF($I391="","",IF($K391&lt;&gt;"","استُلم",IF(AND($J391&lt;&gt;"",'الإعدادات'!$B$6&gt;$J391),"متأخر","في المعمل")))</f>
        <v/>
      </c>
      <c r="S391" s="16">
        <f>IF(OR($I391="",$J391=""),"",MAX(0,IF($K391="",'الإعدادات'!$B$6,$K391)-$J391))</f>
        <v/>
      </c>
      <c r="T391" s="17">
        <f>IF($I391="","",DATE(YEAR($I391),MONTH($I391),1))</f>
        <v/>
      </c>
      <c r="U391" s="18">
        <f>IF(OR($O391="",$P391=""),"",$P391-$O391)</f>
        <v/>
      </c>
    </row>
    <row r="392">
      <c r="A392" s="4" t="n"/>
      <c r="B392" s="4" t="n"/>
      <c r="C392" s="4" t="n"/>
      <c r="D392" s="4" t="n"/>
      <c r="E392" s="4" t="n"/>
      <c r="F392" s="13" t="n"/>
      <c r="G392" s="14" t="n"/>
      <c r="H392" s="13" t="n"/>
      <c r="I392" s="5" t="n"/>
      <c r="J392" s="5" t="n"/>
      <c r="K392" s="5" t="n"/>
      <c r="L392" s="4" t="n"/>
      <c r="M392" s="4" t="n"/>
      <c r="N392" s="4" t="n"/>
      <c r="O392" s="15" t="n"/>
      <c r="P392" s="15" t="n"/>
      <c r="Q392" s="16">
        <f>IF($I392="","",IF($K392="",'الإعدادات'!$B$6-$I392,$K392-$I392))</f>
        <v/>
      </c>
      <c r="R392" s="8">
        <f>IF($I392="","",IF($K392&lt;&gt;"","استُلم",IF(AND($J392&lt;&gt;"",'الإعدادات'!$B$6&gt;$J392),"متأخر","في المعمل")))</f>
        <v/>
      </c>
      <c r="S392" s="16">
        <f>IF(OR($I392="",$J392=""),"",MAX(0,IF($K392="",'الإعدادات'!$B$6,$K392)-$J392))</f>
        <v/>
      </c>
      <c r="T392" s="17">
        <f>IF($I392="","",DATE(YEAR($I392),MONTH($I392),1))</f>
        <v/>
      </c>
      <c r="U392" s="18">
        <f>IF(OR($O392="",$P392=""),"",$P392-$O392)</f>
        <v/>
      </c>
    </row>
    <row r="393">
      <c r="A393" s="4" t="n"/>
      <c r="B393" s="4" t="n"/>
      <c r="C393" s="4" t="n"/>
      <c r="D393" s="4" t="n"/>
      <c r="E393" s="4" t="n"/>
      <c r="F393" s="13" t="n"/>
      <c r="G393" s="14" t="n"/>
      <c r="H393" s="13" t="n"/>
      <c r="I393" s="5" t="n"/>
      <c r="J393" s="5" t="n"/>
      <c r="K393" s="5" t="n"/>
      <c r="L393" s="4" t="n"/>
      <c r="M393" s="4" t="n"/>
      <c r="N393" s="4" t="n"/>
      <c r="O393" s="15" t="n"/>
      <c r="P393" s="15" t="n"/>
      <c r="Q393" s="16">
        <f>IF($I393="","",IF($K393="",'الإعدادات'!$B$6-$I393,$K393-$I393))</f>
        <v/>
      </c>
      <c r="R393" s="8">
        <f>IF($I393="","",IF($K393&lt;&gt;"","استُلم",IF(AND($J393&lt;&gt;"",'الإعدادات'!$B$6&gt;$J393),"متأخر","في المعمل")))</f>
        <v/>
      </c>
      <c r="S393" s="16">
        <f>IF(OR($I393="",$J393=""),"",MAX(0,IF($K393="",'الإعدادات'!$B$6,$K393)-$J393))</f>
        <v/>
      </c>
      <c r="T393" s="17">
        <f>IF($I393="","",DATE(YEAR($I393),MONTH($I393),1))</f>
        <v/>
      </c>
      <c r="U393" s="18">
        <f>IF(OR($O393="",$P393=""),"",$P393-$O393)</f>
        <v/>
      </c>
    </row>
    <row r="394">
      <c r="A394" s="4" t="n"/>
      <c r="B394" s="4" t="n"/>
      <c r="C394" s="4" t="n"/>
      <c r="D394" s="4" t="n"/>
      <c r="E394" s="4" t="n"/>
      <c r="F394" s="13" t="n"/>
      <c r="G394" s="14" t="n"/>
      <c r="H394" s="13" t="n"/>
      <c r="I394" s="5" t="n"/>
      <c r="J394" s="5" t="n"/>
      <c r="K394" s="5" t="n"/>
      <c r="L394" s="4" t="n"/>
      <c r="M394" s="4" t="n"/>
      <c r="N394" s="4" t="n"/>
      <c r="O394" s="15" t="n"/>
      <c r="P394" s="15" t="n"/>
      <c r="Q394" s="16">
        <f>IF($I394="","",IF($K394="",'الإعدادات'!$B$6-$I394,$K394-$I394))</f>
        <v/>
      </c>
      <c r="R394" s="8">
        <f>IF($I394="","",IF($K394&lt;&gt;"","استُلم",IF(AND($J394&lt;&gt;"",'الإعدادات'!$B$6&gt;$J394),"متأخر","في المعمل")))</f>
        <v/>
      </c>
      <c r="S394" s="16">
        <f>IF(OR($I394="",$J394=""),"",MAX(0,IF($K394="",'الإعدادات'!$B$6,$K394)-$J394))</f>
        <v/>
      </c>
      <c r="T394" s="17">
        <f>IF($I394="","",DATE(YEAR($I394),MONTH($I394),1))</f>
        <v/>
      </c>
      <c r="U394" s="18">
        <f>IF(OR($O394="",$P394=""),"",$P394-$O394)</f>
        <v/>
      </c>
    </row>
    <row r="395">
      <c r="A395" s="4" t="n"/>
      <c r="B395" s="4" t="n"/>
      <c r="C395" s="4" t="n"/>
      <c r="D395" s="4" t="n"/>
      <c r="E395" s="4" t="n"/>
      <c r="F395" s="13" t="n"/>
      <c r="G395" s="14" t="n"/>
      <c r="H395" s="13" t="n"/>
      <c r="I395" s="5" t="n"/>
      <c r="J395" s="5" t="n"/>
      <c r="K395" s="5" t="n"/>
      <c r="L395" s="4" t="n"/>
      <c r="M395" s="4" t="n"/>
      <c r="N395" s="4" t="n"/>
      <c r="O395" s="15" t="n"/>
      <c r="P395" s="15" t="n"/>
      <c r="Q395" s="16">
        <f>IF($I395="","",IF($K395="",'الإعدادات'!$B$6-$I395,$K395-$I395))</f>
        <v/>
      </c>
      <c r="R395" s="8">
        <f>IF($I395="","",IF($K395&lt;&gt;"","استُلم",IF(AND($J395&lt;&gt;"",'الإعدادات'!$B$6&gt;$J395),"متأخر","في المعمل")))</f>
        <v/>
      </c>
      <c r="S395" s="16">
        <f>IF(OR($I395="",$J395=""),"",MAX(0,IF($K395="",'الإعدادات'!$B$6,$K395)-$J395))</f>
        <v/>
      </c>
      <c r="T395" s="17">
        <f>IF($I395="","",DATE(YEAR($I395),MONTH($I395),1))</f>
        <v/>
      </c>
      <c r="U395" s="18">
        <f>IF(OR($O395="",$P395=""),"",$P395-$O395)</f>
        <v/>
      </c>
    </row>
    <row r="396">
      <c r="A396" s="4" t="n"/>
      <c r="B396" s="4" t="n"/>
      <c r="C396" s="4" t="n"/>
      <c r="D396" s="4" t="n"/>
      <c r="E396" s="4" t="n"/>
      <c r="F396" s="13" t="n"/>
      <c r="G396" s="14" t="n"/>
      <c r="H396" s="13" t="n"/>
      <c r="I396" s="5" t="n"/>
      <c r="J396" s="5" t="n"/>
      <c r="K396" s="5" t="n"/>
      <c r="L396" s="4" t="n"/>
      <c r="M396" s="4" t="n"/>
      <c r="N396" s="4" t="n"/>
      <c r="O396" s="15" t="n"/>
      <c r="P396" s="15" t="n"/>
      <c r="Q396" s="16">
        <f>IF($I396="","",IF($K396="",'الإعدادات'!$B$6-$I396,$K396-$I396))</f>
        <v/>
      </c>
      <c r="R396" s="8">
        <f>IF($I396="","",IF($K396&lt;&gt;"","استُلم",IF(AND($J396&lt;&gt;"",'الإعدادات'!$B$6&gt;$J396),"متأخر","في المعمل")))</f>
        <v/>
      </c>
      <c r="S396" s="16">
        <f>IF(OR($I396="",$J396=""),"",MAX(0,IF($K396="",'الإعدادات'!$B$6,$K396)-$J396))</f>
        <v/>
      </c>
      <c r="T396" s="17">
        <f>IF($I396="","",DATE(YEAR($I396),MONTH($I396),1))</f>
        <v/>
      </c>
      <c r="U396" s="18">
        <f>IF(OR($O396="",$P396=""),"",$P396-$O396)</f>
        <v/>
      </c>
    </row>
    <row r="397">
      <c r="A397" s="4" t="n"/>
      <c r="B397" s="4" t="n"/>
      <c r="C397" s="4" t="n"/>
      <c r="D397" s="4" t="n"/>
      <c r="E397" s="4" t="n"/>
      <c r="F397" s="13" t="n"/>
      <c r="G397" s="14" t="n"/>
      <c r="H397" s="13" t="n"/>
      <c r="I397" s="5" t="n"/>
      <c r="J397" s="5" t="n"/>
      <c r="K397" s="5" t="n"/>
      <c r="L397" s="4" t="n"/>
      <c r="M397" s="4" t="n"/>
      <c r="N397" s="4" t="n"/>
      <c r="O397" s="15" t="n"/>
      <c r="P397" s="15" t="n"/>
      <c r="Q397" s="16">
        <f>IF($I397="","",IF($K397="",'الإعدادات'!$B$6-$I397,$K397-$I397))</f>
        <v/>
      </c>
      <c r="R397" s="8">
        <f>IF($I397="","",IF($K397&lt;&gt;"","استُلم",IF(AND($J397&lt;&gt;"",'الإعدادات'!$B$6&gt;$J397),"متأخر","في المعمل")))</f>
        <v/>
      </c>
      <c r="S397" s="16">
        <f>IF(OR($I397="",$J397=""),"",MAX(0,IF($K397="",'الإعدادات'!$B$6,$K397)-$J397))</f>
        <v/>
      </c>
      <c r="T397" s="17">
        <f>IF($I397="","",DATE(YEAR($I397),MONTH($I397),1))</f>
        <v/>
      </c>
      <c r="U397" s="18">
        <f>IF(OR($O397="",$P397=""),"",$P397-$O397)</f>
        <v/>
      </c>
    </row>
    <row r="398">
      <c r="A398" s="4" t="n"/>
      <c r="B398" s="4" t="n"/>
      <c r="C398" s="4" t="n"/>
      <c r="D398" s="4" t="n"/>
      <c r="E398" s="4" t="n"/>
      <c r="F398" s="13" t="n"/>
      <c r="G398" s="14" t="n"/>
      <c r="H398" s="13" t="n"/>
      <c r="I398" s="5" t="n"/>
      <c r="J398" s="5" t="n"/>
      <c r="K398" s="5" t="n"/>
      <c r="L398" s="4" t="n"/>
      <c r="M398" s="4" t="n"/>
      <c r="N398" s="4" t="n"/>
      <c r="O398" s="15" t="n"/>
      <c r="P398" s="15" t="n"/>
      <c r="Q398" s="16">
        <f>IF($I398="","",IF($K398="",'الإعدادات'!$B$6-$I398,$K398-$I398))</f>
        <v/>
      </c>
      <c r="R398" s="8">
        <f>IF($I398="","",IF($K398&lt;&gt;"","استُلم",IF(AND($J398&lt;&gt;"",'الإعدادات'!$B$6&gt;$J398),"متأخر","في المعمل")))</f>
        <v/>
      </c>
      <c r="S398" s="16">
        <f>IF(OR($I398="",$J398=""),"",MAX(0,IF($K398="",'الإعدادات'!$B$6,$K398)-$J398))</f>
        <v/>
      </c>
      <c r="T398" s="17">
        <f>IF($I398="","",DATE(YEAR($I398),MONTH($I398),1))</f>
        <v/>
      </c>
      <c r="U398" s="18">
        <f>IF(OR($O398="",$P398=""),"",$P398-$O398)</f>
        <v/>
      </c>
    </row>
    <row r="399">
      <c r="A399" s="4" t="n"/>
      <c r="B399" s="4" t="n"/>
      <c r="C399" s="4" t="n"/>
      <c r="D399" s="4" t="n"/>
      <c r="E399" s="4" t="n"/>
      <c r="F399" s="13" t="n"/>
      <c r="G399" s="14" t="n"/>
      <c r="H399" s="13" t="n"/>
      <c r="I399" s="5" t="n"/>
      <c r="J399" s="5" t="n"/>
      <c r="K399" s="5" t="n"/>
      <c r="L399" s="4" t="n"/>
      <c r="M399" s="4" t="n"/>
      <c r="N399" s="4" t="n"/>
      <c r="O399" s="15" t="n"/>
      <c r="P399" s="15" t="n"/>
      <c r="Q399" s="16">
        <f>IF($I399="","",IF($K399="",'الإعدادات'!$B$6-$I399,$K399-$I399))</f>
        <v/>
      </c>
      <c r="R399" s="8">
        <f>IF($I399="","",IF($K399&lt;&gt;"","استُلم",IF(AND($J399&lt;&gt;"",'الإعدادات'!$B$6&gt;$J399),"متأخر","في المعمل")))</f>
        <v/>
      </c>
      <c r="S399" s="16">
        <f>IF(OR($I399="",$J399=""),"",MAX(0,IF($K399="",'الإعدادات'!$B$6,$K399)-$J399))</f>
        <v/>
      </c>
      <c r="T399" s="17">
        <f>IF($I399="","",DATE(YEAR($I399),MONTH($I399),1))</f>
        <v/>
      </c>
      <c r="U399" s="18">
        <f>IF(OR($O399="",$P399=""),"",$P399-$O399)</f>
        <v/>
      </c>
    </row>
    <row r="400">
      <c r="A400" s="4" t="n"/>
      <c r="B400" s="4" t="n"/>
      <c r="C400" s="4" t="n"/>
      <c r="D400" s="4" t="n"/>
      <c r="E400" s="4" t="n"/>
      <c r="F400" s="13" t="n"/>
      <c r="G400" s="14" t="n"/>
      <c r="H400" s="13" t="n"/>
      <c r="I400" s="5" t="n"/>
      <c r="J400" s="5" t="n"/>
      <c r="K400" s="5" t="n"/>
      <c r="L400" s="4" t="n"/>
      <c r="M400" s="4" t="n"/>
      <c r="N400" s="4" t="n"/>
      <c r="O400" s="15" t="n"/>
      <c r="P400" s="15" t="n"/>
      <c r="Q400" s="16">
        <f>IF($I400="","",IF($K400="",'الإعدادات'!$B$6-$I400,$K400-$I400))</f>
        <v/>
      </c>
      <c r="R400" s="8">
        <f>IF($I400="","",IF($K400&lt;&gt;"","استُلم",IF(AND($J400&lt;&gt;"",'الإعدادات'!$B$6&gt;$J400),"متأخر","في المعمل")))</f>
        <v/>
      </c>
      <c r="S400" s="16">
        <f>IF(OR($I400="",$J400=""),"",MAX(0,IF($K400="",'الإعدادات'!$B$6,$K400)-$J400))</f>
        <v/>
      </c>
      <c r="T400" s="17">
        <f>IF($I400="","",DATE(YEAR($I400),MONTH($I400),1))</f>
        <v/>
      </c>
      <c r="U400" s="18">
        <f>IF(OR($O400="",$P400=""),"",$P400-$O400)</f>
        <v/>
      </c>
    </row>
    <row r="401">
      <c r="A401" s="4" t="n"/>
      <c r="B401" s="4" t="n"/>
      <c r="C401" s="4" t="n"/>
      <c r="D401" s="4" t="n"/>
      <c r="E401" s="4" t="n"/>
      <c r="F401" s="13" t="n"/>
      <c r="G401" s="14" t="n"/>
      <c r="H401" s="13" t="n"/>
      <c r="I401" s="5" t="n"/>
      <c r="J401" s="5" t="n"/>
      <c r="K401" s="5" t="n"/>
      <c r="L401" s="4" t="n"/>
      <c r="M401" s="4" t="n"/>
      <c r="N401" s="4" t="n"/>
      <c r="O401" s="15" t="n"/>
      <c r="P401" s="15" t="n"/>
      <c r="Q401" s="16">
        <f>IF($I401="","",IF($K401="",'الإعدادات'!$B$6-$I401,$K401-$I401))</f>
        <v/>
      </c>
      <c r="R401" s="8">
        <f>IF($I401="","",IF($K401&lt;&gt;"","استُلم",IF(AND($J401&lt;&gt;"",'الإعدادات'!$B$6&gt;$J401),"متأخر","في المعمل")))</f>
        <v/>
      </c>
      <c r="S401" s="16">
        <f>IF(OR($I401="",$J401=""),"",MAX(0,IF($K401="",'الإعدادات'!$B$6,$K401)-$J401))</f>
        <v/>
      </c>
      <c r="T401" s="17">
        <f>IF($I401="","",DATE(YEAR($I401),MONTH($I401),1))</f>
        <v/>
      </c>
      <c r="U401" s="18">
        <f>IF(OR($O401="",$P401=""),"",$P401-$O401)</f>
        <v/>
      </c>
    </row>
    <row r="402">
      <c r="A402" s="4" t="n"/>
      <c r="B402" s="4" t="n"/>
      <c r="C402" s="4" t="n"/>
      <c r="D402" s="4" t="n"/>
      <c r="E402" s="4" t="n"/>
      <c r="F402" s="13" t="n"/>
      <c r="G402" s="14" t="n"/>
      <c r="H402" s="13" t="n"/>
      <c r="I402" s="5" t="n"/>
      <c r="J402" s="5" t="n"/>
      <c r="K402" s="5" t="n"/>
      <c r="L402" s="4" t="n"/>
      <c r="M402" s="4" t="n"/>
      <c r="N402" s="4" t="n"/>
      <c r="O402" s="15" t="n"/>
      <c r="P402" s="15" t="n"/>
      <c r="Q402" s="16">
        <f>IF($I402="","",IF($K402="",'الإعدادات'!$B$6-$I402,$K402-$I402))</f>
        <v/>
      </c>
      <c r="R402" s="8">
        <f>IF($I402="","",IF($K402&lt;&gt;"","استُلم",IF(AND($J402&lt;&gt;"",'الإعدادات'!$B$6&gt;$J402),"متأخر","في المعمل")))</f>
        <v/>
      </c>
      <c r="S402" s="16">
        <f>IF(OR($I402="",$J402=""),"",MAX(0,IF($K402="",'الإعدادات'!$B$6,$K402)-$J402))</f>
        <v/>
      </c>
      <c r="T402" s="17">
        <f>IF($I402="","",DATE(YEAR($I402),MONTH($I402),1))</f>
        <v/>
      </c>
      <c r="U402" s="18">
        <f>IF(OR($O402="",$P402=""),"",$P402-$O402)</f>
        <v/>
      </c>
    </row>
    <row r="403">
      <c r="A403" s="4" t="n"/>
      <c r="B403" s="4" t="n"/>
      <c r="C403" s="4" t="n"/>
      <c r="D403" s="4" t="n"/>
      <c r="E403" s="4" t="n"/>
      <c r="F403" s="13" t="n"/>
      <c r="G403" s="14" t="n"/>
      <c r="H403" s="13" t="n"/>
      <c r="I403" s="5" t="n"/>
      <c r="J403" s="5" t="n"/>
      <c r="K403" s="5" t="n"/>
      <c r="L403" s="4" t="n"/>
      <c r="M403" s="4" t="n"/>
      <c r="N403" s="4" t="n"/>
      <c r="O403" s="15" t="n"/>
      <c r="P403" s="15" t="n"/>
      <c r="Q403" s="16">
        <f>IF($I403="","",IF($K403="",'الإعدادات'!$B$6-$I403,$K403-$I403))</f>
        <v/>
      </c>
      <c r="R403" s="8">
        <f>IF($I403="","",IF($K403&lt;&gt;"","استُلم",IF(AND($J403&lt;&gt;"",'الإعدادات'!$B$6&gt;$J403),"متأخر","في المعمل")))</f>
        <v/>
      </c>
      <c r="S403" s="16">
        <f>IF(OR($I403="",$J403=""),"",MAX(0,IF($K403="",'الإعدادات'!$B$6,$K403)-$J403))</f>
        <v/>
      </c>
      <c r="T403" s="17">
        <f>IF($I403="","",DATE(YEAR($I403),MONTH($I403),1))</f>
        <v/>
      </c>
      <c r="U403" s="18">
        <f>IF(OR($O403="",$P403=""),"",$P403-$O403)</f>
        <v/>
      </c>
    </row>
    <row r="404">
      <c r="A404" s="4" t="n"/>
      <c r="B404" s="4" t="n"/>
      <c r="C404" s="4" t="n"/>
      <c r="D404" s="4" t="n"/>
      <c r="E404" s="4" t="n"/>
      <c r="F404" s="13" t="n"/>
      <c r="G404" s="14" t="n"/>
      <c r="H404" s="13" t="n"/>
      <c r="I404" s="5" t="n"/>
      <c r="J404" s="5" t="n"/>
      <c r="K404" s="5" t="n"/>
      <c r="L404" s="4" t="n"/>
      <c r="M404" s="4" t="n"/>
      <c r="N404" s="4" t="n"/>
      <c r="O404" s="15" t="n"/>
      <c r="P404" s="15" t="n"/>
      <c r="Q404" s="16">
        <f>IF($I404="","",IF($K404="",'الإعدادات'!$B$6-$I404,$K404-$I404))</f>
        <v/>
      </c>
      <c r="R404" s="8">
        <f>IF($I404="","",IF($K404&lt;&gt;"","استُلم",IF(AND($J404&lt;&gt;"",'الإعدادات'!$B$6&gt;$J404),"متأخر","في المعمل")))</f>
        <v/>
      </c>
      <c r="S404" s="16">
        <f>IF(OR($I404="",$J404=""),"",MAX(0,IF($K404="",'الإعدادات'!$B$6,$K404)-$J404))</f>
        <v/>
      </c>
      <c r="T404" s="17">
        <f>IF($I404="","",DATE(YEAR($I404),MONTH($I404),1))</f>
        <v/>
      </c>
      <c r="U404" s="18">
        <f>IF(OR($O404="",$P404=""),"",$P404-$O404)</f>
        <v/>
      </c>
    </row>
    <row r="405">
      <c r="A405" s="4" t="n"/>
      <c r="B405" s="4" t="n"/>
      <c r="C405" s="4" t="n"/>
      <c r="D405" s="4" t="n"/>
      <c r="E405" s="4" t="n"/>
      <c r="F405" s="13" t="n"/>
      <c r="G405" s="14" t="n"/>
      <c r="H405" s="13" t="n"/>
      <c r="I405" s="5" t="n"/>
      <c r="J405" s="5" t="n"/>
      <c r="K405" s="5" t="n"/>
      <c r="L405" s="4" t="n"/>
      <c r="M405" s="4" t="n"/>
      <c r="N405" s="4" t="n"/>
      <c r="O405" s="15" t="n"/>
      <c r="P405" s="15" t="n"/>
      <c r="Q405" s="16">
        <f>IF($I405="","",IF($K405="",'الإعدادات'!$B$6-$I405,$K405-$I405))</f>
        <v/>
      </c>
      <c r="R405" s="8">
        <f>IF($I405="","",IF($K405&lt;&gt;"","استُلم",IF(AND($J405&lt;&gt;"",'الإعدادات'!$B$6&gt;$J405),"متأخر","في المعمل")))</f>
        <v/>
      </c>
      <c r="S405" s="16">
        <f>IF(OR($I405="",$J405=""),"",MAX(0,IF($K405="",'الإعدادات'!$B$6,$K405)-$J405))</f>
        <v/>
      </c>
      <c r="T405" s="17">
        <f>IF($I405="","",DATE(YEAR($I405),MONTH($I405),1))</f>
        <v/>
      </c>
      <c r="U405" s="18">
        <f>IF(OR($O405="",$P405=""),"",$P405-$O405)</f>
        <v/>
      </c>
    </row>
    <row r="406">
      <c r="A406" s="4" t="n"/>
      <c r="B406" s="4" t="n"/>
      <c r="C406" s="4" t="n"/>
      <c r="D406" s="4" t="n"/>
      <c r="E406" s="4" t="n"/>
      <c r="F406" s="13" t="n"/>
      <c r="G406" s="14" t="n"/>
      <c r="H406" s="13" t="n"/>
      <c r="I406" s="5" t="n"/>
      <c r="J406" s="5" t="n"/>
      <c r="K406" s="5" t="n"/>
      <c r="L406" s="4" t="n"/>
      <c r="M406" s="4" t="n"/>
      <c r="N406" s="4" t="n"/>
      <c r="O406" s="15" t="n"/>
      <c r="P406" s="15" t="n"/>
      <c r="Q406" s="16">
        <f>IF($I406="","",IF($K406="",'الإعدادات'!$B$6-$I406,$K406-$I406))</f>
        <v/>
      </c>
      <c r="R406" s="8">
        <f>IF($I406="","",IF($K406&lt;&gt;"","استُلم",IF(AND($J406&lt;&gt;"",'الإعدادات'!$B$6&gt;$J406),"متأخر","في المعمل")))</f>
        <v/>
      </c>
      <c r="S406" s="16">
        <f>IF(OR($I406="",$J406=""),"",MAX(0,IF($K406="",'الإعدادات'!$B$6,$K406)-$J406))</f>
        <v/>
      </c>
      <c r="T406" s="17">
        <f>IF($I406="","",DATE(YEAR($I406),MONTH($I406),1))</f>
        <v/>
      </c>
      <c r="U406" s="18">
        <f>IF(OR($O406="",$P406=""),"",$P406-$O406)</f>
        <v/>
      </c>
    </row>
    <row r="407">
      <c r="A407" s="4" t="n"/>
      <c r="B407" s="4" t="n"/>
      <c r="C407" s="4" t="n"/>
      <c r="D407" s="4" t="n"/>
      <c r="E407" s="4" t="n"/>
      <c r="F407" s="13" t="n"/>
      <c r="G407" s="14" t="n"/>
      <c r="H407" s="13" t="n"/>
      <c r="I407" s="5" t="n"/>
      <c r="J407" s="5" t="n"/>
      <c r="K407" s="5" t="n"/>
      <c r="L407" s="4" t="n"/>
      <c r="M407" s="4" t="n"/>
      <c r="N407" s="4" t="n"/>
      <c r="O407" s="15" t="n"/>
      <c r="P407" s="15" t="n"/>
      <c r="Q407" s="16">
        <f>IF($I407="","",IF($K407="",'الإعدادات'!$B$6-$I407,$K407-$I407))</f>
        <v/>
      </c>
      <c r="R407" s="8">
        <f>IF($I407="","",IF($K407&lt;&gt;"","استُلم",IF(AND($J407&lt;&gt;"",'الإعدادات'!$B$6&gt;$J407),"متأخر","في المعمل")))</f>
        <v/>
      </c>
      <c r="S407" s="16">
        <f>IF(OR($I407="",$J407=""),"",MAX(0,IF($K407="",'الإعدادات'!$B$6,$K407)-$J407))</f>
        <v/>
      </c>
      <c r="T407" s="17">
        <f>IF($I407="","",DATE(YEAR($I407),MONTH($I407),1))</f>
        <v/>
      </c>
      <c r="U407" s="18">
        <f>IF(OR($O407="",$P407=""),"",$P407-$O407)</f>
        <v/>
      </c>
    </row>
    <row r="408">
      <c r="A408" s="4" t="n"/>
      <c r="B408" s="4" t="n"/>
      <c r="C408" s="4" t="n"/>
      <c r="D408" s="4" t="n"/>
      <c r="E408" s="4" t="n"/>
      <c r="F408" s="13" t="n"/>
      <c r="G408" s="14" t="n"/>
      <c r="H408" s="13" t="n"/>
      <c r="I408" s="5" t="n"/>
      <c r="J408" s="5" t="n"/>
      <c r="K408" s="5" t="n"/>
      <c r="L408" s="4" t="n"/>
      <c r="M408" s="4" t="n"/>
      <c r="N408" s="4" t="n"/>
      <c r="O408" s="15" t="n"/>
      <c r="P408" s="15" t="n"/>
      <c r="Q408" s="16">
        <f>IF($I408="","",IF($K408="",'الإعدادات'!$B$6-$I408,$K408-$I408))</f>
        <v/>
      </c>
      <c r="R408" s="8">
        <f>IF($I408="","",IF($K408&lt;&gt;"","استُلم",IF(AND($J408&lt;&gt;"",'الإعدادات'!$B$6&gt;$J408),"متأخر","في المعمل")))</f>
        <v/>
      </c>
      <c r="S408" s="16">
        <f>IF(OR($I408="",$J408=""),"",MAX(0,IF($K408="",'الإعدادات'!$B$6,$K408)-$J408))</f>
        <v/>
      </c>
      <c r="T408" s="17">
        <f>IF($I408="","",DATE(YEAR($I408),MONTH($I408),1))</f>
        <v/>
      </c>
      <c r="U408" s="18">
        <f>IF(OR($O408="",$P408=""),"",$P408-$O408)</f>
        <v/>
      </c>
    </row>
    <row r="409">
      <c r="A409" s="4" t="n"/>
      <c r="B409" s="4" t="n"/>
      <c r="C409" s="4" t="n"/>
      <c r="D409" s="4" t="n"/>
      <c r="E409" s="4" t="n"/>
      <c r="F409" s="13" t="n"/>
      <c r="G409" s="14" t="n"/>
      <c r="H409" s="13" t="n"/>
      <c r="I409" s="5" t="n"/>
      <c r="J409" s="5" t="n"/>
      <c r="K409" s="5" t="n"/>
      <c r="L409" s="4" t="n"/>
      <c r="M409" s="4" t="n"/>
      <c r="N409" s="4" t="n"/>
      <c r="O409" s="15" t="n"/>
      <c r="P409" s="15" t="n"/>
      <c r="Q409" s="16">
        <f>IF($I409="","",IF($K409="",'الإعدادات'!$B$6-$I409,$K409-$I409))</f>
        <v/>
      </c>
      <c r="R409" s="8">
        <f>IF($I409="","",IF($K409&lt;&gt;"","استُلم",IF(AND($J409&lt;&gt;"",'الإعدادات'!$B$6&gt;$J409),"متأخر","في المعمل")))</f>
        <v/>
      </c>
      <c r="S409" s="16">
        <f>IF(OR($I409="",$J409=""),"",MAX(0,IF($K409="",'الإعدادات'!$B$6,$K409)-$J409))</f>
        <v/>
      </c>
      <c r="T409" s="17">
        <f>IF($I409="","",DATE(YEAR($I409),MONTH($I409),1))</f>
        <v/>
      </c>
      <c r="U409" s="18">
        <f>IF(OR($O409="",$P409=""),"",$P409-$O409)</f>
        <v/>
      </c>
    </row>
    <row r="410">
      <c r="A410" s="4" t="n"/>
      <c r="B410" s="4" t="n"/>
      <c r="C410" s="4" t="n"/>
      <c r="D410" s="4" t="n"/>
      <c r="E410" s="4" t="n"/>
      <c r="F410" s="13" t="n"/>
      <c r="G410" s="14" t="n"/>
      <c r="H410" s="13" t="n"/>
      <c r="I410" s="5" t="n"/>
      <c r="J410" s="5" t="n"/>
      <c r="K410" s="5" t="n"/>
      <c r="L410" s="4" t="n"/>
      <c r="M410" s="4" t="n"/>
      <c r="N410" s="4" t="n"/>
      <c r="O410" s="15" t="n"/>
      <c r="P410" s="15" t="n"/>
      <c r="Q410" s="16">
        <f>IF($I410="","",IF($K410="",'الإعدادات'!$B$6-$I410,$K410-$I410))</f>
        <v/>
      </c>
      <c r="R410" s="8">
        <f>IF($I410="","",IF($K410&lt;&gt;"","استُلم",IF(AND($J410&lt;&gt;"",'الإعدادات'!$B$6&gt;$J410),"متأخر","في المعمل")))</f>
        <v/>
      </c>
      <c r="S410" s="16">
        <f>IF(OR($I410="",$J410=""),"",MAX(0,IF($K410="",'الإعدادات'!$B$6,$K410)-$J410))</f>
        <v/>
      </c>
      <c r="T410" s="17">
        <f>IF($I410="","",DATE(YEAR($I410),MONTH($I410),1))</f>
        <v/>
      </c>
      <c r="U410" s="18">
        <f>IF(OR($O410="",$P410=""),"",$P410-$O410)</f>
        <v/>
      </c>
    </row>
    <row r="411">
      <c r="A411" s="4" t="n"/>
      <c r="B411" s="4" t="n"/>
      <c r="C411" s="4" t="n"/>
      <c r="D411" s="4" t="n"/>
      <c r="E411" s="4" t="n"/>
      <c r="F411" s="13" t="n"/>
      <c r="G411" s="14" t="n"/>
      <c r="H411" s="13" t="n"/>
      <c r="I411" s="5" t="n"/>
      <c r="J411" s="5" t="n"/>
      <c r="K411" s="5" t="n"/>
      <c r="L411" s="4" t="n"/>
      <c r="M411" s="4" t="n"/>
      <c r="N411" s="4" t="n"/>
      <c r="O411" s="15" t="n"/>
      <c r="P411" s="15" t="n"/>
      <c r="Q411" s="16">
        <f>IF($I411="","",IF($K411="",'الإعدادات'!$B$6-$I411,$K411-$I411))</f>
        <v/>
      </c>
      <c r="R411" s="8">
        <f>IF($I411="","",IF($K411&lt;&gt;"","استُلم",IF(AND($J411&lt;&gt;"",'الإعدادات'!$B$6&gt;$J411),"متأخر","في المعمل")))</f>
        <v/>
      </c>
      <c r="S411" s="16">
        <f>IF(OR($I411="",$J411=""),"",MAX(0,IF($K411="",'الإعدادات'!$B$6,$K411)-$J411))</f>
        <v/>
      </c>
      <c r="T411" s="17">
        <f>IF($I411="","",DATE(YEAR($I411),MONTH($I411),1))</f>
        <v/>
      </c>
      <c r="U411" s="18">
        <f>IF(OR($O411="",$P411=""),"",$P411-$O411)</f>
        <v/>
      </c>
    </row>
    <row r="412">
      <c r="A412" s="4" t="n"/>
      <c r="B412" s="4" t="n"/>
      <c r="C412" s="4" t="n"/>
      <c r="D412" s="4" t="n"/>
      <c r="E412" s="4" t="n"/>
      <c r="F412" s="13" t="n"/>
      <c r="G412" s="14" t="n"/>
      <c r="H412" s="13" t="n"/>
      <c r="I412" s="5" t="n"/>
      <c r="J412" s="5" t="n"/>
      <c r="K412" s="5" t="n"/>
      <c r="L412" s="4" t="n"/>
      <c r="M412" s="4" t="n"/>
      <c r="N412" s="4" t="n"/>
      <c r="O412" s="15" t="n"/>
      <c r="P412" s="15" t="n"/>
      <c r="Q412" s="16">
        <f>IF($I412="","",IF($K412="",'الإعدادات'!$B$6-$I412,$K412-$I412))</f>
        <v/>
      </c>
      <c r="R412" s="8">
        <f>IF($I412="","",IF($K412&lt;&gt;"","استُلم",IF(AND($J412&lt;&gt;"",'الإعدادات'!$B$6&gt;$J412),"متأخر","في المعمل")))</f>
        <v/>
      </c>
      <c r="S412" s="16">
        <f>IF(OR($I412="",$J412=""),"",MAX(0,IF($K412="",'الإعدادات'!$B$6,$K412)-$J412))</f>
        <v/>
      </c>
      <c r="T412" s="17">
        <f>IF($I412="","",DATE(YEAR($I412),MONTH($I412),1))</f>
        <v/>
      </c>
      <c r="U412" s="18">
        <f>IF(OR($O412="",$P412=""),"",$P412-$O412)</f>
        <v/>
      </c>
    </row>
    <row r="413">
      <c r="A413" s="4" t="n"/>
      <c r="B413" s="4" t="n"/>
      <c r="C413" s="4" t="n"/>
      <c r="D413" s="4" t="n"/>
      <c r="E413" s="4" t="n"/>
      <c r="F413" s="13" t="n"/>
      <c r="G413" s="14" t="n"/>
      <c r="H413" s="13" t="n"/>
      <c r="I413" s="5" t="n"/>
      <c r="J413" s="5" t="n"/>
      <c r="K413" s="5" t="n"/>
      <c r="L413" s="4" t="n"/>
      <c r="M413" s="4" t="n"/>
      <c r="N413" s="4" t="n"/>
      <c r="O413" s="15" t="n"/>
      <c r="P413" s="15" t="n"/>
      <c r="Q413" s="16">
        <f>IF($I413="","",IF($K413="",'الإعدادات'!$B$6-$I413,$K413-$I413))</f>
        <v/>
      </c>
      <c r="R413" s="8">
        <f>IF($I413="","",IF($K413&lt;&gt;"","استُلم",IF(AND($J413&lt;&gt;"",'الإعدادات'!$B$6&gt;$J413),"متأخر","في المعمل")))</f>
        <v/>
      </c>
      <c r="S413" s="16">
        <f>IF(OR($I413="",$J413=""),"",MAX(0,IF($K413="",'الإعدادات'!$B$6,$K413)-$J413))</f>
        <v/>
      </c>
      <c r="T413" s="17">
        <f>IF($I413="","",DATE(YEAR($I413),MONTH($I413),1))</f>
        <v/>
      </c>
      <c r="U413" s="18">
        <f>IF(OR($O413="",$P413=""),"",$P413-$O413)</f>
        <v/>
      </c>
    </row>
    <row r="414">
      <c r="A414" s="4" t="n"/>
      <c r="B414" s="4" t="n"/>
      <c r="C414" s="4" t="n"/>
      <c r="D414" s="4" t="n"/>
      <c r="E414" s="4" t="n"/>
      <c r="F414" s="13" t="n"/>
      <c r="G414" s="14" t="n"/>
      <c r="H414" s="13" t="n"/>
      <c r="I414" s="5" t="n"/>
      <c r="J414" s="5" t="n"/>
      <c r="K414" s="5" t="n"/>
      <c r="L414" s="4" t="n"/>
      <c r="M414" s="4" t="n"/>
      <c r="N414" s="4" t="n"/>
      <c r="O414" s="15" t="n"/>
      <c r="P414" s="15" t="n"/>
      <c r="Q414" s="16">
        <f>IF($I414="","",IF($K414="",'الإعدادات'!$B$6-$I414,$K414-$I414))</f>
        <v/>
      </c>
      <c r="R414" s="8">
        <f>IF($I414="","",IF($K414&lt;&gt;"","استُلم",IF(AND($J414&lt;&gt;"",'الإعدادات'!$B$6&gt;$J414),"متأخر","في المعمل")))</f>
        <v/>
      </c>
      <c r="S414" s="16">
        <f>IF(OR($I414="",$J414=""),"",MAX(0,IF($K414="",'الإعدادات'!$B$6,$K414)-$J414))</f>
        <v/>
      </c>
      <c r="T414" s="17">
        <f>IF($I414="","",DATE(YEAR($I414),MONTH($I414),1))</f>
        <v/>
      </c>
      <c r="U414" s="18">
        <f>IF(OR($O414="",$P414=""),"",$P414-$O414)</f>
        <v/>
      </c>
    </row>
    <row r="415">
      <c r="A415" s="4" t="n"/>
      <c r="B415" s="4" t="n"/>
      <c r="C415" s="4" t="n"/>
      <c r="D415" s="4" t="n"/>
      <c r="E415" s="4" t="n"/>
      <c r="F415" s="13" t="n"/>
      <c r="G415" s="14" t="n"/>
      <c r="H415" s="13" t="n"/>
      <c r="I415" s="5" t="n"/>
      <c r="J415" s="5" t="n"/>
      <c r="K415" s="5" t="n"/>
      <c r="L415" s="4" t="n"/>
      <c r="M415" s="4" t="n"/>
      <c r="N415" s="4" t="n"/>
      <c r="O415" s="15" t="n"/>
      <c r="P415" s="15" t="n"/>
      <c r="Q415" s="16">
        <f>IF($I415="","",IF($K415="",'الإعدادات'!$B$6-$I415,$K415-$I415))</f>
        <v/>
      </c>
      <c r="R415" s="8">
        <f>IF($I415="","",IF($K415&lt;&gt;"","استُلم",IF(AND($J415&lt;&gt;"",'الإعدادات'!$B$6&gt;$J415),"متأخر","في المعمل")))</f>
        <v/>
      </c>
      <c r="S415" s="16">
        <f>IF(OR($I415="",$J415=""),"",MAX(0,IF($K415="",'الإعدادات'!$B$6,$K415)-$J415))</f>
        <v/>
      </c>
      <c r="T415" s="17">
        <f>IF($I415="","",DATE(YEAR($I415),MONTH($I415),1))</f>
        <v/>
      </c>
      <c r="U415" s="18">
        <f>IF(OR($O415="",$P415=""),"",$P415-$O415)</f>
        <v/>
      </c>
    </row>
    <row r="416">
      <c r="A416" s="4" t="n"/>
      <c r="B416" s="4" t="n"/>
      <c r="C416" s="4" t="n"/>
      <c r="D416" s="4" t="n"/>
      <c r="E416" s="4" t="n"/>
      <c r="F416" s="13" t="n"/>
      <c r="G416" s="14" t="n"/>
      <c r="H416" s="13" t="n"/>
      <c r="I416" s="5" t="n"/>
      <c r="J416" s="5" t="n"/>
      <c r="K416" s="5" t="n"/>
      <c r="L416" s="4" t="n"/>
      <c r="M416" s="4" t="n"/>
      <c r="N416" s="4" t="n"/>
      <c r="O416" s="15" t="n"/>
      <c r="P416" s="15" t="n"/>
      <c r="Q416" s="16">
        <f>IF($I416="","",IF($K416="",'الإعدادات'!$B$6-$I416,$K416-$I416))</f>
        <v/>
      </c>
      <c r="R416" s="8">
        <f>IF($I416="","",IF($K416&lt;&gt;"","استُلم",IF(AND($J416&lt;&gt;"",'الإعدادات'!$B$6&gt;$J416),"متأخر","في المعمل")))</f>
        <v/>
      </c>
      <c r="S416" s="16">
        <f>IF(OR($I416="",$J416=""),"",MAX(0,IF($K416="",'الإعدادات'!$B$6,$K416)-$J416))</f>
        <v/>
      </c>
      <c r="T416" s="17">
        <f>IF($I416="","",DATE(YEAR($I416),MONTH($I416),1))</f>
        <v/>
      </c>
      <c r="U416" s="18">
        <f>IF(OR($O416="",$P416=""),"",$P416-$O416)</f>
        <v/>
      </c>
    </row>
    <row r="417">
      <c r="A417" s="4" t="n"/>
      <c r="B417" s="4" t="n"/>
      <c r="C417" s="4" t="n"/>
      <c r="D417" s="4" t="n"/>
      <c r="E417" s="4" t="n"/>
      <c r="F417" s="13" t="n"/>
      <c r="G417" s="14" t="n"/>
      <c r="H417" s="13" t="n"/>
      <c r="I417" s="5" t="n"/>
      <c r="J417" s="5" t="n"/>
      <c r="K417" s="5" t="n"/>
      <c r="L417" s="4" t="n"/>
      <c r="M417" s="4" t="n"/>
      <c r="N417" s="4" t="n"/>
      <c r="O417" s="15" t="n"/>
      <c r="P417" s="15" t="n"/>
      <c r="Q417" s="16">
        <f>IF($I417="","",IF($K417="",'الإعدادات'!$B$6-$I417,$K417-$I417))</f>
        <v/>
      </c>
      <c r="R417" s="8">
        <f>IF($I417="","",IF($K417&lt;&gt;"","استُلم",IF(AND($J417&lt;&gt;"",'الإعدادات'!$B$6&gt;$J417),"متأخر","في المعمل")))</f>
        <v/>
      </c>
      <c r="S417" s="16">
        <f>IF(OR($I417="",$J417=""),"",MAX(0,IF($K417="",'الإعدادات'!$B$6,$K417)-$J417))</f>
        <v/>
      </c>
      <c r="T417" s="17">
        <f>IF($I417="","",DATE(YEAR($I417),MONTH($I417),1))</f>
        <v/>
      </c>
      <c r="U417" s="18">
        <f>IF(OR($O417="",$P417=""),"",$P417-$O417)</f>
        <v/>
      </c>
    </row>
    <row r="418">
      <c r="A418" s="4" t="n"/>
      <c r="B418" s="4" t="n"/>
      <c r="C418" s="4" t="n"/>
      <c r="D418" s="4" t="n"/>
      <c r="E418" s="4" t="n"/>
      <c r="F418" s="13" t="n"/>
      <c r="G418" s="14" t="n"/>
      <c r="H418" s="13" t="n"/>
      <c r="I418" s="5" t="n"/>
      <c r="J418" s="5" t="n"/>
      <c r="K418" s="5" t="n"/>
      <c r="L418" s="4" t="n"/>
      <c r="M418" s="4" t="n"/>
      <c r="N418" s="4" t="n"/>
      <c r="O418" s="15" t="n"/>
      <c r="P418" s="15" t="n"/>
      <c r="Q418" s="16">
        <f>IF($I418="","",IF($K418="",'الإعدادات'!$B$6-$I418,$K418-$I418))</f>
        <v/>
      </c>
      <c r="R418" s="8">
        <f>IF($I418="","",IF($K418&lt;&gt;"","استُلم",IF(AND($J418&lt;&gt;"",'الإعدادات'!$B$6&gt;$J418),"متأخر","في المعمل")))</f>
        <v/>
      </c>
      <c r="S418" s="16">
        <f>IF(OR($I418="",$J418=""),"",MAX(0,IF($K418="",'الإعدادات'!$B$6,$K418)-$J418))</f>
        <v/>
      </c>
      <c r="T418" s="17">
        <f>IF($I418="","",DATE(YEAR($I418),MONTH($I418),1))</f>
        <v/>
      </c>
      <c r="U418" s="18">
        <f>IF(OR($O418="",$P418=""),"",$P418-$O418)</f>
        <v/>
      </c>
    </row>
    <row r="419">
      <c r="A419" s="4" t="n"/>
      <c r="B419" s="4" t="n"/>
      <c r="C419" s="4" t="n"/>
      <c r="D419" s="4" t="n"/>
      <c r="E419" s="4" t="n"/>
      <c r="F419" s="13" t="n"/>
      <c r="G419" s="14" t="n"/>
      <c r="H419" s="13" t="n"/>
      <c r="I419" s="5" t="n"/>
      <c r="J419" s="5" t="n"/>
      <c r="K419" s="5" t="n"/>
      <c r="L419" s="4" t="n"/>
      <c r="M419" s="4" t="n"/>
      <c r="N419" s="4" t="n"/>
      <c r="O419" s="15" t="n"/>
      <c r="P419" s="15" t="n"/>
      <c r="Q419" s="16">
        <f>IF($I419="","",IF($K419="",'الإعدادات'!$B$6-$I419,$K419-$I419))</f>
        <v/>
      </c>
      <c r="R419" s="8">
        <f>IF($I419="","",IF($K419&lt;&gt;"","استُلم",IF(AND($J419&lt;&gt;"",'الإعدادات'!$B$6&gt;$J419),"متأخر","في المعمل")))</f>
        <v/>
      </c>
      <c r="S419" s="16">
        <f>IF(OR($I419="",$J419=""),"",MAX(0,IF($K419="",'الإعدادات'!$B$6,$K419)-$J419))</f>
        <v/>
      </c>
      <c r="T419" s="17">
        <f>IF($I419="","",DATE(YEAR($I419),MONTH($I419),1))</f>
        <v/>
      </c>
      <c r="U419" s="18">
        <f>IF(OR($O419="",$P419=""),"",$P419-$O419)</f>
        <v/>
      </c>
    </row>
    <row r="420">
      <c r="A420" s="4" t="n"/>
      <c r="B420" s="4" t="n"/>
      <c r="C420" s="4" t="n"/>
      <c r="D420" s="4" t="n"/>
      <c r="E420" s="4" t="n"/>
      <c r="F420" s="13" t="n"/>
      <c r="G420" s="14" t="n"/>
      <c r="H420" s="13" t="n"/>
      <c r="I420" s="5" t="n"/>
      <c r="J420" s="5" t="n"/>
      <c r="K420" s="5" t="n"/>
      <c r="L420" s="4" t="n"/>
      <c r="M420" s="4" t="n"/>
      <c r="N420" s="4" t="n"/>
      <c r="O420" s="15" t="n"/>
      <c r="P420" s="15" t="n"/>
      <c r="Q420" s="16">
        <f>IF($I420="","",IF($K420="",'الإعدادات'!$B$6-$I420,$K420-$I420))</f>
        <v/>
      </c>
      <c r="R420" s="8">
        <f>IF($I420="","",IF($K420&lt;&gt;"","استُلم",IF(AND($J420&lt;&gt;"",'الإعدادات'!$B$6&gt;$J420),"متأخر","في المعمل")))</f>
        <v/>
      </c>
      <c r="S420" s="16">
        <f>IF(OR($I420="",$J420=""),"",MAX(0,IF($K420="",'الإعدادات'!$B$6,$K420)-$J420))</f>
        <v/>
      </c>
      <c r="T420" s="17">
        <f>IF($I420="","",DATE(YEAR($I420),MONTH($I420),1))</f>
        <v/>
      </c>
      <c r="U420" s="18">
        <f>IF(OR($O420="",$P420=""),"",$P420-$O420)</f>
        <v/>
      </c>
    </row>
    <row r="421">
      <c r="A421" s="4" t="n"/>
      <c r="B421" s="4" t="n"/>
      <c r="C421" s="4" t="n"/>
      <c r="D421" s="4" t="n"/>
      <c r="E421" s="4" t="n"/>
      <c r="F421" s="13" t="n"/>
      <c r="G421" s="14" t="n"/>
      <c r="H421" s="13" t="n"/>
      <c r="I421" s="5" t="n"/>
      <c r="J421" s="5" t="n"/>
      <c r="K421" s="5" t="n"/>
      <c r="L421" s="4" t="n"/>
      <c r="M421" s="4" t="n"/>
      <c r="N421" s="4" t="n"/>
      <c r="O421" s="15" t="n"/>
      <c r="P421" s="15" t="n"/>
      <c r="Q421" s="16">
        <f>IF($I421="","",IF($K421="",'الإعدادات'!$B$6-$I421,$K421-$I421))</f>
        <v/>
      </c>
      <c r="R421" s="8">
        <f>IF($I421="","",IF($K421&lt;&gt;"","استُلم",IF(AND($J421&lt;&gt;"",'الإعدادات'!$B$6&gt;$J421),"متأخر","في المعمل")))</f>
        <v/>
      </c>
      <c r="S421" s="16">
        <f>IF(OR($I421="",$J421=""),"",MAX(0,IF($K421="",'الإعدادات'!$B$6,$K421)-$J421))</f>
        <v/>
      </c>
      <c r="T421" s="17">
        <f>IF($I421="","",DATE(YEAR($I421),MONTH($I421),1))</f>
        <v/>
      </c>
      <c r="U421" s="18">
        <f>IF(OR($O421="",$P421=""),"",$P421-$O421)</f>
        <v/>
      </c>
    </row>
    <row r="422">
      <c r="A422" s="4" t="n"/>
      <c r="B422" s="4" t="n"/>
      <c r="C422" s="4" t="n"/>
      <c r="D422" s="4" t="n"/>
      <c r="E422" s="4" t="n"/>
      <c r="F422" s="13" t="n"/>
      <c r="G422" s="14" t="n"/>
      <c r="H422" s="13" t="n"/>
      <c r="I422" s="5" t="n"/>
      <c r="J422" s="5" t="n"/>
      <c r="K422" s="5" t="n"/>
      <c r="L422" s="4" t="n"/>
      <c r="M422" s="4" t="n"/>
      <c r="N422" s="4" t="n"/>
      <c r="O422" s="15" t="n"/>
      <c r="P422" s="15" t="n"/>
      <c r="Q422" s="16">
        <f>IF($I422="","",IF($K422="",'الإعدادات'!$B$6-$I422,$K422-$I422))</f>
        <v/>
      </c>
      <c r="R422" s="8">
        <f>IF($I422="","",IF($K422&lt;&gt;"","استُلم",IF(AND($J422&lt;&gt;"",'الإعدادات'!$B$6&gt;$J422),"متأخر","في المعمل")))</f>
        <v/>
      </c>
      <c r="S422" s="16">
        <f>IF(OR($I422="",$J422=""),"",MAX(0,IF($K422="",'الإعدادات'!$B$6,$K422)-$J422))</f>
        <v/>
      </c>
      <c r="T422" s="17">
        <f>IF($I422="","",DATE(YEAR($I422),MONTH($I422),1))</f>
        <v/>
      </c>
      <c r="U422" s="18">
        <f>IF(OR($O422="",$P422=""),"",$P422-$O422)</f>
        <v/>
      </c>
    </row>
    <row r="423">
      <c r="A423" s="4" t="n"/>
      <c r="B423" s="4" t="n"/>
      <c r="C423" s="4" t="n"/>
      <c r="D423" s="4" t="n"/>
      <c r="E423" s="4" t="n"/>
      <c r="F423" s="13" t="n"/>
      <c r="G423" s="14" t="n"/>
      <c r="H423" s="13" t="n"/>
      <c r="I423" s="5" t="n"/>
      <c r="J423" s="5" t="n"/>
      <c r="K423" s="5" t="n"/>
      <c r="L423" s="4" t="n"/>
      <c r="M423" s="4" t="n"/>
      <c r="N423" s="4" t="n"/>
      <c r="O423" s="15" t="n"/>
      <c r="P423" s="15" t="n"/>
      <c r="Q423" s="16">
        <f>IF($I423="","",IF($K423="",'الإعدادات'!$B$6-$I423,$K423-$I423))</f>
        <v/>
      </c>
      <c r="R423" s="8">
        <f>IF($I423="","",IF($K423&lt;&gt;"","استُلم",IF(AND($J423&lt;&gt;"",'الإعدادات'!$B$6&gt;$J423),"متأخر","في المعمل")))</f>
        <v/>
      </c>
      <c r="S423" s="16">
        <f>IF(OR($I423="",$J423=""),"",MAX(0,IF($K423="",'الإعدادات'!$B$6,$K423)-$J423))</f>
        <v/>
      </c>
      <c r="T423" s="17">
        <f>IF($I423="","",DATE(YEAR($I423),MONTH($I423),1))</f>
        <v/>
      </c>
      <c r="U423" s="18">
        <f>IF(OR($O423="",$P423=""),"",$P423-$O423)</f>
        <v/>
      </c>
    </row>
    <row r="424">
      <c r="A424" s="4" t="n"/>
      <c r="B424" s="4" t="n"/>
      <c r="C424" s="4" t="n"/>
      <c r="D424" s="4" t="n"/>
      <c r="E424" s="4" t="n"/>
      <c r="F424" s="13" t="n"/>
      <c r="G424" s="14" t="n"/>
      <c r="H424" s="13" t="n"/>
      <c r="I424" s="5" t="n"/>
      <c r="J424" s="5" t="n"/>
      <c r="K424" s="5" t="n"/>
      <c r="L424" s="4" t="n"/>
      <c r="M424" s="4" t="n"/>
      <c r="N424" s="4" t="n"/>
      <c r="O424" s="15" t="n"/>
      <c r="P424" s="15" t="n"/>
      <c r="Q424" s="16">
        <f>IF($I424="","",IF($K424="",'الإعدادات'!$B$6-$I424,$K424-$I424))</f>
        <v/>
      </c>
      <c r="R424" s="8">
        <f>IF($I424="","",IF($K424&lt;&gt;"","استُلم",IF(AND($J424&lt;&gt;"",'الإعدادات'!$B$6&gt;$J424),"متأخر","في المعمل")))</f>
        <v/>
      </c>
      <c r="S424" s="16">
        <f>IF(OR($I424="",$J424=""),"",MAX(0,IF($K424="",'الإعدادات'!$B$6,$K424)-$J424))</f>
        <v/>
      </c>
      <c r="T424" s="17">
        <f>IF($I424="","",DATE(YEAR($I424),MONTH($I424),1))</f>
        <v/>
      </c>
      <c r="U424" s="18">
        <f>IF(OR($O424="",$P424=""),"",$P424-$O424)</f>
        <v/>
      </c>
    </row>
    <row r="425">
      <c r="A425" s="4" t="n"/>
      <c r="B425" s="4" t="n"/>
      <c r="C425" s="4" t="n"/>
      <c r="D425" s="4" t="n"/>
      <c r="E425" s="4" t="n"/>
      <c r="F425" s="13" t="n"/>
      <c r="G425" s="14" t="n"/>
      <c r="H425" s="13" t="n"/>
      <c r="I425" s="5" t="n"/>
      <c r="J425" s="5" t="n"/>
      <c r="K425" s="5" t="n"/>
      <c r="L425" s="4" t="n"/>
      <c r="M425" s="4" t="n"/>
      <c r="N425" s="4" t="n"/>
      <c r="O425" s="15" t="n"/>
      <c r="P425" s="15" t="n"/>
      <c r="Q425" s="16">
        <f>IF($I425="","",IF($K425="",'الإعدادات'!$B$6-$I425,$K425-$I425))</f>
        <v/>
      </c>
      <c r="R425" s="8">
        <f>IF($I425="","",IF($K425&lt;&gt;"","استُلم",IF(AND($J425&lt;&gt;"",'الإعدادات'!$B$6&gt;$J425),"متأخر","في المعمل")))</f>
        <v/>
      </c>
      <c r="S425" s="16">
        <f>IF(OR($I425="",$J425=""),"",MAX(0,IF($K425="",'الإعدادات'!$B$6,$K425)-$J425))</f>
        <v/>
      </c>
      <c r="T425" s="17">
        <f>IF($I425="","",DATE(YEAR($I425),MONTH($I425),1))</f>
        <v/>
      </c>
      <c r="U425" s="18">
        <f>IF(OR($O425="",$P425=""),"",$P425-$O425)</f>
        <v/>
      </c>
    </row>
    <row r="426">
      <c r="A426" s="4" t="n"/>
      <c r="B426" s="4" t="n"/>
      <c r="C426" s="4" t="n"/>
      <c r="D426" s="4" t="n"/>
      <c r="E426" s="4" t="n"/>
      <c r="F426" s="13" t="n"/>
      <c r="G426" s="14" t="n"/>
      <c r="H426" s="13" t="n"/>
      <c r="I426" s="5" t="n"/>
      <c r="J426" s="5" t="n"/>
      <c r="K426" s="5" t="n"/>
      <c r="L426" s="4" t="n"/>
      <c r="M426" s="4" t="n"/>
      <c r="N426" s="4" t="n"/>
      <c r="O426" s="15" t="n"/>
      <c r="P426" s="15" t="n"/>
      <c r="Q426" s="16">
        <f>IF($I426="","",IF($K426="",'الإعدادات'!$B$6-$I426,$K426-$I426))</f>
        <v/>
      </c>
      <c r="R426" s="8">
        <f>IF($I426="","",IF($K426&lt;&gt;"","استُلم",IF(AND($J426&lt;&gt;"",'الإعدادات'!$B$6&gt;$J426),"متأخر","في المعمل")))</f>
        <v/>
      </c>
      <c r="S426" s="16">
        <f>IF(OR($I426="",$J426=""),"",MAX(0,IF($K426="",'الإعدادات'!$B$6,$K426)-$J426))</f>
        <v/>
      </c>
      <c r="T426" s="17">
        <f>IF($I426="","",DATE(YEAR($I426),MONTH($I426),1))</f>
        <v/>
      </c>
      <c r="U426" s="18">
        <f>IF(OR($O426="",$P426=""),"",$P426-$O426)</f>
        <v/>
      </c>
    </row>
    <row r="427">
      <c r="A427" s="4" t="n"/>
      <c r="B427" s="4" t="n"/>
      <c r="C427" s="4" t="n"/>
      <c r="D427" s="4" t="n"/>
      <c r="E427" s="4" t="n"/>
      <c r="F427" s="13" t="n"/>
      <c r="G427" s="14" t="n"/>
      <c r="H427" s="13" t="n"/>
      <c r="I427" s="5" t="n"/>
      <c r="J427" s="5" t="n"/>
      <c r="K427" s="5" t="n"/>
      <c r="L427" s="4" t="n"/>
      <c r="M427" s="4" t="n"/>
      <c r="N427" s="4" t="n"/>
      <c r="O427" s="15" t="n"/>
      <c r="P427" s="15" t="n"/>
      <c r="Q427" s="16">
        <f>IF($I427="","",IF($K427="",'الإعدادات'!$B$6-$I427,$K427-$I427))</f>
        <v/>
      </c>
      <c r="R427" s="8">
        <f>IF($I427="","",IF($K427&lt;&gt;"","استُلم",IF(AND($J427&lt;&gt;"",'الإعدادات'!$B$6&gt;$J427),"متأخر","في المعمل")))</f>
        <v/>
      </c>
      <c r="S427" s="16">
        <f>IF(OR($I427="",$J427=""),"",MAX(0,IF($K427="",'الإعدادات'!$B$6,$K427)-$J427))</f>
        <v/>
      </c>
      <c r="T427" s="17">
        <f>IF($I427="","",DATE(YEAR($I427),MONTH($I427),1))</f>
        <v/>
      </c>
      <c r="U427" s="18">
        <f>IF(OR($O427="",$P427=""),"",$P427-$O427)</f>
        <v/>
      </c>
    </row>
    <row r="428">
      <c r="A428" s="4" t="n"/>
      <c r="B428" s="4" t="n"/>
      <c r="C428" s="4" t="n"/>
      <c r="D428" s="4" t="n"/>
      <c r="E428" s="4" t="n"/>
      <c r="F428" s="13" t="n"/>
      <c r="G428" s="14" t="n"/>
      <c r="H428" s="13" t="n"/>
      <c r="I428" s="5" t="n"/>
      <c r="J428" s="5" t="n"/>
      <c r="K428" s="5" t="n"/>
      <c r="L428" s="4" t="n"/>
      <c r="M428" s="4" t="n"/>
      <c r="N428" s="4" t="n"/>
      <c r="O428" s="15" t="n"/>
      <c r="P428" s="15" t="n"/>
      <c r="Q428" s="16">
        <f>IF($I428="","",IF($K428="",'الإعدادات'!$B$6-$I428,$K428-$I428))</f>
        <v/>
      </c>
      <c r="R428" s="8">
        <f>IF($I428="","",IF($K428&lt;&gt;"","استُلم",IF(AND($J428&lt;&gt;"",'الإعدادات'!$B$6&gt;$J428),"متأخر","في المعمل")))</f>
        <v/>
      </c>
      <c r="S428" s="16">
        <f>IF(OR($I428="",$J428=""),"",MAX(0,IF($K428="",'الإعدادات'!$B$6,$K428)-$J428))</f>
        <v/>
      </c>
      <c r="T428" s="17">
        <f>IF($I428="","",DATE(YEAR($I428),MONTH($I428),1))</f>
        <v/>
      </c>
      <c r="U428" s="18">
        <f>IF(OR($O428="",$P428=""),"",$P428-$O428)</f>
        <v/>
      </c>
    </row>
    <row r="429">
      <c r="A429" s="4" t="n"/>
      <c r="B429" s="4" t="n"/>
      <c r="C429" s="4" t="n"/>
      <c r="D429" s="4" t="n"/>
      <c r="E429" s="4" t="n"/>
      <c r="F429" s="13" t="n"/>
      <c r="G429" s="14" t="n"/>
      <c r="H429" s="13" t="n"/>
      <c r="I429" s="5" t="n"/>
      <c r="J429" s="5" t="n"/>
      <c r="K429" s="5" t="n"/>
      <c r="L429" s="4" t="n"/>
      <c r="M429" s="4" t="n"/>
      <c r="N429" s="4" t="n"/>
      <c r="O429" s="15" t="n"/>
      <c r="P429" s="15" t="n"/>
      <c r="Q429" s="16">
        <f>IF($I429="","",IF($K429="",'الإعدادات'!$B$6-$I429,$K429-$I429))</f>
        <v/>
      </c>
      <c r="R429" s="8">
        <f>IF($I429="","",IF($K429&lt;&gt;"","استُلم",IF(AND($J429&lt;&gt;"",'الإعدادات'!$B$6&gt;$J429),"متأخر","في المعمل")))</f>
        <v/>
      </c>
      <c r="S429" s="16">
        <f>IF(OR($I429="",$J429=""),"",MAX(0,IF($K429="",'الإعدادات'!$B$6,$K429)-$J429))</f>
        <v/>
      </c>
      <c r="T429" s="17">
        <f>IF($I429="","",DATE(YEAR($I429),MONTH($I429),1))</f>
        <v/>
      </c>
      <c r="U429" s="18">
        <f>IF(OR($O429="",$P429=""),"",$P429-$O429)</f>
        <v/>
      </c>
    </row>
    <row r="430">
      <c r="A430" s="4" t="n"/>
      <c r="B430" s="4" t="n"/>
      <c r="C430" s="4" t="n"/>
      <c r="D430" s="4" t="n"/>
      <c r="E430" s="4" t="n"/>
      <c r="F430" s="13" t="n"/>
      <c r="G430" s="14" t="n"/>
      <c r="H430" s="13" t="n"/>
      <c r="I430" s="5" t="n"/>
      <c r="J430" s="5" t="n"/>
      <c r="K430" s="5" t="n"/>
      <c r="L430" s="4" t="n"/>
      <c r="M430" s="4" t="n"/>
      <c r="N430" s="4" t="n"/>
      <c r="O430" s="15" t="n"/>
      <c r="P430" s="15" t="n"/>
      <c r="Q430" s="16">
        <f>IF($I430="","",IF($K430="",'الإعدادات'!$B$6-$I430,$K430-$I430))</f>
        <v/>
      </c>
      <c r="R430" s="8">
        <f>IF($I430="","",IF($K430&lt;&gt;"","استُلم",IF(AND($J430&lt;&gt;"",'الإعدادات'!$B$6&gt;$J430),"متأخر","في المعمل")))</f>
        <v/>
      </c>
      <c r="S430" s="16">
        <f>IF(OR($I430="",$J430=""),"",MAX(0,IF($K430="",'الإعدادات'!$B$6,$K430)-$J430))</f>
        <v/>
      </c>
      <c r="T430" s="17">
        <f>IF($I430="","",DATE(YEAR($I430),MONTH($I430),1))</f>
        <v/>
      </c>
      <c r="U430" s="18">
        <f>IF(OR($O430="",$P430=""),"",$P430-$O430)</f>
        <v/>
      </c>
    </row>
    <row r="431">
      <c r="A431" s="4" t="n"/>
      <c r="B431" s="4" t="n"/>
      <c r="C431" s="4" t="n"/>
      <c r="D431" s="4" t="n"/>
      <c r="E431" s="4" t="n"/>
      <c r="F431" s="13" t="n"/>
      <c r="G431" s="14" t="n"/>
      <c r="H431" s="13" t="n"/>
      <c r="I431" s="5" t="n"/>
      <c r="J431" s="5" t="n"/>
      <c r="K431" s="5" t="n"/>
      <c r="L431" s="4" t="n"/>
      <c r="M431" s="4" t="n"/>
      <c r="N431" s="4" t="n"/>
      <c r="O431" s="15" t="n"/>
      <c r="P431" s="15" t="n"/>
      <c r="Q431" s="16">
        <f>IF($I431="","",IF($K431="",'الإعدادات'!$B$6-$I431,$K431-$I431))</f>
        <v/>
      </c>
      <c r="R431" s="8">
        <f>IF($I431="","",IF($K431&lt;&gt;"","استُلم",IF(AND($J431&lt;&gt;"",'الإعدادات'!$B$6&gt;$J431),"متأخر","في المعمل")))</f>
        <v/>
      </c>
      <c r="S431" s="16">
        <f>IF(OR($I431="",$J431=""),"",MAX(0,IF($K431="",'الإعدادات'!$B$6,$K431)-$J431))</f>
        <v/>
      </c>
      <c r="T431" s="17">
        <f>IF($I431="","",DATE(YEAR($I431),MONTH($I431),1))</f>
        <v/>
      </c>
      <c r="U431" s="18">
        <f>IF(OR($O431="",$P431=""),"",$P431-$O431)</f>
        <v/>
      </c>
    </row>
    <row r="432">
      <c r="A432" s="4" t="n"/>
      <c r="B432" s="4" t="n"/>
      <c r="C432" s="4" t="n"/>
      <c r="D432" s="4" t="n"/>
      <c r="E432" s="4" t="n"/>
      <c r="F432" s="13" t="n"/>
      <c r="G432" s="14" t="n"/>
      <c r="H432" s="13" t="n"/>
      <c r="I432" s="5" t="n"/>
      <c r="J432" s="5" t="n"/>
      <c r="K432" s="5" t="n"/>
      <c r="L432" s="4" t="n"/>
      <c r="M432" s="4" t="n"/>
      <c r="N432" s="4" t="n"/>
      <c r="O432" s="15" t="n"/>
      <c r="P432" s="15" t="n"/>
      <c r="Q432" s="16">
        <f>IF($I432="","",IF($K432="",'الإعدادات'!$B$6-$I432,$K432-$I432))</f>
        <v/>
      </c>
      <c r="R432" s="8">
        <f>IF($I432="","",IF($K432&lt;&gt;"","استُلم",IF(AND($J432&lt;&gt;"",'الإعدادات'!$B$6&gt;$J432),"متأخر","في المعمل")))</f>
        <v/>
      </c>
      <c r="S432" s="16">
        <f>IF(OR($I432="",$J432=""),"",MAX(0,IF($K432="",'الإعدادات'!$B$6,$K432)-$J432))</f>
        <v/>
      </c>
      <c r="T432" s="17">
        <f>IF($I432="","",DATE(YEAR($I432),MONTH($I432),1))</f>
        <v/>
      </c>
      <c r="U432" s="18">
        <f>IF(OR($O432="",$P432=""),"",$P432-$O432)</f>
        <v/>
      </c>
    </row>
    <row r="433">
      <c r="A433" s="4" t="n"/>
      <c r="B433" s="4" t="n"/>
      <c r="C433" s="4" t="n"/>
      <c r="D433" s="4" t="n"/>
      <c r="E433" s="4" t="n"/>
      <c r="F433" s="13" t="n"/>
      <c r="G433" s="14" t="n"/>
      <c r="H433" s="13" t="n"/>
      <c r="I433" s="5" t="n"/>
      <c r="J433" s="5" t="n"/>
      <c r="K433" s="5" t="n"/>
      <c r="L433" s="4" t="n"/>
      <c r="M433" s="4" t="n"/>
      <c r="N433" s="4" t="n"/>
      <c r="O433" s="15" t="n"/>
      <c r="P433" s="15" t="n"/>
      <c r="Q433" s="16">
        <f>IF($I433="","",IF($K433="",'الإعدادات'!$B$6-$I433,$K433-$I433))</f>
        <v/>
      </c>
      <c r="R433" s="8">
        <f>IF($I433="","",IF($K433&lt;&gt;"","استُلم",IF(AND($J433&lt;&gt;"",'الإعدادات'!$B$6&gt;$J433),"متأخر","في المعمل")))</f>
        <v/>
      </c>
      <c r="S433" s="16">
        <f>IF(OR($I433="",$J433=""),"",MAX(0,IF($K433="",'الإعدادات'!$B$6,$K433)-$J433))</f>
        <v/>
      </c>
      <c r="T433" s="17">
        <f>IF($I433="","",DATE(YEAR($I433),MONTH($I433),1))</f>
        <v/>
      </c>
      <c r="U433" s="18">
        <f>IF(OR($O433="",$P433=""),"",$P433-$O433)</f>
        <v/>
      </c>
    </row>
    <row r="434">
      <c r="A434" s="4" t="n"/>
      <c r="B434" s="4" t="n"/>
      <c r="C434" s="4" t="n"/>
      <c r="D434" s="4" t="n"/>
      <c r="E434" s="4" t="n"/>
      <c r="F434" s="13" t="n"/>
      <c r="G434" s="14" t="n"/>
      <c r="H434" s="13" t="n"/>
      <c r="I434" s="5" t="n"/>
      <c r="J434" s="5" t="n"/>
      <c r="K434" s="5" t="n"/>
      <c r="L434" s="4" t="n"/>
      <c r="M434" s="4" t="n"/>
      <c r="N434" s="4" t="n"/>
      <c r="O434" s="15" t="n"/>
      <c r="P434" s="15" t="n"/>
      <c r="Q434" s="16">
        <f>IF($I434="","",IF($K434="",'الإعدادات'!$B$6-$I434,$K434-$I434))</f>
        <v/>
      </c>
      <c r="R434" s="8">
        <f>IF($I434="","",IF($K434&lt;&gt;"","استُلم",IF(AND($J434&lt;&gt;"",'الإعدادات'!$B$6&gt;$J434),"متأخر","في المعمل")))</f>
        <v/>
      </c>
      <c r="S434" s="16">
        <f>IF(OR($I434="",$J434=""),"",MAX(0,IF($K434="",'الإعدادات'!$B$6,$K434)-$J434))</f>
        <v/>
      </c>
      <c r="T434" s="17">
        <f>IF($I434="","",DATE(YEAR($I434),MONTH($I434),1))</f>
        <v/>
      </c>
      <c r="U434" s="18">
        <f>IF(OR($O434="",$P434=""),"",$P434-$O434)</f>
        <v/>
      </c>
    </row>
    <row r="435">
      <c r="A435" s="4" t="n"/>
      <c r="B435" s="4" t="n"/>
      <c r="C435" s="4" t="n"/>
      <c r="D435" s="4" t="n"/>
      <c r="E435" s="4" t="n"/>
      <c r="F435" s="13" t="n"/>
      <c r="G435" s="14" t="n"/>
      <c r="H435" s="13" t="n"/>
      <c r="I435" s="5" t="n"/>
      <c r="J435" s="5" t="n"/>
      <c r="K435" s="5" t="n"/>
      <c r="L435" s="4" t="n"/>
      <c r="M435" s="4" t="n"/>
      <c r="N435" s="4" t="n"/>
      <c r="O435" s="15" t="n"/>
      <c r="P435" s="15" t="n"/>
      <c r="Q435" s="16">
        <f>IF($I435="","",IF($K435="",'الإعدادات'!$B$6-$I435,$K435-$I435))</f>
        <v/>
      </c>
      <c r="R435" s="8">
        <f>IF($I435="","",IF($K435&lt;&gt;"","استُلم",IF(AND($J435&lt;&gt;"",'الإعدادات'!$B$6&gt;$J435),"متأخر","في المعمل")))</f>
        <v/>
      </c>
      <c r="S435" s="16">
        <f>IF(OR($I435="",$J435=""),"",MAX(0,IF($K435="",'الإعدادات'!$B$6,$K435)-$J435))</f>
        <v/>
      </c>
      <c r="T435" s="17">
        <f>IF($I435="","",DATE(YEAR($I435),MONTH($I435),1))</f>
        <v/>
      </c>
      <c r="U435" s="18">
        <f>IF(OR($O435="",$P435=""),"",$P435-$O435)</f>
        <v/>
      </c>
    </row>
    <row r="436">
      <c r="A436" s="4" t="n"/>
      <c r="B436" s="4" t="n"/>
      <c r="C436" s="4" t="n"/>
      <c r="D436" s="4" t="n"/>
      <c r="E436" s="4" t="n"/>
      <c r="F436" s="13" t="n"/>
      <c r="G436" s="14" t="n"/>
      <c r="H436" s="13" t="n"/>
      <c r="I436" s="5" t="n"/>
      <c r="J436" s="5" t="n"/>
      <c r="K436" s="5" t="n"/>
      <c r="L436" s="4" t="n"/>
      <c r="M436" s="4" t="n"/>
      <c r="N436" s="4" t="n"/>
      <c r="O436" s="15" t="n"/>
      <c r="P436" s="15" t="n"/>
      <c r="Q436" s="16">
        <f>IF($I436="","",IF($K436="",'الإعدادات'!$B$6-$I436,$K436-$I436))</f>
        <v/>
      </c>
      <c r="R436" s="8">
        <f>IF($I436="","",IF($K436&lt;&gt;"","استُلم",IF(AND($J436&lt;&gt;"",'الإعدادات'!$B$6&gt;$J436),"متأخر","في المعمل")))</f>
        <v/>
      </c>
      <c r="S436" s="16">
        <f>IF(OR($I436="",$J436=""),"",MAX(0,IF($K436="",'الإعدادات'!$B$6,$K436)-$J436))</f>
        <v/>
      </c>
      <c r="T436" s="17">
        <f>IF($I436="","",DATE(YEAR($I436),MONTH($I436),1))</f>
        <v/>
      </c>
      <c r="U436" s="18">
        <f>IF(OR($O436="",$P436=""),"",$P436-$O436)</f>
        <v/>
      </c>
    </row>
    <row r="437">
      <c r="A437" s="4" t="n"/>
      <c r="B437" s="4" t="n"/>
      <c r="C437" s="4" t="n"/>
      <c r="D437" s="4" t="n"/>
      <c r="E437" s="4" t="n"/>
      <c r="F437" s="13" t="n"/>
      <c r="G437" s="14" t="n"/>
      <c r="H437" s="13" t="n"/>
      <c r="I437" s="5" t="n"/>
      <c r="J437" s="5" t="n"/>
      <c r="K437" s="5" t="n"/>
      <c r="L437" s="4" t="n"/>
      <c r="M437" s="4" t="n"/>
      <c r="N437" s="4" t="n"/>
      <c r="O437" s="15" t="n"/>
      <c r="P437" s="15" t="n"/>
      <c r="Q437" s="16">
        <f>IF($I437="","",IF($K437="",'الإعدادات'!$B$6-$I437,$K437-$I437))</f>
        <v/>
      </c>
      <c r="R437" s="8">
        <f>IF($I437="","",IF($K437&lt;&gt;"","استُلم",IF(AND($J437&lt;&gt;"",'الإعدادات'!$B$6&gt;$J437),"متأخر","في المعمل")))</f>
        <v/>
      </c>
      <c r="S437" s="16">
        <f>IF(OR($I437="",$J437=""),"",MAX(0,IF($K437="",'الإعدادات'!$B$6,$K437)-$J437))</f>
        <v/>
      </c>
      <c r="T437" s="17">
        <f>IF($I437="","",DATE(YEAR($I437),MONTH($I437),1))</f>
        <v/>
      </c>
      <c r="U437" s="18">
        <f>IF(OR($O437="",$P437=""),"",$P437-$O437)</f>
        <v/>
      </c>
    </row>
    <row r="438">
      <c r="A438" s="4" t="n"/>
      <c r="B438" s="4" t="n"/>
      <c r="C438" s="4" t="n"/>
      <c r="D438" s="4" t="n"/>
      <c r="E438" s="4" t="n"/>
      <c r="F438" s="13" t="n"/>
      <c r="G438" s="14" t="n"/>
      <c r="H438" s="13" t="n"/>
      <c r="I438" s="5" t="n"/>
      <c r="J438" s="5" t="n"/>
      <c r="K438" s="5" t="n"/>
      <c r="L438" s="4" t="n"/>
      <c r="M438" s="4" t="n"/>
      <c r="N438" s="4" t="n"/>
      <c r="O438" s="15" t="n"/>
      <c r="P438" s="15" t="n"/>
      <c r="Q438" s="16">
        <f>IF($I438="","",IF($K438="",'الإعدادات'!$B$6-$I438,$K438-$I438))</f>
        <v/>
      </c>
      <c r="R438" s="8">
        <f>IF($I438="","",IF($K438&lt;&gt;"","استُلم",IF(AND($J438&lt;&gt;"",'الإعدادات'!$B$6&gt;$J438),"متأخر","في المعمل")))</f>
        <v/>
      </c>
      <c r="S438" s="16">
        <f>IF(OR($I438="",$J438=""),"",MAX(0,IF($K438="",'الإعدادات'!$B$6,$K438)-$J438))</f>
        <v/>
      </c>
      <c r="T438" s="17">
        <f>IF($I438="","",DATE(YEAR($I438),MONTH($I438),1))</f>
        <v/>
      </c>
      <c r="U438" s="18">
        <f>IF(OR($O438="",$P438=""),"",$P438-$O438)</f>
        <v/>
      </c>
    </row>
    <row r="439">
      <c r="A439" s="4" t="n"/>
      <c r="B439" s="4" t="n"/>
      <c r="C439" s="4" t="n"/>
      <c r="D439" s="4" t="n"/>
      <c r="E439" s="4" t="n"/>
      <c r="F439" s="13" t="n"/>
      <c r="G439" s="14" t="n"/>
      <c r="H439" s="13" t="n"/>
      <c r="I439" s="5" t="n"/>
      <c r="J439" s="5" t="n"/>
      <c r="K439" s="5" t="n"/>
      <c r="L439" s="4" t="n"/>
      <c r="M439" s="4" t="n"/>
      <c r="N439" s="4" t="n"/>
      <c r="O439" s="15" t="n"/>
      <c r="P439" s="15" t="n"/>
      <c r="Q439" s="16">
        <f>IF($I439="","",IF($K439="",'الإعدادات'!$B$6-$I439,$K439-$I439))</f>
        <v/>
      </c>
      <c r="R439" s="8">
        <f>IF($I439="","",IF($K439&lt;&gt;"","استُلم",IF(AND($J439&lt;&gt;"",'الإعدادات'!$B$6&gt;$J439),"متأخر","في المعمل")))</f>
        <v/>
      </c>
      <c r="S439" s="16">
        <f>IF(OR($I439="",$J439=""),"",MAX(0,IF($K439="",'الإعدادات'!$B$6,$K439)-$J439))</f>
        <v/>
      </c>
      <c r="T439" s="17">
        <f>IF($I439="","",DATE(YEAR($I439),MONTH($I439),1))</f>
        <v/>
      </c>
      <c r="U439" s="18">
        <f>IF(OR($O439="",$P439=""),"",$P439-$O439)</f>
        <v/>
      </c>
    </row>
    <row r="440">
      <c r="A440" s="4" t="n"/>
      <c r="B440" s="4" t="n"/>
      <c r="C440" s="4" t="n"/>
      <c r="D440" s="4" t="n"/>
      <c r="E440" s="4" t="n"/>
      <c r="F440" s="13" t="n"/>
      <c r="G440" s="14" t="n"/>
      <c r="H440" s="13" t="n"/>
      <c r="I440" s="5" t="n"/>
      <c r="J440" s="5" t="n"/>
      <c r="K440" s="5" t="n"/>
      <c r="L440" s="4" t="n"/>
      <c r="M440" s="4" t="n"/>
      <c r="N440" s="4" t="n"/>
      <c r="O440" s="15" t="n"/>
      <c r="P440" s="15" t="n"/>
      <c r="Q440" s="16">
        <f>IF($I440="","",IF($K440="",'الإعدادات'!$B$6-$I440,$K440-$I440))</f>
        <v/>
      </c>
      <c r="R440" s="8">
        <f>IF($I440="","",IF($K440&lt;&gt;"","استُلم",IF(AND($J440&lt;&gt;"",'الإعدادات'!$B$6&gt;$J440),"متأخر","في المعمل")))</f>
        <v/>
      </c>
      <c r="S440" s="16">
        <f>IF(OR($I440="",$J440=""),"",MAX(0,IF($K440="",'الإعدادات'!$B$6,$K440)-$J440))</f>
        <v/>
      </c>
      <c r="T440" s="17">
        <f>IF($I440="","",DATE(YEAR($I440),MONTH($I440),1))</f>
        <v/>
      </c>
      <c r="U440" s="18">
        <f>IF(OR($O440="",$P440=""),"",$P440-$O440)</f>
        <v/>
      </c>
    </row>
    <row r="441">
      <c r="A441" s="4" t="n"/>
      <c r="B441" s="4" t="n"/>
      <c r="C441" s="4" t="n"/>
      <c r="D441" s="4" t="n"/>
      <c r="E441" s="4" t="n"/>
      <c r="F441" s="13" t="n"/>
      <c r="G441" s="14" t="n"/>
      <c r="H441" s="13" t="n"/>
      <c r="I441" s="5" t="n"/>
      <c r="J441" s="5" t="n"/>
      <c r="K441" s="5" t="n"/>
      <c r="L441" s="4" t="n"/>
      <c r="M441" s="4" t="n"/>
      <c r="N441" s="4" t="n"/>
      <c r="O441" s="15" t="n"/>
      <c r="P441" s="15" t="n"/>
      <c r="Q441" s="16">
        <f>IF($I441="","",IF($K441="",'الإعدادات'!$B$6-$I441,$K441-$I441))</f>
        <v/>
      </c>
      <c r="R441" s="8">
        <f>IF($I441="","",IF($K441&lt;&gt;"","استُلم",IF(AND($J441&lt;&gt;"",'الإعدادات'!$B$6&gt;$J441),"متأخر","في المعمل")))</f>
        <v/>
      </c>
      <c r="S441" s="16">
        <f>IF(OR($I441="",$J441=""),"",MAX(0,IF($K441="",'الإعدادات'!$B$6,$K441)-$J441))</f>
        <v/>
      </c>
      <c r="T441" s="17">
        <f>IF($I441="","",DATE(YEAR($I441),MONTH($I441),1))</f>
        <v/>
      </c>
      <c r="U441" s="18">
        <f>IF(OR($O441="",$P441=""),"",$P441-$O441)</f>
        <v/>
      </c>
    </row>
    <row r="442">
      <c r="A442" s="4" t="n"/>
      <c r="B442" s="4" t="n"/>
      <c r="C442" s="4" t="n"/>
      <c r="D442" s="4" t="n"/>
      <c r="E442" s="4" t="n"/>
      <c r="F442" s="13" t="n"/>
      <c r="G442" s="14" t="n"/>
      <c r="H442" s="13" t="n"/>
      <c r="I442" s="5" t="n"/>
      <c r="J442" s="5" t="n"/>
      <c r="K442" s="5" t="n"/>
      <c r="L442" s="4" t="n"/>
      <c r="M442" s="4" t="n"/>
      <c r="N442" s="4" t="n"/>
      <c r="O442" s="15" t="n"/>
      <c r="P442" s="15" t="n"/>
      <c r="Q442" s="16">
        <f>IF($I442="","",IF($K442="",'الإعدادات'!$B$6-$I442,$K442-$I442))</f>
        <v/>
      </c>
      <c r="R442" s="8">
        <f>IF($I442="","",IF($K442&lt;&gt;"","استُلم",IF(AND($J442&lt;&gt;"",'الإعدادات'!$B$6&gt;$J442),"متأخر","في المعمل")))</f>
        <v/>
      </c>
      <c r="S442" s="16">
        <f>IF(OR($I442="",$J442=""),"",MAX(0,IF($K442="",'الإعدادات'!$B$6,$K442)-$J442))</f>
        <v/>
      </c>
      <c r="T442" s="17">
        <f>IF($I442="","",DATE(YEAR($I442),MONTH($I442),1))</f>
        <v/>
      </c>
      <c r="U442" s="18">
        <f>IF(OR($O442="",$P442=""),"",$P442-$O442)</f>
        <v/>
      </c>
    </row>
    <row r="443">
      <c r="A443" s="4" t="n"/>
      <c r="B443" s="4" t="n"/>
      <c r="C443" s="4" t="n"/>
      <c r="D443" s="4" t="n"/>
      <c r="E443" s="4" t="n"/>
      <c r="F443" s="13" t="n"/>
      <c r="G443" s="14" t="n"/>
      <c r="H443" s="13" t="n"/>
      <c r="I443" s="5" t="n"/>
      <c r="J443" s="5" t="n"/>
      <c r="K443" s="5" t="n"/>
      <c r="L443" s="4" t="n"/>
      <c r="M443" s="4" t="n"/>
      <c r="N443" s="4" t="n"/>
      <c r="O443" s="15" t="n"/>
      <c r="P443" s="15" t="n"/>
      <c r="Q443" s="16">
        <f>IF($I443="","",IF($K443="",'الإعدادات'!$B$6-$I443,$K443-$I443))</f>
        <v/>
      </c>
      <c r="R443" s="8">
        <f>IF($I443="","",IF($K443&lt;&gt;"","استُلم",IF(AND($J443&lt;&gt;"",'الإعدادات'!$B$6&gt;$J443),"متأخر","في المعمل")))</f>
        <v/>
      </c>
      <c r="S443" s="16">
        <f>IF(OR($I443="",$J443=""),"",MAX(0,IF($K443="",'الإعدادات'!$B$6,$K443)-$J443))</f>
        <v/>
      </c>
      <c r="T443" s="17">
        <f>IF($I443="","",DATE(YEAR($I443),MONTH($I443),1))</f>
        <v/>
      </c>
      <c r="U443" s="18">
        <f>IF(OR($O443="",$P443=""),"",$P443-$O443)</f>
        <v/>
      </c>
    </row>
    <row r="444">
      <c r="A444" s="4" t="n"/>
      <c r="B444" s="4" t="n"/>
      <c r="C444" s="4" t="n"/>
      <c r="D444" s="4" t="n"/>
      <c r="E444" s="4" t="n"/>
      <c r="F444" s="13" t="n"/>
      <c r="G444" s="14" t="n"/>
      <c r="H444" s="13" t="n"/>
      <c r="I444" s="5" t="n"/>
      <c r="J444" s="5" t="n"/>
      <c r="K444" s="5" t="n"/>
      <c r="L444" s="4" t="n"/>
      <c r="M444" s="4" t="n"/>
      <c r="N444" s="4" t="n"/>
      <c r="O444" s="15" t="n"/>
      <c r="P444" s="15" t="n"/>
      <c r="Q444" s="16">
        <f>IF($I444="","",IF($K444="",'الإعدادات'!$B$6-$I444,$K444-$I444))</f>
        <v/>
      </c>
      <c r="R444" s="8">
        <f>IF($I444="","",IF($K444&lt;&gt;"","استُلم",IF(AND($J444&lt;&gt;"",'الإعدادات'!$B$6&gt;$J444),"متأخر","في المعمل")))</f>
        <v/>
      </c>
      <c r="S444" s="16">
        <f>IF(OR($I444="",$J444=""),"",MAX(0,IF($K444="",'الإعدادات'!$B$6,$K444)-$J444))</f>
        <v/>
      </c>
      <c r="T444" s="17">
        <f>IF($I444="","",DATE(YEAR($I444),MONTH($I444),1))</f>
        <v/>
      </c>
      <c r="U444" s="18">
        <f>IF(OR($O444="",$P444=""),"",$P444-$O444)</f>
        <v/>
      </c>
    </row>
    <row r="445">
      <c r="A445" s="4" t="n"/>
      <c r="B445" s="4" t="n"/>
      <c r="C445" s="4" t="n"/>
      <c r="D445" s="4" t="n"/>
      <c r="E445" s="4" t="n"/>
      <c r="F445" s="13" t="n"/>
      <c r="G445" s="14" t="n"/>
      <c r="H445" s="13" t="n"/>
      <c r="I445" s="5" t="n"/>
      <c r="J445" s="5" t="n"/>
      <c r="K445" s="5" t="n"/>
      <c r="L445" s="4" t="n"/>
      <c r="M445" s="4" t="n"/>
      <c r="N445" s="4" t="n"/>
      <c r="O445" s="15" t="n"/>
      <c r="P445" s="15" t="n"/>
      <c r="Q445" s="16">
        <f>IF($I445="","",IF($K445="",'الإعدادات'!$B$6-$I445,$K445-$I445))</f>
        <v/>
      </c>
      <c r="R445" s="8">
        <f>IF($I445="","",IF($K445&lt;&gt;"","استُلم",IF(AND($J445&lt;&gt;"",'الإعدادات'!$B$6&gt;$J445),"متأخر","في المعمل")))</f>
        <v/>
      </c>
      <c r="S445" s="16">
        <f>IF(OR($I445="",$J445=""),"",MAX(0,IF($K445="",'الإعدادات'!$B$6,$K445)-$J445))</f>
        <v/>
      </c>
      <c r="T445" s="17">
        <f>IF($I445="","",DATE(YEAR($I445),MONTH($I445),1))</f>
        <v/>
      </c>
      <c r="U445" s="18">
        <f>IF(OR($O445="",$P445=""),"",$P445-$O445)</f>
        <v/>
      </c>
    </row>
    <row r="446">
      <c r="A446" s="4" t="n"/>
      <c r="B446" s="4" t="n"/>
      <c r="C446" s="4" t="n"/>
      <c r="D446" s="4" t="n"/>
      <c r="E446" s="4" t="n"/>
      <c r="F446" s="13" t="n"/>
      <c r="G446" s="14" t="n"/>
      <c r="H446" s="13" t="n"/>
      <c r="I446" s="5" t="n"/>
      <c r="J446" s="5" t="n"/>
      <c r="K446" s="5" t="n"/>
      <c r="L446" s="4" t="n"/>
      <c r="M446" s="4" t="n"/>
      <c r="N446" s="4" t="n"/>
      <c r="O446" s="15" t="n"/>
      <c r="P446" s="15" t="n"/>
      <c r="Q446" s="16">
        <f>IF($I446="","",IF($K446="",'الإعدادات'!$B$6-$I446,$K446-$I446))</f>
        <v/>
      </c>
      <c r="R446" s="8">
        <f>IF($I446="","",IF($K446&lt;&gt;"","استُلم",IF(AND($J446&lt;&gt;"",'الإعدادات'!$B$6&gt;$J446),"متأخر","في المعمل")))</f>
        <v/>
      </c>
      <c r="S446" s="16">
        <f>IF(OR($I446="",$J446=""),"",MAX(0,IF($K446="",'الإعدادات'!$B$6,$K446)-$J446))</f>
        <v/>
      </c>
      <c r="T446" s="17">
        <f>IF($I446="","",DATE(YEAR($I446),MONTH($I446),1))</f>
        <v/>
      </c>
      <c r="U446" s="18">
        <f>IF(OR($O446="",$P446=""),"",$P446-$O446)</f>
        <v/>
      </c>
    </row>
    <row r="447">
      <c r="A447" s="4" t="n"/>
      <c r="B447" s="4" t="n"/>
      <c r="C447" s="4" t="n"/>
      <c r="D447" s="4" t="n"/>
      <c r="E447" s="4" t="n"/>
      <c r="F447" s="13" t="n"/>
      <c r="G447" s="14" t="n"/>
      <c r="H447" s="13" t="n"/>
      <c r="I447" s="5" t="n"/>
      <c r="J447" s="5" t="n"/>
      <c r="K447" s="5" t="n"/>
      <c r="L447" s="4" t="n"/>
      <c r="M447" s="4" t="n"/>
      <c r="N447" s="4" t="n"/>
      <c r="O447" s="15" t="n"/>
      <c r="P447" s="15" t="n"/>
      <c r="Q447" s="16">
        <f>IF($I447="","",IF($K447="",'الإعدادات'!$B$6-$I447,$K447-$I447))</f>
        <v/>
      </c>
      <c r="R447" s="8">
        <f>IF($I447="","",IF($K447&lt;&gt;"","استُلم",IF(AND($J447&lt;&gt;"",'الإعدادات'!$B$6&gt;$J447),"متأخر","في المعمل")))</f>
        <v/>
      </c>
      <c r="S447" s="16">
        <f>IF(OR($I447="",$J447=""),"",MAX(0,IF($K447="",'الإعدادات'!$B$6,$K447)-$J447))</f>
        <v/>
      </c>
      <c r="T447" s="17">
        <f>IF($I447="","",DATE(YEAR($I447),MONTH($I447),1))</f>
        <v/>
      </c>
      <c r="U447" s="18">
        <f>IF(OR($O447="",$P447=""),"",$P447-$O447)</f>
        <v/>
      </c>
    </row>
    <row r="448">
      <c r="A448" s="4" t="n"/>
      <c r="B448" s="4" t="n"/>
      <c r="C448" s="4" t="n"/>
      <c r="D448" s="4" t="n"/>
      <c r="E448" s="4" t="n"/>
      <c r="F448" s="13" t="n"/>
      <c r="G448" s="14" t="n"/>
      <c r="H448" s="13" t="n"/>
      <c r="I448" s="5" t="n"/>
      <c r="J448" s="5" t="n"/>
      <c r="K448" s="5" t="n"/>
      <c r="L448" s="4" t="n"/>
      <c r="M448" s="4" t="n"/>
      <c r="N448" s="4" t="n"/>
      <c r="O448" s="15" t="n"/>
      <c r="P448" s="15" t="n"/>
      <c r="Q448" s="16">
        <f>IF($I448="","",IF($K448="",'الإعدادات'!$B$6-$I448,$K448-$I448))</f>
        <v/>
      </c>
      <c r="R448" s="8">
        <f>IF($I448="","",IF($K448&lt;&gt;"","استُلم",IF(AND($J448&lt;&gt;"",'الإعدادات'!$B$6&gt;$J448),"متأخر","في المعمل")))</f>
        <v/>
      </c>
      <c r="S448" s="16">
        <f>IF(OR($I448="",$J448=""),"",MAX(0,IF($K448="",'الإعدادات'!$B$6,$K448)-$J448))</f>
        <v/>
      </c>
      <c r="T448" s="17">
        <f>IF($I448="","",DATE(YEAR($I448),MONTH($I448),1))</f>
        <v/>
      </c>
      <c r="U448" s="18">
        <f>IF(OR($O448="",$P448=""),"",$P448-$O448)</f>
        <v/>
      </c>
    </row>
    <row r="449">
      <c r="A449" s="4" t="n"/>
      <c r="B449" s="4" t="n"/>
      <c r="C449" s="4" t="n"/>
      <c r="D449" s="4" t="n"/>
      <c r="E449" s="4" t="n"/>
      <c r="F449" s="13" t="n"/>
      <c r="G449" s="14" t="n"/>
      <c r="H449" s="13" t="n"/>
      <c r="I449" s="5" t="n"/>
      <c r="J449" s="5" t="n"/>
      <c r="K449" s="5" t="n"/>
      <c r="L449" s="4" t="n"/>
      <c r="M449" s="4" t="n"/>
      <c r="N449" s="4" t="n"/>
      <c r="O449" s="15" t="n"/>
      <c r="P449" s="15" t="n"/>
      <c r="Q449" s="16">
        <f>IF($I449="","",IF($K449="",'الإعدادات'!$B$6-$I449,$K449-$I449))</f>
        <v/>
      </c>
      <c r="R449" s="8">
        <f>IF($I449="","",IF($K449&lt;&gt;"","استُلم",IF(AND($J449&lt;&gt;"",'الإعدادات'!$B$6&gt;$J449),"متأخر","في المعمل")))</f>
        <v/>
      </c>
      <c r="S449" s="16">
        <f>IF(OR($I449="",$J449=""),"",MAX(0,IF($K449="",'الإعدادات'!$B$6,$K449)-$J449))</f>
        <v/>
      </c>
      <c r="T449" s="17">
        <f>IF($I449="","",DATE(YEAR($I449),MONTH($I449),1))</f>
        <v/>
      </c>
      <c r="U449" s="18">
        <f>IF(OR($O449="",$P449=""),"",$P449-$O449)</f>
        <v/>
      </c>
    </row>
    <row r="450">
      <c r="A450" s="4" t="n"/>
      <c r="B450" s="4" t="n"/>
      <c r="C450" s="4" t="n"/>
      <c r="D450" s="4" t="n"/>
      <c r="E450" s="4" t="n"/>
      <c r="F450" s="13" t="n"/>
      <c r="G450" s="14" t="n"/>
      <c r="H450" s="13" t="n"/>
      <c r="I450" s="5" t="n"/>
      <c r="J450" s="5" t="n"/>
      <c r="K450" s="5" t="n"/>
      <c r="L450" s="4" t="n"/>
      <c r="M450" s="4" t="n"/>
      <c r="N450" s="4" t="n"/>
      <c r="O450" s="15" t="n"/>
      <c r="P450" s="15" t="n"/>
      <c r="Q450" s="16">
        <f>IF($I450="","",IF($K450="",'الإعدادات'!$B$6-$I450,$K450-$I450))</f>
        <v/>
      </c>
      <c r="R450" s="8">
        <f>IF($I450="","",IF($K450&lt;&gt;"","استُلم",IF(AND($J450&lt;&gt;"",'الإعدادات'!$B$6&gt;$J450),"متأخر","في المعمل")))</f>
        <v/>
      </c>
      <c r="S450" s="16">
        <f>IF(OR($I450="",$J450=""),"",MAX(0,IF($K450="",'الإعدادات'!$B$6,$K450)-$J450))</f>
        <v/>
      </c>
      <c r="T450" s="17">
        <f>IF($I450="","",DATE(YEAR($I450),MONTH($I450),1))</f>
        <v/>
      </c>
      <c r="U450" s="18">
        <f>IF(OR($O450="",$P450=""),"",$P450-$O450)</f>
        <v/>
      </c>
    </row>
    <row r="451">
      <c r="A451" s="4" t="n"/>
      <c r="B451" s="4" t="n"/>
      <c r="C451" s="4" t="n"/>
      <c r="D451" s="4" t="n"/>
      <c r="E451" s="4" t="n"/>
      <c r="F451" s="13" t="n"/>
      <c r="G451" s="14" t="n"/>
      <c r="H451" s="13" t="n"/>
      <c r="I451" s="5" t="n"/>
      <c r="J451" s="5" t="n"/>
      <c r="K451" s="5" t="n"/>
      <c r="L451" s="4" t="n"/>
      <c r="M451" s="4" t="n"/>
      <c r="N451" s="4" t="n"/>
      <c r="O451" s="15" t="n"/>
      <c r="P451" s="15" t="n"/>
      <c r="Q451" s="16">
        <f>IF($I451="","",IF($K451="",'الإعدادات'!$B$6-$I451,$K451-$I451))</f>
        <v/>
      </c>
      <c r="R451" s="8">
        <f>IF($I451="","",IF($K451&lt;&gt;"","استُلم",IF(AND($J451&lt;&gt;"",'الإعدادات'!$B$6&gt;$J451),"متأخر","في المعمل")))</f>
        <v/>
      </c>
      <c r="S451" s="16">
        <f>IF(OR($I451="",$J451=""),"",MAX(0,IF($K451="",'الإعدادات'!$B$6,$K451)-$J451))</f>
        <v/>
      </c>
      <c r="T451" s="17">
        <f>IF($I451="","",DATE(YEAR($I451),MONTH($I451),1))</f>
        <v/>
      </c>
      <c r="U451" s="18">
        <f>IF(OR($O451="",$P451=""),"",$P451-$O451)</f>
        <v/>
      </c>
    </row>
    <row r="452">
      <c r="A452" s="4" t="n"/>
      <c r="B452" s="4" t="n"/>
      <c r="C452" s="4" t="n"/>
      <c r="D452" s="4" t="n"/>
      <c r="E452" s="4" t="n"/>
      <c r="F452" s="13" t="n"/>
      <c r="G452" s="14" t="n"/>
      <c r="H452" s="13" t="n"/>
      <c r="I452" s="5" t="n"/>
      <c r="J452" s="5" t="n"/>
      <c r="K452" s="5" t="n"/>
      <c r="L452" s="4" t="n"/>
      <c r="M452" s="4" t="n"/>
      <c r="N452" s="4" t="n"/>
      <c r="O452" s="15" t="n"/>
      <c r="P452" s="15" t="n"/>
      <c r="Q452" s="16">
        <f>IF($I452="","",IF($K452="",'الإعدادات'!$B$6-$I452,$K452-$I452))</f>
        <v/>
      </c>
      <c r="R452" s="8">
        <f>IF($I452="","",IF($K452&lt;&gt;"","استُلم",IF(AND($J452&lt;&gt;"",'الإعدادات'!$B$6&gt;$J452),"متأخر","في المعمل")))</f>
        <v/>
      </c>
      <c r="S452" s="16">
        <f>IF(OR($I452="",$J452=""),"",MAX(0,IF($K452="",'الإعدادات'!$B$6,$K452)-$J452))</f>
        <v/>
      </c>
      <c r="T452" s="17">
        <f>IF($I452="","",DATE(YEAR($I452),MONTH($I452),1))</f>
        <v/>
      </c>
      <c r="U452" s="18">
        <f>IF(OR($O452="",$P452=""),"",$P452-$O452)</f>
        <v/>
      </c>
    </row>
    <row r="453">
      <c r="A453" s="4" t="n"/>
      <c r="B453" s="4" t="n"/>
      <c r="C453" s="4" t="n"/>
      <c r="D453" s="4" t="n"/>
      <c r="E453" s="4" t="n"/>
      <c r="F453" s="13" t="n"/>
      <c r="G453" s="14" t="n"/>
      <c r="H453" s="13" t="n"/>
      <c r="I453" s="5" t="n"/>
      <c r="J453" s="5" t="n"/>
      <c r="K453" s="5" t="n"/>
      <c r="L453" s="4" t="n"/>
      <c r="M453" s="4" t="n"/>
      <c r="N453" s="4" t="n"/>
      <c r="O453" s="15" t="n"/>
      <c r="P453" s="15" t="n"/>
      <c r="Q453" s="16">
        <f>IF($I453="","",IF($K453="",'الإعدادات'!$B$6-$I453,$K453-$I453))</f>
        <v/>
      </c>
      <c r="R453" s="8">
        <f>IF($I453="","",IF($K453&lt;&gt;"","استُلم",IF(AND($J453&lt;&gt;"",'الإعدادات'!$B$6&gt;$J453),"متأخر","في المعمل")))</f>
        <v/>
      </c>
      <c r="S453" s="16">
        <f>IF(OR($I453="",$J453=""),"",MAX(0,IF($K453="",'الإعدادات'!$B$6,$K453)-$J453))</f>
        <v/>
      </c>
      <c r="T453" s="17">
        <f>IF($I453="","",DATE(YEAR($I453),MONTH($I453),1))</f>
        <v/>
      </c>
      <c r="U453" s="18">
        <f>IF(OR($O453="",$P453=""),"",$P453-$O453)</f>
        <v/>
      </c>
    </row>
    <row r="454">
      <c r="A454" s="4" t="n"/>
      <c r="B454" s="4" t="n"/>
      <c r="C454" s="4" t="n"/>
      <c r="D454" s="4" t="n"/>
      <c r="E454" s="4" t="n"/>
      <c r="F454" s="13" t="n"/>
      <c r="G454" s="14" t="n"/>
      <c r="H454" s="13" t="n"/>
      <c r="I454" s="5" t="n"/>
      <c r="J454" s="5" t="n"/>
      <c r="K454" s="5" t="n"/>
      <c r="L454" s="4" t="n"/>
      <c r="M454" s="4" t="n"/>
      <c r="N454" s="4" t="n"/>
      <c r="O454" s="15" t="n"/>
      <c r="P454" s="15" t="n"/>
      <c r="Q454" s="16">
        <f>IF($I454="","",IF($K454="",'الإعدادات'!$B$6-$I454,$K454-$I454))</f>
        <v/>
      </c>
      <c r="R454" s="8">
        <f>IF($I454="","",IF($K454&lt;&gt;"","استُلم",IF(AND($J454&lt;&gt;"",'الإعدادات'!$B$6&gt;$J454),"متأخر","في المعمل")))</f>
        <v/>
      </c>
      <c r="S454" s="16">
        <f>IF(OR($I454="",$J454=""),"",MAX(0,IF($K454="",'الإعدادات'!$B$6,$K454)-$J454))</f>
        <v/>
      </c>
      <c r="T454" s="17">
        <f>IF($I454="","",DATE(YEAR($I454),MONTH($I454),1))</f>
        <v/>
      </c>
      <c r="U454" s="18">
        <f>IF(OR($O454="",$P454=""),"",$P454-$O454)</f>
        <v/>
      </c>
    </row>
    <row r="455">
      <c r="A455" s="4" t="n"/>
      <c r="B455" s="4" t="n"/>
      <c r="C455" s="4" t="n"/>
      <c r="D455" s="4" t="n"/>
      <c r="E455" s="4" t="n"/>
      <c r="F455" s="13" t="n"/>
      <c r="G455" s="14" t="n"/>
      <c r="H455" s="13" t="n"/>
      <c r="I455" s="5" t="n"/>
      <c r="J455" s="5" t="n"/>
      <c r="K455" s="5" t="n"/>
      <c r="L455" s="4" t="n"/>
      <c r="M455" s="4" t="n"/>
      <c r="N455" s="4" t="n"/>
      <c r="O455" s="15" t="n"/>
      <c r="P455" s="15" t="n"/>
      <c r="Q455" s="16">
        <f>IF($I455="","",IF($K455="",'الإعدادات'!$B$6-$I455,$K455-$I455))</f>
        <v/>
      </c>
      <c r="R455" s="8">
        <f>IF($I455="","",IF($K455&lt;&gt;"","استُلم",IF(AND($J455&lt;&gt;"",'الإعدادات'!$B$6&gt;$J455),"متأخر","في المعمل")))</f>
        <v/>
      </c>
      <c r="S455" s="16">
        <f>IF(OR($I455="",$J455=""),"",MAX(0,IF($K455="",'الإعدادات'!$B$6,$K455)-$J455))</f>
        <v/>
      </c>
      <c r="T455" s="17">
        <f>IF($I455="","",DATE(YEAR($I455),MONTH($I455),1))</f>
        <v/>
      </c>
      <c r="U455" s="18">
        <f>IF(OR($O455="",$P455=""),"",$P455-$O455)</f>
        <v/>
      </c>
    </row>
    <row r="456">
      <c r="A456" s="4" t="n"/>
      <c r="B456" s="4" t="n"/>
      <c r="C456" s="4" t="n"/>
      <c r="D456" s="4" t="n"/>
      <c r="E456" s="4" t="n"/>
      <c r="F456" s="13" t="n"/>
      <c r="G456" s="14" t="n"/>
      <c r="H456" s="13" t="n"/>
      <c r="I456" s="5" t="n"/>
      <c r="J456" s="5" t="n"/>
      <c r="K456" s="5" t="n"/>
      <c r="L456" s="4" t="n"/>
      <c r="M456" s="4" t="n"/>
      <c r="N456" s="4" t="n"/>
      <c r="O456" s="15" t="n"/>
      <c r="P456" s="15" t="n"/>
      <c r="Q456" s="16">
        <f>IF($I456="","",IF($K456="",'الإعدادات'!$B$6-$I456,$K456-$I456))</f>
        <v/>
      </c>
      <c r="R456" s="8">
        <f>IF($I456="","",IF($K456&lt;&gt;"","استُلم",IF(AND($J456&lt;&gt;"",'الإعدادات'!$B$6&gt;$J456),"متأخر","في المعمل")))</f>
        <v/>
      </c>
      <c r="S456" s="16">
        <f>IF(OR($I456="",$J456=""),"",MAX(0,IF($K456="",'الإعدادات'!$B$6,$K456)-$J456))</f>
        <v/>
      </c>
      <c r="T456" s="17">
        <f>IF($I456="","",DATE(YEAR($I456),MONTH($I456),1))</f>
        <v/>
      </c>
      <c r="U456" s="18">
        <f>IF(OR($O456="",$P456=""),"",$P456-$O456)</f>
        <v/>
      </c>
    </row>
    <row r="457">
      <c r="A457" s="4" t="n"/>
      <c r="B457" s="4" t="n"/>
      <c r="C457" s="4" t="n"/>
      <c r="D457" s="4" t="n"/>
      <c r="E457" s="4" t="n"/>
      <c r="F457" s="13" t="n"/>
      <c r="G457" s="14" t="n"/>
      <c r="H457" s="13" t="n"/>
      <c r="I457" s="5" t="n"/>
      <c r="J457" s="5" t="n"/>
      <c r="K457" s="5" t="n"/>
      <c r="L457" s="4" t="n"/>
      <c r="M457" s="4" t="n"/>
      <c r="N457" s="4" t="n"/>
      <c r="O457" s="15" t="n"/>
      <c r="P457" s="15" t="n"/>
      <c r="Q457" s="16">
        <f>IF($I457="","",IF($K457="",'الإعدادات'!$B$6-$I457,$K457-$I457))</f>
        <v/>
      </c>
      <c r="R457" s="8">
        <f>IF($I457="","",IF($K457&lt;&gt;"","استُلم",IF(AND($J457&lt;&gt;"",'الإعدادات'!$B$6&gt;$J457),"متأخر","في المعمل")))</f>
        <v/>
      </c>
      <c r="S457" s="16">
        <f>IF(OR($I457="",$J457=""),"",MAX(0,IF($K457="",'الإعدادات'!$B$6,$K457)-$J457))</f>
        <v/>
      </c>
      <c r="T457" s="17">
        <f>IF($I457="","",DATE(YEAR($I457),MONTH($I457),1))</f>
        <v/>
      </c>
      <c r="U457" s="18">
        <f>IF(OR($O457="",$P457=""),"",$P457-$O457)</f>
        <v/>
      </c>
    </row>
    <row r="458">
      <c r="A458" s="4" t="n"/>
      <c r="B458" s="4" t="n"/>
      <c r="C458" s="4" t="n"/>
      <c r="D458" s="4" t="n"/>
      <c r="E458" s="4" t="n"/>
      <c r="F458" s="13" t="n"/>
      <c r="G458" s="14" t="n"/>
      <c r="H458" s="13" t="n"/>
      <c r="I458" s="5" t="n"/>
      <c r="J458" s="5" t="n"/>
      <c r="K458" s="5" t="n"/>
      <c r="L458" s="4" t="n"/>
      <c r="M458" s="4" t="n"/>
      <c r="N458" s="4" t="n"/>
      <c r="O458" s="15" t="n"/>
      <c r="P458" s="15" t="n"/>
      <c r="Q458" s="16">
        <f>IF($I458="","",IF($K458="",'الإعدادات'!$B$6-$I458,$K458-$I458))</f>
        <v/>
      </c>
      <c r="R458" s="8">
        <f>IF($I458="","",IF($K458&lt;&gt;"","استُلم",IF(AND($J458&lt;&gt;"",'الإعدادات'!$B$6&gt;$J458),"متأخر","في المعمل")))</f>
        <v/>
      </c>
      <c r="S458" s="16">
        <f>IF(OR($I458="",$J458=""),"",MAX(0,IF($K458="",'الإعدادات'!$B$6,$K458)-$J458))</f>
        <v/>
      </c>
      <c r="T458" s="17">
        <f>IF($I458="","",DATE(YEAR($I458),MONTH($I458),1))</f>
        <v/>
      </c>
      <c r="U458" s="18">
        <f>IF(OR($O458="",$P458=""),"",$P458-$O458)</f>
        <v/>
      </c>
    </row>
    <row r="459">
      <c r="A459" s="4" t="n"/>
      <c r="B459" s="4" t="n"/>
      <c r="C459" s="4" t="n"/>
      <c r="D459" s="4" t="n"/>
      <c r="E459" s="4" t="n"/>
      <c r="F459" s="13" t="n"/>
      <c r="G459" s="14" t="n"/>
      <c r="H459" s="13" t="n"/>
      <c r="I459" s="5" t="n"/>
      <c r="J459" s="5" t="n"/>
      <c r="K459" s="5" t="n"/>
      <c r="L459" s="4" t="n"/>
      <c r="M459" s="4" t="n"/>
      <c r="N459" s="4" t="n"/>
      <c r="O459" s="15" t="n"/>
      <c r="P459" s="15" t="n"/>
      <c r="Q459" s="16">
        <f>IF($I459="","",IF($K459="",'الإعدادات'!$B$6-$I459,$K459-$I459))</f>
        <v/>
      </c>
      <c r="R459" s="8">
        <f>IF($I459="","",IF($K459&lt;&gt;"","استُلم",IF(AND($J459&lt;&gt;"",'الإعدادات'!$B$6&gt;$J459),"متأخر","في المعمل")))</f>
        <v/>
      </c>
      <c r="S459" s="16">
        <f>IF(OR($I459="",$J459=""),"",MAX(0,IF($K459="",'الإعدادات'!$B$6,$K459)-$J459))</f>
        <v/>
      </c>
      <c r="T459" s="17">
        <f>IF($I459="","",DATE(YEAR($I459),MONTH($I459),1))</f>
        <v/>
      </c>
      <c r="U459" s="18">
        <f>IF(OR($O459="",$P459=""),"",$P459-$O459)</f>
        <v/>
      </c>
    </row>
    <row r="460">
      <c r="A460" s="4" t="n"/>
      <c r="B460" s="4" t="n"/>
      <c r="C460" s="4" t="n"/>
      <c r="D460" s="4" t="n"/>
      <c r="E460" s="4" t="n"/>
      <c r="F460" s="13" t="n"/>
      <c r="G460" s="14" t="n"/>
      <c r="H460" s="13" t="n"/>
      <c r="I460" s="5" t="n"/>
      <c r="J460" s="5" t="n"/>
      <c r="K460" s="5" t="n"/>
      <c r="L460" s="4" t="n"/>
      <c r="M460" s="4" t="n"/>
      <c r="N460" s="4" t="n"/>
      <c r="O460" s="15" t="n"/>
      <c r="P460" s="15" t="n"/>
      <c r="Q460" s="16">
        <f>IF($I460="","",IF($K460="",'الإعدادات'!$B$6-$I460,$K460-$I460))</f>
        <v/>
      </c>
      <c r="R460" s="8">
        <f>IF($I460="","",IF($K460&lt;&gt;"","استُلم",IF(AND($J460&lt;&gt;"",'الإعدادات'!$B$6&gt;$J460),"متأخر","في المعمل")))</f>
        <v/>
      </c>
      <c r="S460" s="16">
        <f>IF(OR($I460="",$J460=""),"",MAX(0,IF($K460="",'الإعدادات'!$B$6,$K460)-$J460))</f>
        <v/>
      </c>
      <c r="T460" s="17">
        <f>IF($I460="","",DATE(YEAR($I460),MONTH($I460),1))</f>
        <v/>
      </c>
      <c r="U460" s="18">
        <f>IF(OR($O460="",$P460=""),"",$P460-$O460)</f>
        <v/>
      </c>
    </row>
    <row r="461">
      <c r="A461" s="4" t="n"/>
      <c r="B461" s="4" t="n"/>
      <c r="C461" s="4" t="n"/>
      <c r="D461" s="4" t="n"/>
      <c r="E461" s="4" t="n"/>
      <c r="F461" s="13" t="n"/>
      <c r="G461" s="14" t="n"/>
      <c r="H461" s="13" t="n"/>
      <c r="I461" s="5" t="n"/>
      <c r="J461" s="5" t="n"/>
      <c r="K461" s="5" t="n"/>
      <c r="L461" s="4" t="n"/>
      <c r="M461" s="4" t="n"/>
      <c r="N461" s="4" t="n"/>
      <c r="O461" s="15" t="n"/>
      <c r="P461" s="15" t="n"/>
      <c r="Q461" s="16">
        <f>IF($I461="","",IF($K461="",'الإعدادات'!$B$6-$I461,$K461-$I461))</f>
        <v/>
      </c>
      <c r="R461" s="8">
        <f>IF($I461="","",IF($K461&lt;&gt;"","استُلم",IF(AND($J461&lt;&gt;"",'الإعدادات'!$B$6&gt;$J461),"متأخر","في المعمل")))</f>
        <v/>
      </c>
      <c r="S461" s="16">
        <f>IF(OR($I461="",$J461=""),"",MAX(0,IF($K461="",'الإعدادات'!$B$6,$K461)-$J461))</f>
        <v/>
      </c>
      <c r="T461" s="17">
        <f>IF($I461="","",DATE(YEAR($I461),MONTH($I461),1))</f>
        <v/>
      </c>
      <c r="U461" s="18">
        <f>IF(OR($O461="",$P461=""),"",$P461-$O461)</f>
        <v/>
      </c>
    </row>
    <row r="462">
      <c r="A462" s="4" t="n"/>
      <c r="B462" s="4" t="n"/>
      <c r="C462" s="4" t="n"/>
      <c r="D462" s="4" t="n"/>
      <c r="E462" s="4" t="n"/>
      <c r="F462" s="13" t="n"/>
      <c r="G462" s="14" t="n"/>
      <c r="H462" s="13" t="n"/>
      <c r="I462" s="5" t="n"/>
      <c r="J462" s="5" t="n"/>
      <c r="K462" s="5" t="n"/>
      <c r="L462" s="4" t="n"/>
      <c r="M462" s="4" t="n"/>
      <c r="N462" s="4" t="n"/>
      <c r="O462" s="15" t="n"/>
      <c r="P462" s="15" t="n"/>
      <c r="Q462" s="16">
        <f>IF($I462="","",IF($K462="",'الإعدادات'!$B$6-$I462,$K462-$I462))</f>
        <v/>
      </c>
      <c r="R462" s="8">
        <f>IF($I462="","",IF($K462&lt;&gt;"","استُلم",IF(AND($J462&lt;&gt;"",'الإعدادات'!$B$6&gt;$J462),"متأخر","في المعمل")))</f>
        <v/>
      </c>
      <c r="S462" s="16">
        <f>IF(OR($I462="",$J462=""),"",MAX(0,IF($K462="",'الإعدادات'!$B$6,$K462)-$J462))</f>
        <v/>
      </c>
      <c r="T462" s="17">
        <f>IF($I462="","",DATE(YEAR($I462),MONTH($I462),1))</f>
        <v/>
      </c>
      <c r="U462" s="18">
        <f>IF(OR($O462="",$P462=""),"",$P462-$O462)</f>
        <v/>
      </c>
    </row>
    <row r="463">
      <c r="A463" s="4" t="n"/>
      <c r="B463" s="4" t="n"/>
      <c r="C463" s="4" t="n"/>
      <c r="D463" s="4" t="n"/>
      <c r="E463" s="4" t="n"/>
      <c r="F463" s="13" t="n"/>
      <c r="G463" s="14" t="n"/>
      <c r="H463" s="13" t="n"/>
      <c r="I463" s="5" t="n"/>
      <c r="J463" s="5" t="n"/>
      <c r="K463" s="5" t="n"/>
      <c r="L463" s="4" t="n"/>
      <c r="M463" s="4" t="n"/>
      <c r="N463" s="4" t="n"/>
      <c r="O463" s="15" t="n"/>
      <c r="P463" s="15" t="n"/>
      <c r="Q463" s="16">
        <f>IF($I463="","",IF($K463="",'الإعدادات'!$B$6-$I463,$K463-$I463))</f>
        <v/>
      </c>
      <c r="R463" s="8">
        <f>IF($I463="","",IF($K463&lt;&gt;"","استُلم",IF(AND($J463&lt;&gt;"",'الإعدادات'!$B$6&gt;$J463),"متأخر","في المعمل")))</f>
        <v/>
      </c>
      <c r="S463" s="16">
        <f>IF(OR($I463="",$J463=""),"",MAX(0,IF($K463="",'الإعدادات'!$B$6,$K463)-$J463))</f>
        <v/>
      </c>
      <c r="T463" s="17">
        <f>IF($I463="","",DATE(YEAR($I463),MONTH($I463),1))</f>
        <v/>
      </c>
      <c r="U463" s="18">
        <f>IF(OR($O463="",$P463=""),"",$P463-$O463)</f>
        <v/>
      </c>
    </row>
    <row r="464">
      <c r="A464" s="4" t="n"/>
      <c r="B464" s="4" t="n"/>
      <c r="C464" s="4" t="n"/>
      <c r="D464" s="4" t="n"/>
      <c r="E464" s="4" t="n"/>
      <c r="F464" s="13" t="n"/>
      <c r="G464" s="14" t="n"/>
      <c r="H464" s="13" t="n"/>
      <c r="I464" s="5" t="n"/>
      <c r="J464" s="5" t="n"/>
      <c r="K464" s="5" t="n"/>
      <c r="L464" s="4" t="n"/>
      <c r="M464" s="4" t="n"/>
      <c r="N464" s="4" t="n"/>
      <c r="O464" s="15" t="n"/>
      <c r="P464" s="15" t="n"/>
      <c r="Q464" s="16">
        <f>IF($I464="","",IF($K464="",'الإعدادات'!$B$6-$I464,$K464-$I464))</f>
        <v/>
      </c>
      <c r="R464" s="8">
        <f>IF($I464="","",IF($K464&lt;&gt;"","استُلم",IF(AND($J464&lt;&gt;"",'الإعدادات'!$B$6&gt;$J464),"متأخر","في المعمل")))</f>
        <v/>
      </c>
      <c r="S464" s="16">
        <f>IF(OR($I464="",$J464=""),"",MAX(0,IF($K464="",'الإعدادات'!$B$6,$K464)-$J464))</f>
        <v/>
      </c>
      <c r="T464" s="17">
        <f>IF($I464="","",DATE(YEAR($I464),MONTH($I464),1))</f>
        <v/>
      </c>
      <c r="U464" s="18">
        <f>IF(OR($O464="",$P464=""),"",$P464-$O464)</f>
        <v/>
      </c>
    </row>
    <row r="465">
      <c r="A465" s="4" t="n"/>
      <c r="B465" s="4" t="n"/>
      <c r="C465" s="4" t="n"/>
      <c r="D465" s="4" t="n"/>
      <c r="E465" s="4" t="n"/>
      <c r="F465" s="13" t="n"/>
      <c r="G465" s="14" t="n"/>
      <c r="H465" s="13" t="n"/>
      <c r="I465" s="5" t="n"/>
      <c r="J465" s="5" t="n"/>
      <c r="K465" s="5" t="n"/>
      <c r="L465" s="4" t="n"/>
      <c r="M465" s="4" t="n"/>
      <c r="N465" s="4" t="n"/>
      <c r="O465" s="15" t="n"/>
      <c r="P465" s="15" t="n"/>
      <c r="Q465" s="16">
        <f>IF($I465="","",IF($K465="",'الإعدادات'!$B$6-$I465,$K465-$I465))</f>
        <v/>
      </c>
      <c r="R465" s="8">
        <f>IF($I465="","",IF($K465&lt;&gt;"","استُلم",IF(AND($J465&lt;&gt;"",'الإعدادات'!$B$6&gt;$J465),"متأخر","في المعمل")))</f>
        <v/>
      </c>
      <c r="S465" s="16">
        <f>IF(OR($I465="",$J465=""),"",MAX(0,IF($K465="",'الإعدادات'!$B$6,$K465)-$J465))</f>
        <v/>
      </c>
      <c r="T465" s="17">
        <f>IF($I465="","",DATE(YEAR($I465),MONTH($I465),1))</f>
        <v/>
      </c>
      <c r="U465" s="18">
        <f>IF(OR($O465="",$P465=""),"",$P465-$O465)</f>
        <v/>
      </c>
    </row>
    <row r="466">
      <c r="A466" s="4" t="n"/>
      <c r="B466" s="4" t="n"/>
      <c r="C466" s="4" t="n"/>
      <c r="D466" s="4" t="n"/>
      <c r="E466" s="4" t="n"/>
      <c r="F466" s="13" t="n"/>
      <c r="G466" s="14" t="n"/>
      <c r="H466" s="13" t="n"/>
      <c r="I466" s="5" t="n"/>
      <c r="J466" s="5" t="n"/>
      <c r="K466" s="5" t="n"/>
      <c r="L466" s="4" t="n"/>
      <c r="M466" s="4" t="n"/>
      <c r="N466" s="4" t="n"/>
      <c r="O466" s="15" t="n"/>
      <c r="P466" s="15" t="n"/>
      <c r="Q466" s="16">
        <f>IF($I466="","",IF($K466="",'الإعدادات'!$B$6-$I466,$K466-$I466))</f>
        <v/>
      </c>
      <c r="R466" s="8">
        <f>IF($I466="","",IF($K466&lt;&gt;"","استُلم",IF(AND($J466&lt;&gt;"",'الإعدادات'!$B$6&gt;$J466),"متأخر","في المعمل")))</f>
        <v/>
      </c>
      <c r="S466" s="16">
        <f>IF(OR($I466="",$J466=""),"",MAX(0,IF($K466="",'الإعدادات'!$B$6,$K466)-$J466))</f>
        <v/>
      </c>
      <c r="T466" s="17">
        <f>IF($I466="","",DATE(YEAR($I466),MONTH($I466),1))</f>
        <v/>
      </c>
      <c r="U466" s="18">
        <f>IF(OR($O466="",$P466=""),"",$P466-$O466)</f>
        <v/>
      </c>
    </row>
    <row r="467">
      <c r="A467" s="4" t="n"/>
      <c r="B467" s="4" t="n"/>
      <c r="C467" s="4" t="n"/>
      <c r="D467" s="4" t="n"/>
      <c r="E467" s="4" t="n"/>
      <c r="F467" s="13" t="n"/>
      <c r="G467" s="14" t="n"/>
      <c r="H467" s="13" t="n"/>
      <c r="I467" s="5" t="n"/>
      <c r="J467" s="5" t="n"/>
      <c r="K467" s="5" t="n"/>
      <c r="L467" s="4" t="n"/>
      <c r="M467" s="4" t="n"/>
      <c r="N467" s="4" t="n"/>
      <c r="O467" s="15" t="n"/>
      <c r="P467" s="15" t="n"/>
      <c r="Q467" s="16">
        <f>IF($I467="","",IF($K467="",'الإعدادات'!$B$6-$I467,$K467-$I467))</f>
        <v/>
      </c>
      <c r="R467" s="8">
        <f>IF($I467="","",IF($K467&lt;&gt;"","استُلم",IF(AND($J467&lt;&gt;"",'الإعدادات'!$B$6&gt;$J467),"متأخر","في المعمل")))</f>
        <v/>
      </c>
      <c r="S467" s="16">
        <f>IF(OR($I467="",$J467=""),"",MAX(0,IF($K467="",'الإعدادات'!$B$6,$K467)-$J467))</f>
        <v/>
      </c>
      <c r="T467" s="17">
        <f>IF($I467="","",DATE(YEAR($I467),MONTH($I467),1))</f>
        <v/>
      </c>
      <c r="U467" s="18">
        <f>IF(OR($O467="",$P467=""),"",$P467-$O467)</f>
        <v/>
      </c>
    </row>
    <row r="468">
      <c r="A468" s="4" t="n"/>
      <c r="B468" s="4" t="n"/>
      <c r="C468" s="4" t="n"/>
      <c r="D468" s="4" t="n"/>
      <c r="E468" s="4" t="n"/>
      <c r="F468" s="13" t="n"/>
      <c r="G468" s="14" t="n"/>
      <c r="H468" s="13" t="n"/>
      <c r="I468" s="5" t="n"/>
      <c r="J468" s="5" t="n"/>
      <c r="K468" s="5" t="n"/>
      <c r="L468" s="4" t="n"/>
      <c r="M468" s="4" t="n"/>
      <c r="N468" s="4" t="n"/>
      <c r="O468" s="15" t="n"/>
      <c r="P468" s="15" t="n"/>
      <c r="Q468" s="16">
        <f>IF($I468="","",IF($K468="",'الإعدادات'!$B$6-$I468,$K468-$I468))</f>
        <v/>
      </c>
      <c r="R468" s="8">
        <f>IF($I468="","",IF($K468&lt;&gt;"","استُلم",IF(AND($J468&lt;&gt;"",'الإعدادات'!$B$6&gt;$J468),"متأخر","في المعمل")))</f>
        <v/>
      </c>
      <c r="S468" s="16">
        <f>IF(OR($I468="",$J468=""),"",MAX(0,IF($K468="",'الإعدادات'!$B$6,$K468)-$J468))</f>
        <v/>
      </c>
      <c r="T468" s="17">
        <f>IF($I468="","",DATE(YEAR($I468),MONTH($I468),1))</f>
        <v/>
      </c>
      <c r="U468" s="18">
        <f>IF(OR($O468="",$P468=""),"",$P468-$O468)</f>
        <v/>
      </c>
    </row>
    <row r="469">
      <c r="A469" s="4" t="n"/>
      <c r="B469" s="4" t="n"/>
      <c r="C469" s="4" t="n"/>
      <c r="D469" s="4" t="n"/>
      <c r="E469" s="4" t="n"/>
      <c r="F469" s="13" t="n"/>
      <c r="G469" s="14" t="n"/>
      <c r="H469" s="13" t="n"/>
      <c r="I469" s="5" t="n"/>
      <c r="J469" s="5" t="n"/>
      <c r="K469" s="5" t="n"/>
      <c r="L469" s="4" t="n"/>
      <c r="M469" s="4" t="n"/>
      <c r="N469" s="4" t="n"/>
      <c r="O469" s="15" t="n"/>
      <c r="P469" s="15" t="n"/>
      <c r="Q469" s="16">
        <f>IF($I469="","",IF($K469="",'الإعدادات'!$B$6-$I469,$K469-$I469))</f>
        <v/>
      </c>
      <c r="R469" s="8">
        <f>IF($I469="","",IF($K469&lt;&gt;"","استُلم",IF(AND($J469&lt;&gt;"",'الإعدادات'!$B$6&gt;$J469),"متأخر","في المعمل")))</f>
        <v/>
      </c>
      <c r="S469" s="16">
        <f>IF(OR($I469="",$J469=""),"",MAX(0,IF($K469="",'الإعدادات'!$B$6,$K469)-$J469))</f>
        <v/>
      </c>
      <c r="T469" s="17">
        <f>IF($I469="","",DATE(YEAR($I469),MONTH($I469),1))</f>
        <v/>
      </c>
      <c r="U469" s="18">
        <f>IF(OR($O469="",$P469=""),"",$P469-$O469)</f>
        <v/>
      </c>
    </row>
    <row r="470">
      <c r="A470" s="4" t="n"/>
      <c r="B470" s="4" t="n"/>
      <c r="C470" s="4" t="n"/>
      <c r="D470" s="4" t="n"/>
      <c r="E470" s="4" t="n"/>
      <c r="F470" s="13" t="n"/>
      <c r="G470" s="14" t="n"/>
      <c r="H470" s="13" t="n"/>
      <c r="I470" s="5" t="n"/>
      <c r="J470" s="5" t="n"/>
      <c r="K470" s="5" t="n"/>
      <c r="L470" s="4" t="n"/>
      <c r="M470" s="4" t="n"/>
      <c r="N470" s="4" t="n"/>
      <c r="O470" s="15" t="n"/>
      <c r="P470" s="15" t="n"/>
      <c r="Q470" s="16">
        <f>IF($I470="","",IF($K470="",'الإعدادات'!$B$6-$I470,$K470-$I470))</f>
        <v/>
      </c>
      <c r="R470" s="8">
        <f>IF($I470="","",IF($K470&lt;&gt;"","استُلم",IF(AND($J470&lt;&gt;"",'الإعدادات'!$B$6&gt;$J470),"متأخر","في المعمل")))</f>
        <v/>
      </c>
      <c r="S470" s="16">
        <f>IF(OR($I470="",$J470=""),"",MAX(0,IF($K470="",'الإعدادات'!$B$6,$K470)-$J470))</f>
        <v/>
      </c>
      <c r="T470" s="17">
        <f>IF($I470="","",DATE(YEAR($I470),MONTH($I470),1))</f>
        <v/>
      </c>
      <c r="U470" s="18">
        <f>IF(OR($O470="",$P470=""),"",$P470-$O470)</f>
        <v/>
      </c>
    </row>
    <row r="471">
      <c r="A471" s="4" t="n"/>
      <c r="B471" s="4" t="n"/>
      <c r="C471" s="4" t="n"/>
      <c r="D471" s="4" t="n"/>
      <c r="E471" s="4" t="n"/>
      <c r="F471" s="13" t="n"/>
      <c r="G471" s="14" t="n"/>
      <c r="H471" s="13" t="n"/>
      <c r="I471" s="5" t="n"/>
      <c r="J471" s="5" t="n"/>
      <c r="K471" s="5" t="n"/>
      <c r="L471" s="4" t="n"/>
      <c r="M471" s="4" t="n"/>
      <c r="N471" s="4" t="n"/>
      <c r="O471" s="15" t="n"/>
      <c r="P471" s="15" t="n"/>
      <c r="Q471" s="16">
        <f>IF($I471="","",IF($K471="",'الإعدادات'!$B$6-$I471,$K471-$I471))</f>
        <v/>
      </c>
      <c r="R471" s="8">
        <f>IF($I471="","",IF($K471&lt;&gt;"","استُلم",IF(AND($J471&lt;&gt;"",'الإعدادات'!$B$6&gt;$J471),"متأخر","في المعمل")))</f>
        <v/>
      </c>
      <c r="S471" s="16">
        <f>IF(OR($I471="",$J471=""),"",MAX(0,IF($K471="",'الإعدادات'!$B$6,$K471)-$J471))</f>
        <v/>
      </c>
      <c r="T471" s="17">
        <f>IF($I471="","",DATE(YEAR($I471),MONTH($I471),1))</f>
        <v/>
      </c>
      <c r="U471" s="18">
        <f>IF(OR($O471="",$P471=""),"",$P471-$O471)</f>
        <v/>
      </c>
    </row>
    <row r="472">
      <c r="A472" s="4" t="n"/>
      <c r="B472" s="4" t="n"/>
      <c r="C472" s="4" t="n"/>
      <c r="D472" s="4" t="n"/>
      <c r="E472" s="4" t="n"/>
      <c r="F472" s="13" t="n"/>
      <c r="G472" s="14" t="n"/>
      <c r="H472" s="13" t="n"/>
      <c r="I472" s="5" t="n"/>
      <c r="J472" s="5" t="n"/>
      <c r="K472" s="5" t="n"/>
      <c r="L472" s="4" t="n"/>
      <c r="M472" s="4" t="n"/>
      <c r="N472" s="4" t="n"/>
      <c r="O472" s="15" t="n"/>
      <c r="P472" s="15" t="n"/>
      <c r="Q472" s="16">
        <f>IF($I472="","",IF($K472="",'الإعدادات'!$B$6-$I472,$K472-$I472))</f>
        <v/>
      </c>
      <c r="R472" s="8">
        <f>IF($I472="","",IF($K472&lt;&gt;"","استُلم",IF(AND($J472&lt;&gt;"",'الإعدادات'!$B$6&gt;$J472),"متأخر","في المعمل")))</f>
        <v/>
      </c>
      <c r="S472" s="16">
        <f>IF(OR($I472="",$J472=""),"",MAX(0,IF($K472="",'الإعدادات'!$B$6,$K472)-$J472))</f>
        <v/>
      </c>
      <c r="T472" s="17">
        <f>IF($I472="","",DATE(YEAR($I472),MONTH($I472),1))</f>
        <v/>
      </c>
      <c r="U472" s="18">
        <f>IF(OR($O472="",$P472=""),"",$P472-$O472)</f>
        <v/>
      </c>
    </row>
    <row r="473">
      <c r="A473" s="4" t="n"/>
      <c r="B473" s="4" t="n"/>
      <c r="C473" s="4" t="n"/>
      <c r="D473" s="4" t="n"/>
      <c r="E473" s="4" t="n"/>
      <c r="F473" s="13" t="n"/>
      <c r="G473" s="14" t="n"/>
      <c r="H473" s="13" t="n"/>
      <c r="I473" s="5" t="n"/>
      <c r="J473" s="5" t="n"/>
      <c r="K473" s="5" t="n"/>
      <c r="L473" s="4" t="n"/>
      <c r="M473" s="4" t="n"/>
      <c r="N473" s="4" t="n"/>
      <c r="O473" s="15" t="n"/>
      <c r="P473" s="15" t="n"/>
      <c r="Q473" s="16">
        <f>IF($I473="","",IF($K473="",'الإعدادات'!$B$6-$I473,$K473-$I473))</f>
        <v/>
      </c>
      <c r="R473" s="8">
        <f>IF($I473="","",IF($K473&lt;&gt;"","استُلم",IF(AND($J473&lt;&gt;"",'الإعدادات'!$B$6&gt;$J473),"متأخر","في المعمل")))</f>
        <v/>
      </c>
      <c r="S473" s="16">
        <f>IF(OR($I473="",$J473=""),"",MAX(0,IF($K473="",'الإعدادات'!$B$6,$K473)-$J473))</f>
        <v/>
      </c>
      <c r="T473" s="17">
        <f>IF($I473="","",DATE(YEAR($I473),MONTH($I473),1))</f>
        <v/>
      </c>
      <c r="U473" s="18">
        <f>IF(OR($O473="",$P473=""),"",$P473-$O473)</f>
        <v/>
      </c>
    </row>
    <row r="474">
      <c r="A474" s="4" t="n"/>
      <c r="B474" s="4" t="n"/>
      <c r="C474" s="4" t="n"/>
      <c r="D474" s="4" t="n"/>
      <c r="E474" s="4" t="n"/>
      <c r="F474" s="13" t="n"/>
      <c r="G474" s="14" t="n"/>
      <c r="H474" s="13" t="n"/>
      <c r="I474" s="5" t="n"/>
      <c r="J474" s="5" t="n"/>
      <c r="K474" s="5" t="n"/>
      <c r="L474" s="4" t="n"/>
      <c r="M474" s="4" t="n"/>
      <c r="N474" s="4" t="n"/>
      <c r="O474" s="15" t="n"/>
      <c r="P474" s="15" t="n"/>
      <c r="Q474" s="16">
        <f>IF($I474="","",IF($K474="",'الإعدادات'!$B$6-$I474,$K474-$I474))</f>
        <v/>
      </c>
      <c r="R474" s="8">
        <f>IF($I474="","",IF($K474&lt;&gt;"","استُلم",IF(AND($J474&lt;&gt;"",'الإعدادات'!$B$6&gt;$J474),"متأخر","في المعمل")))</f>
        <v/>
      </c>
      <c r="S474" s="16">
        <f>IF(OR($I474="",$J474=""),"",MAX(0,IF($K474="",'الإعدادات'!$B$6,$K474)-$J474))</f>
        <v/>
      </c>
      <c r="T474" s="17">
        <f>IF($I474="","",DATE(YEAR($I474),MONTH($I474),1))</f>
        <v/>
      </c>
      <c r="U474" s="18">
        <f>IF(OR($O474="",$P474=""),"",$P474-$O474)</f>
        <v/>
      </c>
    </row>
    <row r="475">
      <c r="A475" s="4" t="n"/>
      <c r="B475" s="4" t="n"/>
      <c r="C475" s="4" t="n"/>
      <c r="D475" s="4" t="n"/>
      <c r="E475" s="4" t="n"/>
      <c r="F475" s="13" t="n"/>
      <c r="G475" s="14" t="n"/>
      <c r="H475" s="13" t="n"/>
      <c r="I475" s="5" t="n"/>
      <c r="J475" s="5" t="n"/>
      <c r="K475" s="5" t="n"/>
      <c r="L475" s="4" t="n"/>
      <c r="M475" s="4" t="n"/>
      <c r="N475" s="4" t="n"/>
      <c r="O475" s="15" t="n"/>
      <c r="P475" s="15" t="n"/>
      <c r="Q475" s="16">
        <f>IF($I475="","",IF($K475="",'الإعدادات'!$B$6-$I475,$K475-$I475))</f>
        <v/>
      </c>
      <c r="R475" s="8">
        <f>IF($I475="","",IF($K475&lt;&gt;"","استُلم",IF(AND($J475&lt;&gt;"",'الإعدادات'!$B$6&gt;$J475),"متأخر","في المعمل")))</f>
        <v/>
      </c>
      <c r="S475" s="16">
        <f>IF(OR($I475="",$J475=""),"",MAX(0,IF($K475="",'الإعدادات'!$B$6,$K475)-$J475))</f>
        <v/>
      </c>
      <c r="T475" s="17">
        <f>IF($I475="","",DATE(YEAR($I475),MONTH($I475),1))</f>
        <v/>
      </c>
      <c r="U475" s="18">
        <f>IF(OR($O475="",$P475=""),"",$P475-$O475)</f>
        <v/>
      </c>
    </row>
    <row r="476">
      <c r="A476" s="4" t="n"/>
      <c r="B476" s="4" t="n"/>
      <c r="C476" s="4" t="n"/>
      <c r="D476" s="4" t="n"/>
      <c r="E476" s="4" t="n"/>
      <c r="F476" s="13" t="n"/>
      <c r="G476" s="14" t="n"/>
      <c r="H476" s="13" t="n"/>
      <c r="I476" s="5" t="n"/>
      <c r="J476" s="5" t="n"/>
      <c r="K476" s="5" t="n"/>
      <c r="L476" s="4" t="n"/>
      <c r="M476" s="4" t="n"/>
      <c r="N476" s="4" t="n"/>
      <c r="O476" s="15" t="n"/>
      <c r="P476" s="15" t="n"/>
      <c r="Q476" s="16">
        <f>IF($I476="","",IF($K476="",'الإعدادات'!$B$6-$I476,$K476-$I476))</f>
        <v/>
      </c>
      <c r="R476" s="8">
        <f>IF($I476="","",IF($K476&lt;&gt;"","استُلم",IF(AND($J476&lt;&gt;"",'الإعدادات'!$B$6&gt;$J476),"متأخر","في المعمل")))</f>
        <v/>
      </c>
      <c r="S476" s="16">
        <f>IF(OR($I476="",$J476=""),"",MAX(0,IF($K476="",'الإعدادات'!$B$6,$K476)-$J476))</f>
        <v/>
      </c>
      <c r="T476" s="17">
        <f>IF($I476="","",DATE(YEAR($I476),MONTH($I476),1))</f>
        <v/>
      </c>
      <c r="U476" s="18">
        <f>IF(OR($O476="",$P476=""),"",$P476-$O476)</f>
        <v/>
      </c>
    </row>
    <row r="477">
      <c r="A477" s="4" t="n"/>
      <c r="B477" s="4" t="n"/>
      <c r="C477" s="4" t="n"/>
      <c r="D477" s="4" t="n"/>
      <c r="E477" s="4" t="n"/>
      <c r="F477" s="13" t="n"/>
      <c r="G477" s="14" t="n"/>
      <c r="H477" s="13" t="n"/>
      <c r="I477" s="5" t="n"/>
      <c r="J477" s="5" t="n"/>
      <c r="K477" s="5" t="n"/>
      <c r="L477" s="4" t="n"/>
      <c r="M477" s="4" t="n"/>
      <c r="N477" s="4" t="n"/>
      <c r="O477" s="15" t="n"/>
      <c r="P477" s="15" t="n"/>
      <c r="Q477" s="16">
        <f>IF($I477="","",IF($K477="",'الإعدادات'!$B$6-$I477,$K477-$I477))</f>
        <v/>
      </c>
      <c r="R477" s="8">
        <f>IF($I477="","",IF($K477&lt;&gt;"","استُلم",IF(AND($J477&lt;&gt;"",'الإعدادات'!$B$6&gt;$J477),"متأخر","في المعمل")))</f>
        <v/>
      </c>
      <c r="S477" s="16">
        <f>IF(OR($I477="",$J477=""),"",MAX(0,IF($K477="",'الإعدادات'!$B$6,$K477)-$J477))</f>
        <v/>
      </c>
      <c r="T477" s="17">
        <f>IF($I477="","",DATE(YEAR($I477),MONTH($I477),1))</f>
        <v/>
      </c>
      <c r="U477" s="18">
        <f>IF(OR($O477="",$P477=""),"",$P477-$O477)</f>
        <v/>
      </c>
    </row>
    <row r="478">
      <c r="A478" s="4" t="n"/>
      <c r="B478" s="4" t="n"/>
      <c r="C478" s="4" t="n"/>
      <c r="D478" s="4" t="n"/>
      <c r="E478" s="4" t="n"/>
      <c r="F478" s="13" t="n"/>
      <c r="G478" s="14" t="n"/>
      <c r="H478" s="13" t="n"/>
      <c r="I478" s="5" t="n"/>
      <c r="J478" s="5" t="n"/>
      <c r="K478" s="5" t="n"/>
      <c r="L478" s="4" t="n"/>
      <c r="M478" s="4" t="n"/>
      <c r="N478" s="4" t="n"/>
      <c r="O478" s="15" t="n"/>
      <c r="P478" s="15" t="n"/>
      <c r="Q478" s="16">
        <f>IF($I478="","",IF($K478="",'الإعدادات'!$B$6-$I478,$K478-$I478))</f>
        <v/>
      </c>
      <c r="R478" s="8">
        <f>IF($I478="","",IF($K478&lt;&gt;"","استُلم",IF(AND($J478&lt;&gt;"",'الإعدادات'!$B$6&gt;$J478),"متأخر","في المعمل")))</f>
        <v/>
      </c>
      <c r="S478" s="16">
        <f>IF(OR($I478="",$J478=""),"",MAX(0,IF($K478="",'الإعدادات'!$B$6,$K478)-$J478))</f>
        <v/>
      </c>
      <c r="T478" s="17">
        <f>IF($I478="","",DATE(YEAR($I478),MONTH($I478),1))</f>
        <v/>
      </c>
      <c r="U478" s="18">
        <f>IF(OR($O478="",$P478=""),"",$P478-$O478)</f>
        <v/>
      </c>
    </row>
    <row r="479">
      <c r="A479" s="4" t="n"/>
      <c r="B479" s="4" t="n"/>
      <c r="C479" s="4" t="n"/>
      <c r="D479" s="4" t="n"/>
      <c r="E479" s="4" t="n"/>
      <c r="F479" s="13" t="n"/>
      <c r="G479" s="14" t="n"/>
      <c r="H479" s="13" t="n"/>
      <c r="I479" s="5" t="n"/>
      <c r="J479" s="5" t="n"/>
      <c r="K479" s="5" t="n"/>
      <c r="L479" s="4" t="n"/>
      <c r="M479" s="4" t="n"/>
      <c r="N479" s="4" t="n"/>
      <c r="O479" s="15" t="n"/>
      <c r="P479" s="15" t="n"/>
      <c r="Q479" s="16">
        <f>IF($I479="","",IF($K479="",'الإعدادات'!$B$6-$I479,$K479-$I479))</f>
        <v/>
      </c>
      <c r="R479" s="8">
        <f>IF($I479="","",IF($K479&lt;&gt;"","استُلم",IF(AND($J479&lt;&gt;"",'الإعدادات'!$B$6&gt;$J479),"متأخر","في المعمل")))</f>
        <v/>
      </c>
      <c r="S479" s="16">
        <f>IF(OR($I479="",$J479=""),"",MAX(0,IF($K479="",'الإعدادات'!$B$6,$K479)-$J479))</f>
        <v/>
      </c>
      <c r="T479" s="17">
        <f>IF($I479="","",DATE(YEAR($I479),MONTH($I479),1))</f>
        <v/>
      </c>
      <c r="U479" s="18">
        <f>IF(OR($O479="",$P479=""),"",$P479-$O479)</f>
        <v/>
      </c>
    </row>
    <row r="480">
      <c r="A480" s="4" t="n"/>
      <c r="B480" s="4" t="n"/>
      <c r="C480" s="4" t="n"/>
      <c r="D480" s="4" t="n"/>
      <c r="E480" s="4" t="n"/>
      <c r="F480" s="13" t="n"/>
      <c r="G480" s="14" t="n"/>
      <c r="H480" s="13" t="n"/>
      <c r="I480" s="5" t="n"/>
      <c r="J480" s="5" t="n"/>
      <c r="K480" s="5" t="n"/>
      <c r="L480" s="4" t="n"/>
      <c r="M480" s="4" t="n"/>
      <c r="N480" s="4" t="n"/>
      <c r="O480" s="15" t="n"/>
      <c r="P480" s="15" t="n"/>
      <c r="Q480" s="16">
        <f>IF($I480="","",IF($K480="",'الإعدادات'!$B$6-$I480,$K480-$I480))</f>
        <v/>
      </c>
      <c r="R480" s="8">
        <f>IF($I480="","",IF($K480&lt;&gt;"","استُلم",IF(AND($J480&lt;&gt;"",'الإعدادات'!$B$6&gt;$J480),"متأخر","في المعمل")))</f>
        <v/>
      </c>
      <c r="S480" s="16">
        <f>IF(OR($I480="",$J480=""),"",MAX(0,IF($K480="",'الإعدادات'!$B$6,$K480)-$J480))</f>
        <v/>
      </c>
      <c r="T480" s="17">
        <f>IF($I480="","",DATE(YEAR($I480),MONTH($I480),1))</f>
        <v/>
      </c>
      <c r="U480" s="18">
        <f>IF(OR($O480="",$P480=""),"",$P480-$O480)</f>
        <v/>
      </c>
    </row>
    <row r="481">
      <c r="A481" s="4" t="n"/>
      <c r="B481" s="4" t="n"/>
      <c r="C481" s="4" t="n"/>
      <c r="D481" s="4" t="n"/>
      <c r="E481" s="4" t="n"/>
      <c r="F481" s="13" t="n"/>
      <c r="G481" s="14" t="n"/>
      <c r="H481" s="13" t="n"/>
      <c r="I481" s="5" t="n"/>
      <c r="J481" s="5" t="n"/>
      <c r="K481" s="5" t="n"/>
      <c r="L481" s="4" t="n"/>
      <c r="M481" s="4" t="n"/>
      <c r="N481" s="4" t="n"/>
      <c r="O481" s="15" t="n"/>
      <c r="P481" s="15" t="n"/>
      <c r="Q481" s="16">
        <f>IF($I481="","",IF($K481="",'الإعدادات'!$B$6-$I481,$K481-$I481))</f>
        <v/>
      </c>
      <c r="R481" s="8">
        <f>IF($I481="","",IF($K481&lt;&gt;"","استُلم",IF(AND($J481&lt;&gt;"",'الإعدادات'!$B$6&gt;$J481),"متأخر","في المعمل")))</f>
        <v/>
      </c>
      <c r="S481" s="16">
        <f>IF(OR($I481="",$J481=""),"",MAX(0,IF($K481="",'الإعدادات'!$B$6,$K481)-$J481))</f>
        <v/>
      </c>
      <c r="T481" s="17">
        <f>IF($I481="","",DATE(YEAR($I481),MONTH($I481),1))</f>
        <v/>
      </c>
      <c r="U481" s="18">
        <f>IF(OR($O481="",$P481=""),"",$P481-$O481)</f>
        <v/>
      </c>
    </row>
    <row r="482">
      <c r="A482" s="4" t="n"/>
      <c r="B482" s="4" t="n"/>
      <c r="C482" s="4" t="n"/>
      <c r="D482" s="4" t="n"/>
      <c r="E482" s="4" t="n"/>
      <c r="F482" s="13" t="n"/>
      <c r="G482" s="14" t="n"/>
      <c r="H482" s="13" t="n"/>
      <c r="I482" s="5" t="n"/>
      <c r="J482" s="5" t="n"/>
      <c r="K482" s="5" t="n"/>
      <c r="L482" s="4" t="n"/>
      <c r="M482" s="4" t="n"/>
      <c r="N482" s="4" t="n"/>
      <c r="O482" s="15" t="n"/>
      <c r="P482" s="15" t="n"/>
      <c r="Q482" s="16">
        <f>IF($I482="","",IF($K482="",'الإعدادات'!$B$6-$I482,$K482-$I482))</f>
        <v/>
      </c>
      <c r="R482" s="8">
        <f>IF($I482="","",IF($K482&lt;&gt;"","استُلم",IF(AND($J482&lt;&gt;"",'الإعدادات'!$B$6&gt;$J482),"متأخر","في المعمل")))</f>
        <v/>
      </c>
      <c r="S482" s="16">
        <f>IF(OR($I482="",$J482=""),"",MAX(0,IF($K482="",'الإعدادات'!$B$6,$K482)-$J482))</f>
        <v/>
      </c>
      <c r="T482" s="17">
        <f>IF($I482="","",DATE(YEAR($I482),MONTH($I482),1))</f>
        <v/>
      </c>
      <c r="U482" s="18">
        <f>IF(OR($O482="",$P482=""),"",$P482-$O482)</f>
        <v/>
      </c>
    </row>
    <row r="483">
      <c r="A483" s="4" t="n"/>
      <c r="B483" s="4" t="n"/>
      <c r="C483" s="4" t="n"/>
      <c r="D483" s="4" t="n"/>
      <c r="E483" s="4" t="n"/>
      <c r="F483" s="13" t="n"/>
      <c r="G483" s="14" t="n"/>
      <c r="H483" s="13" t="n"/>
      <c r="I483" s="5" t="n"/>
      <c r="J483" s="5" t="n"/>
      <c r="K483" s="5" t="n"/>
      <c r="L483" s="4" t="n"/>
      <c r="M483" s="4" t="n"/>
      <c r="N483" s="4" t="n"/>
      <c r="O483" s="15" t="n"/>
      <c r="P483" s="15" t="n"/>
      <c r="Q483" s="16">
        <f>IF($I483="","",IF($K483="",'الإعدادات'!$B$6-$I483,$K483-$I483))</f>
        <v/>
      </c>
      <c r="R483" s="8">
        <f>IF($I483="","",IF($K483&lt;&gt;"","استُلم",IF(AND($J483&lt;&gt;"",'الإعدادات'!$B$6&gt;$J483),"متأخر","في المعمل")))</f>
        <v/>
      </c>
      <c r="S483" s="16">
        <f>IF(OR($I483="",$J483=""),"",MAX(0,IF($K483="",'الإعدادات'!$B$6,$K483)-$J483))</f>
        <v/>
      </c>
      <c r="T483" s="17">
        <f>IF($I483="","",DATE(YEAR($I483),MONTH($I483),1))</f>
        <v/>
      </c>
      <c r="U483" s="18">
        <f>IF(OR($O483="",$P483=""),"",$P483-$O483)</f>
        <v/>
      </c>
    </row>
    <row r="484">
      <c r="A484" s="4" t="n"/>
      <c r="B484" s="4" t="n"/>
      <c r="C484" s="4" t="n"/>
      <c r="D484" s="4" t="n"/>
      <c r="E484" s="4" t="n"/>
      <c r="F484" s="13" t="n"/>
      <c r="G484" s="14" t="n"/>
      <c r="H484" s="13" t="n"/>
      <c r="I484" s="5" t="n"/>
      <c r="J484" s="5" t="n"/>
      <c r="K484" s="5" t="n"/>
      <c r="L484" s="4" t="n"/>
      <c r="M484" s="4" t="n"/>
      <c r="N484" s="4" t="n"/>
      <c r="O484" s="15" t="n"/>
      <c r="P484" s="15" t="n"/>
      <c r="Q484" s="16">
        <f>IF($I484="","",IF($K484="",'الإعدادات'!$B$6-$I484,$K484-$I484))</f>
        <v/>
      </c>
      <c r="R484" s="8">
        <f>IF($I484="","",IF($K484&lt;&gt;"","استُلم",IF(AND($J484&lt;&gt;"",'الإعدادات'!$B$6&gt;$J484),"متأخر","في المعمل")))</f>
        <v/>
      </c>
      <c r="S484" s="16">
        <f>IF(OR($I484="",$J484=""),"",MAX(0,IF($K484="",'الإعدادات'!$B$6,$K484)-$J484))</f>
        <v/>
      </c>
      <c r="T484" s="17">
        <f>IF($I484="","",DATE(YEAR($I484),MONTH($I484),1))</f>
        <v/>
      </c>
      <c r="U484" s="18">
        <f>IF(OR($O484="",$P484=""),"",$P484-$O484)</f>
        <v/>
      </c>
    </row>
    <row r="485">
      <c r="A485" s="4" t="n"/>
      <c r="B485" s="4" t="n"/>
      <c r="C485" s="4" t="n"/>
      <c r="D485" s="4" t="n"/>
      <c r="E485" s="4" t="n"/>
      <c r="F485" s="13" t="n"/>
      <c r="G485" s="14" t="n"/>
      <c r="H485" s="13" t="n"/>
      <c r="I485" s="5" t="n"/>
      <c r="J485" s="5" t="n"/>
      <c r="K485" s="5" t="n"/>
      <c r="L485" s="4" t="n"/>
      <c r="M485" s="4" t="n"/>
      <c r="N485" s="4" t="n"/>
      <c r="O485" s="15" t="n"/>
      <c r="P485" s="15" t="n"/>
      <c r="Q485" s="16">
        <f>IF($I485="","",IF($K485="",'الإعدادات'!$B$6-$I485,$K485-$I485))</f>
        <v/>
      </c>
      <c r="R485" s="8">
        <f>IF($I485="","",IF($K485&lt;&gt;"","استُلم",IF(AND($J485&lt;&gt;"",'الإعدادات'!$B$6&gt;$J485),"متأخر","في المعمل")))</f>
        <v/>
      </c>
      <c r="S485" s="16">
        <f>IF(OR($I485="",$J485=""),"",MAX(0,IF($K485="",'الإعدادات'!$B$6,$K485)-$J485))</f>
        <v/>
      </c>
      <c r="T485" s="17">
        <f>IF($I485="","",DATE(YEAR($I485),MONTH($I485),1))</f>
        <v/>
      </c>
      <c r="U485" s="18">
        <f>IF(OR($O485="",$P485=""),"",$P485-$O485)</f>
        <v/>
      </c>
    </row>
    <row r="486">
      <c r="A486" s="4" t="n"/>
      <c r="B486" s="4" t="n"/>
      <c r="C486" s="4" t="n"/>
      <c r="D486" s="4" t="n"/>
      <c r="E486" s="4" t="n"/>
      <c r="F486" s="13" t="n"/>
      <c r="G486" s="14" t="n"/>
      <c r="H486" s="13" t="n"/>
      <c r="I486" s="5" t="n"/>
      <c r="J486" s="5" t="n"/>
      <c r="K486" s="5" t="n"/>
      <c r="L486" s="4" t="n"/>
      <c r="M486" s="4" t="n"/>
      <c r="N486" s="4" t="n"/>
      <c r="O486" s="15" t="n"/>
      <c r="P486" s="15" t="n"/>
      <c r="Q486" s="16">
        <f>IF($I486="","",IF($K486="",'الإعدادات'!$B$6-$I486,$K486-$I486))</f>
        <v/>
      </c>
      <c r="R486" s="8">
        <f>IF($I486="","",IF($K486&lt;&gt;"","استُلم",IF(AND($J486&lt;&gt;"",'الإعدادات'!$B$6&gt;$J486),"متأخر","في المعمل")))</f>
        <v/>
      </c>
      <c r="S486" s="16">
        <f>IF(OR($I486="",$J486=""),"",MAX(0,IF($K486="",'الإعدادات'!$B$6,$K486)-$J486))</f>
        <v/>
      </c>
      <c r="T486" s="17">
        <f>IF($I486="","",DATE(YEAR($I486),MONTH($I486),1))</f>
        <v/>
      </c>
      <c r="U486" s="18">
        <f>IF(OR($O486="",$P486=""),"",$P486-$O486)</f>
        <v/>
      </c>
    </row>
    <row r="487">
      <c r="A487" s="4" t="n"/>
      <c r="B487" s="4" t="n"/>
      <c r="C487" s="4" t="n"/>
      <c r="D487" s="4" t="n"/>
      <c r="E487" s="4" t="n"/>
      <c r="F487" s="13" t="n"/>
      <c r="G487" s="14" t="n"/>
      <c r="H487" s="13" t="n"/>
      <c r="I487" s="5" t="n"/>
      <c r="J487" s="5" t="n"/>
      <c r="K487" s="5" t="n"/>
      <c r="L487" s="4" t="n"/>
      <c r="M487" s="4" t="n"/>
      <c r="N487" s="4" t="n"/>
      <c r="O487" s="15" t="n"/>
      <c r="P487" s="15" t="n"/>
      <c r="Q487" s="16">
        <f>IF($I487="","",IF($K487="",'الإعدادات'!$B$6-$I487,$K487-$I487))</f>
        <v/>
      </c>
      <c r="R487" s="8">
        <f>IF($I487="","",IF($K487&lt;&gt;"","استُلم",IF(AND($J487&lt;&gt;"",'الإعدادات'!$B$6&gt;$J487),"متأخر","في المعمل")))</f>
        <v/>
      </c>
      <c r="S487" s="16">
        <f>IF(OR($I487="",$J487=""),"",MAX(0,IF($K487="",'الإعدادات'!$B$6,$K487)-$J487))</f>
        <v/>
      </c>
      <c r="T487" s="17">
        <f>IF($I487="","",DATE(YEAR($I487),MONTH($I487),1))</f>
        <v/>
      </c>
      <c r="U487" s="18">
        <f>IF(OR($O487="",$P487=""),"",$P487-$O487)</f>
        <v/>
      </c>
    </row>
    <row r="488">
      <c r="A488" s="4" t="n"/>
      <c r="B488" s="4" t="n"/>
      <c r="C488" s="4" t="n"/>
      <c r="D488" s="4" t="n"/>
      <c r="E488" s="4" t="n"/>
      <c r="F488" s="13" t="n"/>
      <c r="G488" s="14" t="n"/>
      <c r="H488" s="13" t="n"/>
      <c r="I488" s="5" t="n"/>
      <c r="J488" s="5" t="n"/>
      <c r="K488" s="5" t="n"/>
      <c r="L488" s="4" t="n"/>
      <c r="M488" s="4" t="n"/>
      <c r="N488" s="4" t="n"/>
      <c r="O488" s="15" t="n"/>
      <c r="P488" s="15" t="n"/>
      <c r="Q488" s="16">
        <f>IF($I488="","",IF($K488="",'الإعدادات'!$B$6-$I488,$K488-$I488))</f>
        <v/>
      </c>
      <c r="R488" s="8">
        <f>IF($I488="","",IF($K488&lt;&gt;"","استُلم",IF(AND($J488&lt;&gt;"",'الإعدادات'!$B$6&gt;$J488),"متأخر","في المعمل")))</f>
        <v/>
      </c>
      <c r="S488" s="16">
        <f>IF(OR($I488="",$J488=""),"",MAX(0,IF($K488="",'الإعدادات'!$B$6,$K488)-$J488))</f>
        <v/>
      </c>
      <c r="T488" s="17">
        <f>IF($I488="","",DATE(YEAR($I488),MONTH($I488),1))</f>
        <v/>
      </c>
      <c r="U488" s="18">
        <f>IF(OR($O488="",$P488=""),"",$P488-$O488)</f>
        <v/>
      </c>
    </row>
    <row r="489">
      <c r="A489" s="4" t="n"/>
      <c r="B489" s="4" t="n"/>
      <c r="C489" s="4" t="n"/>
      <c r="D489" s="4" t="n"/>
      <c r="E489" s="4" t="n"/>
      <c r="F489" s="13" t="n"/>
      <c r="G489" s="14" t="n"/>
      <c r="H489" s="13" t="n"/>
      <c r="I489" s="5" t="n"/>
      <c r="J489" s="5" t="n"/>
      <c r="K489" s="5" t="n"/>
      <c r="L489" s="4" t="n"/>
      <c r="M489" s="4" t="n"/>
      <c r="N489" s="4" t="n"/>
      <c r="O489" s="15" t="n"/>
      <c r="P489" s="15" t="n"/>
      <c r="Q489" s="16">
        <f>IF($I489="","",IF($K489="",'الإعدادات'!$B$6-$I489,$K489-$I489))</f>
        <v/>
      </c>
      <c r="R489" s="8">
        <f>IF($I489="","",IF($K489&lt;&gt;"","استُلم",IF(AND($J489&lt;&gt;"",'الإعدادات'!$B$6&gt;$J489),"متأخر","في المعمل")))</f>
        <v/>
      </c>
      <c r="S489" s="16">
        <f>IF(OR($I489="",$J489=""),"",MAX(0,IF($K489="",'الإعدادات'!$B$6,$K489)-$J489))</f>
        <v/>
      </c>
      <c r="T489" s="17">
        <f>IF($I489="","",DATE(YEAR($I489),MONTH($I489),1))</f>
        <v/>
      </c>
      <c r="U489" s="18">
        <f>IF(OR($O489="",$P489=""),"",$P489-$O489)</f>
        <v/>
      </c>
    </row>
    <row r="490">
      <c r="A490" s="4" t="n"/>
      <c r="B490" s="4" t="n"/>
      <c r="C490" s="4" t="n"/>
      <c r="D490" s="4" t="n"/>
      <c r="E490" s="4" t="n"/>
      <c r="F490" s="13" t="n"/>
      <c r="G490" s="14" t="n"/>
      <c r="H490" s="13" t="n"/>
      <c r="I490" s="5" t="n"/>
      <c r="J490" s="5" t="n"/>
      <c r="K490" s="5" t="n"/>
      <c r="L490" s="4" t="n"/>
      <c r="M490" s="4" t="n"/>
      <c r="N490" s="4" t="n"/>
      <c r="O490" s="15" t="n"/>
      <c r="P490" s="15" t="n"/>
      <c r="Q490" s="16">
        <f>IF($I490="","",IF($K490="",'الإعدادات'!$B$6-$I490,$K490-$I490))</f>
        <v/>
      </c>
      <c r="R490" s="8">
        <f>IF($I490="","",IF($K490&lt;&gt;"","استُلم",IF(AND($J490&lt;&gt;"",'الإعدادات'!$B$6&gt;$J490),"متأخر","في المعمل")))</f>
        <v/>
      </c>
      <c r="S490" s="16">
        <f>IF(OR($I490="",$J490=""),"",MAX(0,IF($K490="",'الإعدادات'!$B$6,$K490)-$J490))</f>
        <v/>
      </c>
      <c r="T490" s="17">
        <f>IF($I490="","",DATE(YEAR($I490),MONTH($I490),1))</f>
        <v/>
      </c>
      <c r="U490" s="18">
        <f>IF(OR($O490="",$P490=""),"",$P490-$O490)</f>
        <v/>
      </c>
    </row>
    <row r="491">
      <c r="A491" s="4" t="n"/>
      <c r="B491" s="4" t="n"/>
      <c r="C491" s="4" t="n"/>
      <c r="D491" s="4" t="n"/>
      <c r="E491" s="4" t="n"/>
      <c r="F491" s="13" t="n"/>
      <c r="G491" s="14" t="n"/>
      <c r="H491" s="13" t="n"/>
      <c r="I491" s="5" t="n"/>
      <c r="J491" s="5" t="n"/>
      <c r="K491" s="5" t="n"/>
      <c r="L491" s="4" t="n"/>
      <c r="M491" s="4" t="n"/>
      <c r="N491" s="4" t="n"/>
      <c r="O491" s="15" t="n"/>
      <c r="P491" s="15" t="n"/>
      <c r="Q491" s="16">
        <f>IF($I491="","",IF($K491="",'الإعدادات'!$B$6-$I491,$K491-$I491))</f>
        <v/>
      </c>
      <c r="R491" s="8">
        <f>IF($I491="","",IF($K491&lt;&gt;"","استُلم",IF(AND($J491&lt;&gt;"",'الإعدادات'!$B$6&gt;$J491),"متأخر","في المعمل")))</f>
        <v/>
      </c>
      <c r="S491" s="16">
        <f>IF(OR($I491="",$J491=""),"",MAX(0,IF($K491="",'الإعدادات'!$B$6,$K491)-$J491))</f>
        <v/>
      </c>
      <c r="T491" s="17">
        <f>IF($I491="","",DATE(YEAR($I491),MONTH($I491),1))</f>
        <v/>
      </c>
      <c r="U491" s="18">
        <f>IF(OR($O491="",$P491=""),"",$P491-$O491)</f>
        <v/>
      </c>
    </row>
    <row r="492">
      <c r="A492" s="4" t="n"/>
      <c r="B492" s="4" t="n"/>
      <c r="C492" s="4" t="n"/>
      <c r="D492" s="4" t="n"/>
      <c r="E492" s="4" t="n"/>
      <c r="F492" s="13" t="n"/>
      <c r="G492" s="14" t="n"/>
      <c r="H492" s="13" t="n"/>
      <c r="I492" s="5" t="n"/>
      <c r="J492" s="5" t="n"/>
      <c r="K492" s="5" t="n"/>
      <c r="L492" s="4" t="n"/>
      <c r="M492" s="4" t="n"/>
      <c r="N492" s="4" t="n"/>
      <c r="O492" s="15" t="n"/>
      <c r="P492" s="15" t="n"/>
      <c r="Q492" s="16">
        <f>IF($I492="","",IF($K492="",'الإعدادات'!$B$6-$I492,$K492-$I492))</f>
        <v/>
      </c>
      <c r="R492" s="8">
        <f>IF($I492="","",IF($K492&lt;&gt;"","استُلم",IF(AND($J492&lt;&gt;"",'الإعدادات'!$B$6&gt;$J492),"متأخر","في المعمل")))</f>
        <v/>
      </c>
      <c r="S492" s="16">
        <f>IF(OR($I492="",$J492=""),"",MAX(0,IF($K492="",'الإعدادات'!$B$6,$K492)-$J492))</f>
        <v/>
      </c>
      <c r="T492" s="17">
        <f>IF($I492="","",DATE(YEAR($I492),MONTH($I492),1))</f>
        <v/>
      </c>
      <c r="U492" s="18">
        <f>IF(OR($O492="",$P492=""),"",$P492-$O492)</f>
        <v/>
      </c>
    </row>
    <row r="493">
      <c r="A493" s="4" t="n"/>
      <c r="B493" s="4" t="n"/>
      <c r="C493" s="4" t="n"/>
      <c r="D493" s="4" t="n"/>
      <c r="E493" s="4" t="n"/>
      <c r="F493" s="13" t="n"/>
      <c r="G493" s="14" t="n"/>
      <c r="H493" s="13" t="n"/>
      <c r="I493" s="5" t="n"/>
      <c r="J493" s="5" t="n"/>
      <c r="K493" s="5" t="n"/>
      <c r="L493" s="4" t="n"/>
      <c r="M493" s="4" t="n"/>
      <c r="N493" s="4" t="n"/>
      <c r="O493" s="15" t="n"/>
      <c r="P493" s="15" t="n"/>
      <c r="Q493" s="16">
        <f>IF($I493="","",IF($K493="",'الإعدادات'!$B$6-$I493,$K493-$I493))</f>
        <v/>
      </c>
      <c r="R493" s="8">
        <f>IF($I493="","",IF($K493&lt;&gt;"","استُلم",IF(AND($J493&lt;&gt;"",'الإعدادات'!$B$6&gt;$J493),"متأخر","في المعمل")))</f>
        <v/>
      </c>
      <c r="S493" s="16">
        <f>IF(OR($I493="",$J493=""),"",MAX(0,IF($K493="",'الإعدادات'!$B$6,$K493)-$J493))</f>
        <v/>
      </c>
      <c r="T493" s="17">
        <f>IF($I493="","",DATE(YEAR($I493),MONTH($I493),1))</f>
        <v/>
      </c>
      <c r="U493" s="18">
        <f>IF(OR($O493="",$P493=""),"",$P493-$O493)</f>
        <v/>
      </c>
    </row>
    <row r="494">
      <c r="A494" s="4" t="n"/>
      <c r="B494" s="4" t="n"/>
      <c r="C494" s="4" t="n"/>
      <c r="D494" s="4" t="n"/>
      <c r="E494" s="4" t="n"/>
      <c r="F494" s="13" t="n"/>
      <c r="G494" s="14" t="n"/>
      <c r="H494" s="13" t="n"/>
      <c r="I494" s="5" t="n"/>
      <c r="J494" s="5" t="n"/>
      <c r="K494" s="5" t="n"/>
      <c r="L494" s="4" t="n"/>
      <c r="M494" s="4" t="n"/>
      <c r="N494" s="4" t="n"/>
      <c r="O494" s="15" t="n"/>
      <c r="P494" s="15" t="n"/>
      <c r="Q494" s="16">
        <f>IF($I494="","",IF($K494="",'الإعدادات'!$B$6-$I494,$K494-$I494))</f>
        <v/>
      </c>
      <c r="R494" s="8">
        <f>IF($I494="","",IF($K494&lt;&gt;"","استُلم",IF(AND($J494&lt;&gt;"",'الإعدادات'!$B$6&gt;$J494),"متأخر","في المعمل")))</f>
        <v/>
      </c>
      <c r="S494" s="16">
        <f>IF(OR($I494="",$J494=""),"",MAX(0,IF($K494="",'الإعدادات'!$B$6,$K494)-$J494))</f>
        <v/>
      </c>
      <c r="T494" s="17">
        <f>IF($I494="","",DATE(YEAR($I494),MONTH($I494),1))</f>
        <v/>
      </c>
      <c r="U494" s="18">
        <f>IF(OR($O494="",$P494=""),"",$P494-$O494)</f>
        <v/>
      </c>
    </row>
    <row r="495">
      <c r="A495" s="4" t="n"/>
      <c r="B495" s="4" t="n"/>
      <c r="C495" s="4" t="n"/>
      <c r="D495" s="4" t="n"/>
      <c r="E495" s="4" t="n"/>
      <c r="F495" s="13" t="n"/>
      <c r="G495" s="14" t="n"/>
      <c r="H495" s="13" t="n"/>
      <c r="I495" s="5" t="n"/>
      <c r="J495" s="5" t="n"/>
      <c r="K495" s="5" t="n"/>
      <c r="L495" s="4" t="n"/>
      <c r="M495" s="4" t="n"/>
      <c r="N495" s="4" t="n"/>
      <c r="O495" s="15" t="n"/>
      <c r="P495" s="15" t="n"/>
      <c r="Q495" s="16">
        <f>IF($I495="","",IF($K495="",'الإعدادات'!$B$6-$I495,$K495-$I495))</f>
        <v/>
      </c>
      <c r="R495" s="8">
        <f>IF($I495="","",IF($K495&lt;&gt;"","استُلم",IF(AND($J495&lt;&gt;"",'الإعدادات'!$B$6&gt;$J495),"متأخر","في المعمل")))</f>
        <v/>
      </c>
      <c r="S495" s="16">
        <f>IF(OR($I495="",$J495=""),"",MAX(0,IF($K495="",'الإعدادات'!$B$6,$K495)-$J495))</f>
        <v/>
      </c>
      <c r="T495" s="17">
        <f>IF($I495="","",DATE(YEAR($I495),MONTH($I495),1))</f>
        <v/>
      </c>
      <c r="U495" s="18">
        <f>IF(OR($O495="",$P495=""),"",$P495-$O495)</f>
        <v/>
      </c>
    </row>
    <row r="496">
      <c r="A496" s="4" t="n"/>
      <c r="B496" s="4" t="n"/>
      <c r="C496" s="4" t="n"/>
      <c r="D496" s="4" t="n"/>
      <c r="E496" s="4" t="n"/>
      <c r="F496" s="13" t="n"/>
      <c r="G496" s="14" t="n"/>
      <c r="H496" s="13" t="n"/>
      <c r="I496" s="5" t="n"/>
      <c r="J496" s="5" t="n"/>
      <c r="K496" s="5" t="n"/>
      <c r="L496" s="4" t="n"/>
      <c r="M496" s="4" t="n"/>
      <c r="N496" s="4" t="n"/>
      <c r="O496" s="15" t="n"/>
      <c r="P496" s="15" t="n"/>
      <c r="Q496" s="16">
        <f>IF($I496="","",IF($K496="",'الإعدادات'!$B$6-$I496,$K496-$I496))</f>
        <v/>
      </c>
      <c r="R496" s="8">
        <f>IF($I496="","",IF($K496&lt;&gt;"","استُلم",IF(AND($J496&lt;&gt;"",'الإعدادات'!$B$6&gt;$J496),"متأخر","في المعمل")))</f>
        <v/>
      </c>
      <c r="S496" s="16">
        <f>IF(OR($I496="",$J496=""),"",MAX(0,IF($K496="",'الإعدادات'!$B$6,$K496)-$J496))</f>
        <v/>
      </c>
      <c r="T496" s="17">
        <f>IF($I496="","",DATE(YEAR($I496),MONTH($I496),1))</f>
        <v/>
      </c>
      <c r="U496" s="18">
        <f>IF(OR($O496="",$P496=""),"",$P496-$O496)</f>
        <v/>
      </c>
    </row>
    <row r="497">
      <c r="A497" s="4" t="n"/>
      <c r="B497" s="4" t="n"/>
      <c r="C497" s="4" t="n"/>
      <c r="D497" s="4" t="n"/>
      <c r="E497" s="4" t="n"/>
      <c r="F497" s="13" t="n"/>
      <c r="G497" s="14" t="n"/>
      <c r="H497" s="13" t="n"/>
      <c r="I497" s="5" t="n"/>
      <c r="J497" s="5" t="n"/>
      <c r="K497" s="5" t="n"/>
      <c r="L497" s="4" t="n"/>
      <c r="M497" s="4" t="n"/>
      <c r="N497" s="4" t="n"/>
      <c r="O497" s="15" t="n"/>
      <c r="P497" s="15" t="n"/>
      <c r="Q497" s="16">
        <f>IF($I497="","",IF($K497="",'الإعدادات'!$B$6-$I497,$K497-$I497))</f>
        <v/>
      </c>
      <c r="R497" s="8">
        <f>IF($I497="","",IF($K497&lt;&gt;"","استُلم",IF(AND($J497&lt;&gt;"",'الإعدادات'!$B$6&gt;$J497),"متأخر","في المعمل")))</f>
        <v/>
      </c>
      <c r="S497" s="16">
        <f>IF(OR($I497="",$J497=""),"",MAX(0,IF($K497="",'الإعدادات'!$B$6,$K497)-$J497))</f>
        <v/>
      </c>
      <c r="T497" s="17">
        <f>IF($I497="","",DATE(YEAR($I497),MONTH($I497),1))</f>
        <v/>
      </c>
      <c r="U497" s="18">
        <f>IF(OR($O497="",$P497=""),"",$P497-$O497)</f>
        <v/>
      </c>
    </row>
    <row r="498">
      <c r="A498" s="4" t="n"/>
      <c r="B498" s="4" t="n"/>
      <c r="C498" s="4" t="n"/>
      <c r="D498" s="4" t="n"/>
      <c r="E498" s="4" t="n"/>
      <c r="F498" s="13" t="n"/>
      <c r="G498" s="14" t="n"/>
      <c r="H498" s="13" t="n"/>
      <c r="I498" s="5" t="n"/>
      <c r="J498" s="5" t="n"/>
      <c r="K498" s="5" t="n"/>
      <c r="L498" s="4" t="n"/>
      <c r="M498" s="4" t="n"/>
      <c r="N498" s="4" t="n"/>
      <c r="O498" s="15" t="n"/>
      <c r="P498" s="15" t="n"/>
      <c r="Q498" s="16">
        <f>IF($I498="","",IF($K498="",'الإعدادات'!$B$6-$I498,$K498-$I498))</f>
        <v/>
      </c>
      <c r="R498" s="8">
        <f>IF($I498="","",IF($K498&lt;&gt;"","استُلم",IF(AND($J498&lt;&gt;"",'الإعدادات'!$B$6&gt;$J498),"متأخر","في المعمل")))</f>
        <v/>
      </c>
      <c r="S498" s="16">
        <f>IF(OR($I498="",$J498=""),"",MAX(0,IF($K498="",'الإعدادات'!$B$6,$K498)-$J498))</f>
        <v/>
      </c>
      <c r="T498" s="17">
        <f>IF($I498="","",DATE(YEAR($I498),MONTH($I498),1))</f>
        <v/>
      </c>
      <c r="U498" s="18">
        <f>IF(OR($O498="",$P498=""),"",$P498-$O498)</f>
        <v/>
      </c>
    </row>
    <row r="499">
      <c r="A499" s="4" t="n"/>
      <c r="B499" s="4" t="n"/>
      <c r="C499" s="4" t="n"/>
      <c r="D499" s="4" t="n"/>
      <c r="E499" s="4" t="n"/>
      <c r="F499" s="13" t="n"/>
      <c r="G499" s="14" t="n"/>
      <c r="H499" s="13" t="n"/>
      <c r="I499" s="5" t="n"/>
      <c r="J499" s="5" t="n"/>
      <c r="K499" s="5" t="n"/>
      <c r="L499" s="4" t="n"/>
      <c r="M499" s="4" t="n"/>
      <c r="N499" s="4" t="n"/>
      <c r="O499" s="15" t="n"/>
      <c r="P499" s="15" t="n"/>
      <c r="Q499" s="16">
        <f>IF($I499="","",IF($K499="",'الإعدادات'!$B$6-$I499,$K499-$I499))</f>
        <v/>
      </c>
      <c r="R499" s="8">
        <f>IF($I499="","",IF($K499&lt;&gt;"","استُلم",IF(AND($J499&lt;&gt;"",'الإعدادات'!$B$6&gt;$J499),"متأخر","في المعمل")))</f>
        <v/>
      </c>
      <c r="S499" s="16">
        <f>IF(OR($I499="",$J499=""),"",MAX(0,IF($K499="",'الإعدادات'!$B$6,$K499)-$J499))</f>
        <v/>
      </c>
      <c r="T499" s="17">
        <f>IF($I499="","",DATE(YEAR($I499),MONTH($I499),1))</f>
        <v/>
      </c>
      <c r="U499" s="18">
        <f>IF(OR($O499="",$P499=""),"",$P499-$O499)</f>
        <v/>
      </c>
    </row>
    <row r="500">
      <c r="A500" s="4" t="n"/>
      <c r="B500" s="4" t="n"/>
      <c r="C500" s="4" t="n"/>
      <c r="D500" s="4" t="n"/>
      <c r="E500" s="4" t="n"/>
      <c r="F500" s="13" t="n"/>
      <c r="G500" s="14" t="n"/>
      <c r="H500" s="13" t="n"/>
      <c r="I500" s="5" t="n"/>
      <c r="J500" s="5" t="n"/>
      <c r="K500" s="5" t="n"/>
      <c r="L500" s="4" t="n"/>
      <c r="M500" s="4" t="n"/>
      <c r="N500" s="4" t="n"/>
      <c r="O500" s="15" t="n"/>
      <c r="P500" s="15" t="n"/>
      <c r="Q500" s="16">
        <f>IF($I500="","",IF($K500="",'الإعدادات'!$B$6-$I500,$K500-$I500))</f>
        <v/>
      </c>
      <c r="R500" s="8">
        <f>IF($I500="","",IF($K500&lt;&gt;"","استُلم",IF(AND($J500&lt;&gt;"",'الإعدادات'!$B$6&gt;$J500),"متأخر","في المعمل")))</f>
        <v/>
      </c>
      <c r="S500" s="16">
        <f>IF(OR($I500="",$J500=""),"",MAX(0,IF($K500="",'الإعدادات'!$B$6,$K500)-$J500))</f>
        <v/>
      </c>
      <c r="T500" s="17">
        <f>IF($I500="","",DATE(YEAR($I500),MONTH($I500),1))</f>
        <v/>
      </c>
      <c r="U500" s="18">
        <f>IF(OR($O500="",$P500=""),"",$P500-$O500)</f>
        <v/>
      </c>
    </row>
    <row r="501">
      <c r="A501" s="4" t="n"/>
      <c r="B501" s="4" t="n"/>
      <c r="C501" s="4" t="n"/>
      <c r="D501" s="4" t="n"/>
      <c r="E501" s="4" t="n"/>
      <c r="F501" s="13" t="n"/>
      <c r="G501" s="14" t="n"/>
      <c r="H501" s="13" t="n"/>
      <c r="I501" s="5" t="n"/>
      <c r="J501" s="5" t="n"/>
      <c r="K501" s="5" t="n"/>
      <c r="L501" s="4" t="n"/>
      <c r="M501" s="4" t="n"/>
      <c r="N501" s="4" t="n"/>
      <c r="O501" s="15" t="n"/>
      <c r="P501" s="15" t="n"/>
      <c r="Q501" s="16">
        <f>IF($I501="","",IF($K501="",'الإعدادات'!$B$6-$I501,$K501-$I501))</f>
        <v/>
      </c>
      <c r="R501" s="8">
        <f>IF($I501="","",IF($K501&lt;&gt;"","استُلم",IF(AND($J501&lt;&gt;"",'الإعدادات'!$B$6&gt;$J501),"متأخر","في المعمل")))</f>
        <v/>
      </c>
      <c r="S501" s="16">
        <f>IF(OR($I501="",$J501=""),"",MAX(0,IF($K501="",'الإعدادات'!$B$6,$K501)-$J501))</f>
        <v/>
      </c>
      <c r="T501" s="17">
        <f>IF($I501="","",DATE(YEAR($I501),MONTH($I501),1))</f>
        <v/>
      </c>
      <c r="U501" s="18">
        <f>IF(OR($O501="",$P501=""),"",$P501-$O501)</f>
        <v/>
      </c>
    </row>
    <row r="502">
      <c r="A502" s="4" t="n"/>
      <c r="B502" s="4" t="n"/>
      <c r="C502" s="4" t="n"/>
      <c r="D502" s="4" t="n"/>
      <c r="E502" s="4" t="n"/>
      <c r="F502" s="13" t="n"/>
      <c r="G502" s="14" t="n"/>
      <c r="H502" s="13" t="n"/>
      <c r="I502" s="5" t="n"/>
      <c r="J502" s="5" t="n"/>
      <c r="K502" s="5" t="n"/>
      <c r="L502" s="4" t="n"/>
      <c r="M502" s="4" t="n"/>
      <c r="N502" s="4" t="n"/>
      <c r="O502" s="15" t="n"/>
      <c r="P502" s="15" t="n"/>
      <c r="Q502" s="16">
        <f>IF($I502="","",IF($K502="",'الإعدادات'!$B$6-$I502,$K502-$I502))</f>
        <v/>
      </c>
      <c r="R502" s="8">
        <f>IF($I502="","",IF($K502&lt;&gt;"","استُلم",IF(AND($J502&lt;&gt;"",'الإعدادات'!$B$6&gt;$J502),"متأخر","في المعمل")))</f>
        <v/>
      </c>
      <c r="S502" s="16">
        <f>IF(OR($I502="",$J502=""),"",MAX(0,IF($K502="",'الإعدادات'!$B$6,$K502)-$J502))</f>
        <v/>
      </c>
      <c r="T502" s="17">
        <f>IF($I502="","",DATE(YEAR($I502),MONTH($I502),1))</f>
        <v/>
      </c>
      <c r="U502" s="18">
        <f>IF(OR($O502="",$P502=""),"",$P502-$O502)</f>
        <v/>
      </c>
    </row>
    <row r="503">
      <c r="A503" s="4" t="n"/>
      <c r="B503" s="4" t="n"/>
      <c r="C503" s="4" t="n"/>
      <c r="D503" s="4" t="n"/>
      <c r="E503" s="4" t="n"/>
      <c r="F503" s="13" t="n"/>
      <c r="G503" s="14" t="n"/>
      <c r="H503" s="13" t="n"/>
      <c r="I503" s="5" t="n"/>
      <c r="J503" s="5" t="n"/>
      <c r="K503" s="5" t="n"/>
      <c r="L503" s="4" t="n"/>
      <c r="M503" s="4" t="n"/>
      <c r="N503" s="4" t="n"/>
      <c r="O503" s="15" t="n"/>
      <c r="P503" s="15" t="n"/>
      <c r="Q503" s="16">
        <f>IF($I503="","",IF($K503="",'الإعدادات'!$B$6-$I503,$K503-$I503))</f>
        <v/>
      </c>
      <c r="R503" s="8">
        <f>IF($I503="","",IF($K503&lt;&gt;"","استُلم",IF(AND($J503&lt;&gt;"",'الإعدادات'!$B$6&gt;$J503),"متأخر","في المعمل")))</f>
        <v/>
      </c>
      <c r="S503" s="16">
        <f>IF(OR($I503="",$J503=""),"",MAX(0,IF($K503="",'الإعدادات'!$B$6,$K503)-$J503))</f>
        <v/>
      </c>
      <c r="T503" s="17">
        <f>IF($I503="","",DATE(YEAR($I503),MONTH($I503),1))</f>
        <v/>
      </c>
      <c r="U503" s="18">
        <f>IF(OR($O503="",$P503=""),"",$P503-$O503)</f>
        <v/>
      </c>
    </row>
    <row r="504">
      <c r="A504" s="4" t="n"/>
      <c r="B504" s="4" t="n"/>
      <c r="C504" s="4" t="n"/>
      <c r="D504" s="4" t="n"/>
      <c r="E504" s="4" t="n"/>
      <c r="F504" s="13" t="n"/>
      <c r="G504" s="14" t="n"/>
      <c r="H504" s="13" t="n"/>
      <c r="I504" s="5" t="n"/>
      <c r="J504" s="5" t="n"/>
      <c r="K504" s="5" t="n"/>
      <c r="L504" s="4" t="n"/>
      <c r="M504" s="4" t="n"/>
      <c r="N504" s="4" t="n"/>
      <c r="O504" s="15" t="n"/>
      <c r="P504" s="15" t="n"/>
      <c r="Q504" s="16">
        <f>IF($I504="","",IF($K504="",'الإعدادات'!$B$6-$I504,$K504-$I504))</f>
        <v/>
      </c>
      <c r="R504" s="8">
        <f>IF($I504="","",IF($K504&lt;&gt;"","استُلم",IF(AND($J504&lt;&gt;"",'الإعدادات'!$B$6&gt;$J504),"متأخر","في المعمل")))</f>
        <v/>
      </c>
      <c r="S504" s="16">
        <f>IF(OR($I504="",$J504=""),"",MAX(0,IF($K504="",'الإعدادات'!$B$6,$K504)-$J504))</f>
        <v/>
      </c>
      <c r="T504" s="17">
        <f>IF($I504="","",DATE(YEAR($I504),MONTH($I504),1))</f>
        <v/>
      </c>
      <c r="U504" s="18">
        <f>IF(OR($O504="",$P504=""),"",$P504-$O504)</f>
        <v/>
      </c>
    </row>
    <row r="505">
      <c r="A505" s="4" t="n"/>
      <c r="B505" s="4" t="n"/>
      <c r="C505" s="4" t="n"/>
      <c r="D505" s="4" t="n"/>
      <c r="E505" s="4" t="n"/>
      <c r="F505" s="13" t="n"/>
      <c r="G505" s="14" t="n"/>
      <c r="H505" s="13" t="n"/>
      <c r="I505" s="5" t="n"/>
      <c r="J505" s="5" t="n"/>
      <c r="K505" s="5" t="n"/>
      <c r="L505" s="4" t="n"/>
      <c r="M505" s="4" t="n"/>
      <c r="N505" s="4" t="n"/>
      <c r="O505" s="15" t="n"/>
      <c r="P505" s="15" t="n"/>
      <c r="Q505" s="16">
        <f>IF($I505="","",IF($K505="",'الإعدادات'!$B$6-$I505,$K505-$I505))</f>
        <v/>
      </c>
      <c r="R505" s="8">
        <f>IF($I505="","",IF($K505&lt;&gt;"","استُلم",IF(AND($J505&lt;&gt;"",'الإعدادات'!$B$6&gt;$J505),"متأخر","في المعمل")))</f>
        <v/>
      </c>
      <c r="S505" s="16">
        <f>IF(OR($I505="",$J505=""),"",MAX(0,IF($K505="",'الإعدادات'!$B$6,$K505)-$J505))</f>
        <v/>
      </c>
      <c r="T505" s="17">
        <f>IF($I505="","",DATE(YEAR($I505),MONTH($I505),1))</f>
        <v/>
      </c>
      <c r="U505" s="18">
        <f>IF(OR($O505="",$P505=""),"",$P505-$O505)</f>
        <v/>
      </c>
    </row>
    <row r="506">
      <c r="A506" s="4" t="n"/>
      <c r="B506" s="4" t="n"/>
      <c r="C506" s="4" t="n"/>
      <c r="D506" s="4" t="n"/>
      <c r="E506" s="4" t="n"/>
      <c r="F506" s="13" t="n"/>
      <c r="G506" s="14" t="n"/>
      <c r="H506" s="13" t="n"/>
      <c r="I506" s="5" t="n"/>
      <c r="J506" s="5" t="n"/>
      <c r="K506" s="5" t="n"/>
      <c r="L506" s="4" t="n"/>
      <c r="M506" s="4" t="n"/>
      <c r="N506" s="4" t="n"/>
      <c r="O506" s="15" t="n"/>
      <c r="P506" s="15" t="n"/>
      <c r="Q506" s="16">
        <f>IF($I506="","",IF($K506="",'الإعدادات'!$B$6-$I506,$K506-$I506))</f>
        <v/>
      </c>
      <c r="R506" s="8">
        <f>IF($I506="","",IF($K506&lt;&gt;"","استُلم",IF(AND($J506&lt;&gt;"",'الإعدادات'!$B$6&gt;$J506),"متأخر","في المعمل")))</f>
        <v/>
      </c>
      <c r="S506" s="16">
        <f>IF(OR($I506="",$J506=""),"",MAX(0,IF($K506="",'الإعدادات'!$B$6,$K506)-$J506))</f>
        <v/>
      </c>
      <c r="T506" s="17">
        <f>IF($I506="","",DATE(YEAR($I506),MONTH($I506),1))</f>
        <v/>
      </c>
      <c r="U506" s="18">
        <f>IF(OR($O506="",$P506=""),"",$P506-$O506)</f>
        <v/>
      </c>
    </row>
    <row r="507">
      <c r="A507" s="4" t="n"/>
      <c r="B507" s="4" t="n"/>
      <c r="C507" s="4" t="n"/>
      <c r="D507" s="4" t="n"/>
      <c r="E507" s="4" t="n"/>
      <c r="F507" s="13" t="n"/>
      <c r="G507" s="14" t="n"/>
      <c r="H507" s="13" t="n"/>
      <c r="I507" s="5" t="n"/>
      <c r="J507" s="5" t="n"/>
      <c r="K507" s="5" t="n"/>
      <c r="L507" s="4" t="n"/>
      <c r="M507" s="4" t="n"/>
      <c r="N507" s="4" t="n"/>
      <c r="O507" s="15" t="n"/>
      <c r="P507" s="15" t="n"/>
      <c r="Q507" s="16">
        <f>IF($I507="","",IF($K507="",'الإعدادات'!$B$6-$I507,$K507-$I507))</f>
        <v/>
      </c>
      <c r="R507" s="8">
        <f>IF($I507="","",IF($K507&lt;&gt;"","استُلم",IF(AND($J507&lt;&gt;"",'الإعدادات'!$B$6&gt;$J507),"متأخر","في المعمل")))</f>
        <v/>
      </c>
      <c r="S507" s="16">
        <f>IF(OR($I507="",$J507=""),"",MAX(0,IF($K507="",'الإعدادات'!$B$6,$K507)-$J507))</f>
        <v/>
      </c>
      <c r="T507" s="17">
        <f>IF($I507="","",DATE(YEAR($I507),MONTH($I507),1))</f>
        <v/>
      </c>
      <c r="U507" s="18">
        <f>IF(OR($O507="",$P507=""),"",$P507-$O507)</f>
        <v/>
      </c>
    </row>
    <row r="508">
      <c r="A508" s="4" t="n"/>
      <c r="B508" s="4" t="n"/>
      <c r="C508" s="4" t="n"/>
      <c r="D508" s="4" t="n"/>
      <c r="E508" s="4" t="n"/>
      <c r="F508" s="13" t="n"/>
      <c r="G508" s="14" t="n"/>
      <c r="H508" s="13" t="n"/>
      <c r="I508" s="5" t="n"/>
      <c r="J508" s="5" t="n"/>
      <c r="K508" s="5" t="n"/>
      <c r="L508" s="4" t="n"/>
      <c r="M508" s="4" t="n"/>
      <c r="N508" s="4" t="n"/>
      <c r="O508" s="15" t="n"/>
      <c r="P508" s="15" t="n"/>
      <c r="Q508" s="16">
        <f>IF($I508="","",IF($K508="",'الإعدادات'!$B$6-$I508,$K508-$I508))</f>
        <v/>
      </c>
      <c r="R508" s="8">
        <f>IF($I508="","",IF($K508&lt;&gt;"","استُلم",IF(AND($J508&lt;&gt;"",'الإعدادات'!$B$6&gt;$J508),"متأخر","في المعمل")))</f>
        <v/>
      </c>
      <c r="S508" s="16">
        <f>IF(OR($I508="",$J508=""),"",MAX(0,IF($K508="",'الإعدادات'!$B$6,$K508)-$J508))</f>
        <v/>
      </c>
      <c r="T508" s="17">
        <f>IF($I508="","",DATE(YEAR($I508),MONTH($I508),1))</f>
        <v/>
      </c>
      <c r="U508" s="18">
        <f>IF(OR($O508="",$P508=""),"",$P508-$O508)</f>
        <v/>
      </c>
    </row>
    <row r="509">
      <c r="A509" s="4" t="n"/>
      <c r="B509" s="4" t="n"/>
      <c r="C509" s="4" t="n"/>
      <c r="D509" s="4" t="n"/>
      <c r="E509" s="4" t="n"/>
      <c r="F509" s="13" t="n"/>
      <c r="G509" s="14" t="n"/>
      <c r="H509" s="13" t="n"/>
      <c r="I509" s="5" t="n"/>
      <c r="J509" s="5" t="n"/>
      <c r="K509" s="5" t="n"/>
      <c r="L509" s="4" t="n"/>
      <c r="M509" s="4" t="n"/>
      <c r="N509" s="4" t="n"/>
      <c r="O509" s="15" t="n"/>
      <c r="P509" s="15" t="n"/>
      <c r="Q509" s="16">
        <f>IF($I509="","",IF($K509="",'الإعدادات'!$B$6-$I509,$K509-$I509))</f>
        <v/>
      </c>
      <c r="R509" s="8">
        <f>IF($I509="","",IF($K509&lt;&gt;"","استُلم",IF(AND($J509&lt;&gt;"",'الإعدادات'!$B$6&gt;$J509),"متأخر","في المعمل")))</f>
        <v/>
      </c>
      <c r="S509" s="16">
        <f>IF(OR($I509="",$J509=""),"",MAX(0,IF($K509="",'الإعدادات'!$B$6,$K509)-$J509))</f>
        <v/>
      </c>
      <c r="T509" s="17">
        <f>IF($I509="","",DATE(YEAR($I509),MONTH($I509),1))</f>
        <v/>
      </c>
      <c r="U509" s="18">
        <f>IF(OR($O509="",$P509=""),"",$P509-$O509)</f>
        <v/>
      </c>
    </row>
    <row r="510">
      <c r="A510" s="4" t="n"/>
      <c r="B510" s="4" t="n"/>
      <c r="C510" s="4" t="n"/>
      <c r="D510" s="4" t="n"/>
      <c r="E510" s="4" t="n"/>
      <c r="F510" s="13" t="n"/>
      <c r="G510" s="14" t="n"/>
      <c r="H510" s="13" t="n"/>
      <c r="I510" s="5" t="n"/>
      <c r="J510" s="5" t="n"/>
      <c r="K510" s="5" t="n"/>
      <c r="L510" s="4" t="n"/>
      <c r="M510" s="4" t="n"/>
      <c r="N510" s="4" t="n"/>
      <c r="O510" s="15" t="n"/>
      <c r="P510" s="15" t="n"/>
      <c r="Q510" s="16">
        <f>IF($I510="","",IF($K510="",'الإعدادات'!$B$6-$I510,$K510-$I510))</f>
        <v/>
      </c>
      <c r="R510" s="8">
        <f>IF($I510="","",IF($K510&lt;&gt;"","استُلم",IF(AND($J510&lt;&gt;"",'الإعدادات'!$B$6&gt;$J510),"متأخر","في المعمل")))</f>
        <v/>
      </c>
      <c r="S510" s="16">
        <f>IF(OR($I510="",$J510=""),"",MAX(0,IF($K510="",'الإعدادات'!$B$6,$K510)-$J510))</f>
        <v/>
      </c>
      <c r="T510" s="17">
        <f>IF($I510="","",DATE(YEAR($I510),MONTH($I510),1))</f>
        <v/>
      </c>
      <c r="U510" s="18">
        <f>IF(OR($O510="",$P510=""),"",$P510-$O510)</f>
        <v/>
      </c>
    </row>
    <row r="511">
      <c r="A511" s="4" t="n"/>
      <c r="B511" s="4" t="n"/>
      <c r="C511" s="4" t="n"/>
      <c r="D511" s="4" t="n"/>
      <c r="E511" s="4" t="n"/>
      <c r="F511" s="13" t="n"/>
      <c r="G511" s="14" t="n"/>
      <c r="H511" s="13" t="n"/>
      <c r="I511" s="5" t="n"/>
      <c r="J511" s="5" t="n"/>
      <c r="K511" s="5" t="n"/>
      <c r="L511" s="4" t="n"/>
      <c r="M511" s="4" t="n"/>
      <c r="N511" s="4" t="n"/>
      <c r="O511" s="15" t="n"/>
      <c r="P511" s="15" t="n"/>
      <c r="Q511" s="16">
        <f>IF($I511="","",IF($K511="",'الإعدادات'!$B$6-$I511,$K511-$I511))</f>
        <v/>
      </c>
      <c r="R511" s="8">
        <f>IF($I511="","",IF($K511&lt;&gt;"","استُلم",IF(AND($J511&lt;&gt;"",'الإعدادات'!$B$6&gt;$J511),"متأخر","في المعمل")))</f>
        <v/>
      </c>
      <c r="S511" s="16">
        <f>IF(OR($I511="",$J511=""),"",MAX(0,IF($K511="",'الإعدادات'!$B$6,$K511)-$J511))</f>
        <v/>
      </c>
      <c r="T511" s="17">
        <f>IF($I511="","",DATE(YEAR($I511),MONTH($I511),1))</f>
        <v/>
      </c>
      <c r="U511" s="18">
        <f>IF(OR($O511="",$P511=""),"",$P511-$O511)</f>
        <v/>
      </c>
    </row>
    <row r="512">
      <c r="A512" s="4" t="n"/>
      <c r="B512" s="4" t="n"/>
      <c r="C512" s="4" t="n"/>
      <c r="D512" s="4" t="n"/>
      <c r="E512" s="4" t="n"/>
      <c r="F512" s="13" t="n"/>
      <c r="G512" s="14" t="n"/>
      <c r="H512" s="13" t="n"/>
      <c r="I512" s="5" t="n"/>
      <c r="J512" s="5" t="n"/>
      <c r="K512" s="5" t="n"/>
      <c r="L512" s="4" t="n"/>
      <c r="M512" s="4" t="n"/>
      <c r="N512" s="4" t="n"/>
      <c r="O512" s="15" t="n"/>
      <c r="P512" s="15" t="n"/>
      <c r="Q512" s="16">
        <f>IF($I512="","",IF($K512="",'الإعدادات'!$B$6-$I512,$K512-$I512))</f>
        <v/>
      </c>
      <c r="R512" s="8">
        <f>IF($I512="","",IF($K512&lt;&gt;"","استُلم",IF(AND($J512&lt;&gt;"",'الإعدادات'!$B$6&gt;$J512),"متأخر","في المعمل")))</f>
        <v/>
      </c>
      <c r="S512" s="16">
        <f>IF(OR($I512="",$J512=""),"",MAX(0,IF($K512="",'الإعدادات'!$B$6,$K512)-$J512))</f>
        <v/>
      </c>
      <c r="T512" s="17">
        <f>IF($I512="","",DATE(YEAR($I512),MONTH($I512),1))</f>
        <v/>
      </c>
      <c r="U512" s="18">
        <f>IF(OR($O512="",$P512=""),"",$P512-$O512)</f>
        <v/>
      </c>
    </row>
    <row r="513">
      <c r="A513" s="4" t="n"/>
      <c r="B513" s="4" t="n"/>
      <c r="C513" s="4" t="n"/>
      <c r="D513" s="4" t="n"/>
      <c r="E513" s="4" t="n"/>
      <c r="F513" s="13" t="n"/>
      <c r="G513" s="14" t="n"/>
      <c r="H513" s="13" t="n"/>
      <c r="I513" s="5" t="n"/>
      <c r="J513" s="5" t="n"/>
      <c r="K513" s="5" t="n"/>
      <c r="L513" s="4" t="n"/>
      <c r="M513" s="4" t="n"/>
      <c r="N513" s="4" t="n"/>
      <c r="O513" s="15" t="n"/>
      <c r="P513" s="15" t="n"/>
      <c r="Q513" s="16">
        <f>IF($I513="","",IF($K513="",'الإعدادات'!$B$6-$I513,$K513-$I513))</f>
        <v/>
      </c>
      <c r="R513" s="8">
        <f>IF($I513="","",IF($K513&lt;&gt;"","استُلم",IF(AND($J513&lt;&gt;"",'الإعدادات'!$B$6&gt;$J513),"متأخر","في المعمل")))</f>
        <v/>
      </c>
      <c r="S513" s="16">
        <f>IF(OR($I513="",$J513=""),"",MAX(0,IF($K513="",'الإعدادات'!$B$6,$K513)-$J513))</f>
        <v/>
      </c>
      <c r="T513" s="17">
        <f>IF($I513="","",DATE(YEAR($I513),MONTH($I513),1))</f>
        <v/>
      </c>
      <c r="U513" s="18">
        <f>IF(OR($O513="",$P513=""),"",$P513-$O513)</f>
        <v/>
      </c>
    </row>
    <row r="514">
      <c r="A514" s="4" t="n"/>
      <c r="B514" s="4" t="n"/>
      <c r="C514" s="4" t="n"/>
      <c r="D514" s="4" t="n"/>
      <c r="E514" s="4" t="n"/>
      <c r="F514" s="13" t="n"/>
      <c r="G514" s="14" t="n"/>
      <c r="H514" s="13" t="n"/>
      <c r="I514" s="5" t="n"/>
      <c r="J514" s="5" t="n"/>
      <c r="K514" s="5" t="n"/>
      <c r="L514" s="4" t="n"/>
      <c r="M514" s="4" t="n"/>
      <c r="N514" s="4" t="n"/>
      <c r="O514" s="15" t="n"/>
      <c r="P514" s="15" t="n"/>
      <c r="Q514" s="16">
        <f>IF($I514="","",IF($K514="",'الإعدادات'!$B$6-$I514,$K514-$I514))</f>
        <v/>
      </c>
      <c r="R514" s="8">
        <f>IF($I514="","",IF($K514&lt;&gt;"","استُلم",IF(AND($J514&lt;&gt;"",'الإعدادات'!$B$6&gt;$J514),"متأخر","في المعمل")))</f>
        <v/>
      </c>
      <c r="S514" s="16">
        <f>IF(OR($I514="",$J514=""),"",MAX(0,IF($K514="",'الإعدادات'!$B$6,$K514)-$J514))</f>
        <v/>
      </c>
      <c r="T514" s="17">
        <f>IF($I514="","",DATE(YEAR($I514),MONTH($I514),1))</f>
        <v/>
      </c>
      <c r="U514" s="18">
        <f>IF(OR($O514="",$P514=""),"",$P514-$O514)</f>
        <v/>
      </c>
    </row>
    <row r="515">
      <c r="A515" s="4" t="n"/>
      <c r="B515" s="4" t="n"/>
      <c r="C515" s="4" t="n"/>
      <c r="D515" s="4" t="n"/>
      <c r="E515" s="4" t="n"/>
      <c r="F515" s="13" t="n"/>
      <c r="G515" s="14" t="n"/>
      <c r="H515" s="13" t="n"/>
      <c r="I515" s="5" t="n"/>
      <c r="J515" s="5" t="n"/>
      <c r="K515" s="5" t="n"/>
      <c r="L515" s="4" t="n"/>
      <c r="M515" s="4" t="n"/>
      <c r="N515" s="4" t="n"/>
      <c r="O515" s="15" t="n"/>
      <c r="P515" s="15" t="n"/>
      <c r="Q515" s="16">
        <f>IF($I515="","",IF($K515="",'الإعدادات'!$B$6-$I515,$K515-$I515))</f>
        <v/>
      </c>
      <c r="R515" s="8">
        <f>IF($I515="","",IF($K515&lt;&gt;"","استُلم",IF(AND($J515&lt;&gt;"",'الإعدادات'!$B$6&gt;$J515),"متأخر","في المعمل")))</f>
        <v/>
      </c>
      <c r="S515" s="16">
        <f>IF(OR($I515="",$J515=""),"",MAX(0,IF($K515="",'الإعدادات'!$B$6,$K515)-$J515))</f>
        <v/>
      </c>
      <c r="T515" s="17">
        <f>IF($I515="","",DATE(YEAR($I515),MONTH($I515),1))</f>
        <v/>
      </c>
      <c r="U515" s="18">
        <f>IF(OR($O515="",$P515=""),"",$P515-$O515)</f>
        <v/>
      </c>
    </row>
    <row r="516">
      <c r="A516" s="4" t="n"/>
      <c r="B516" s="4" t="n"/>
      <c r="C516" s="4" t="n"/>
      <c r="D516" s="4" t="n"/>
      <c r="E516" s="4" t="n"/>
      <c r="F516" s="13" t="n"/>
      <c r="G516" s="14" t="n"/>
      <c r="H516" s="13" t="n"/>
      <c r="I516" s="5" t="n"/>
      <c r="J516" s="5" t="n"/>
      <c r="K516" s="5" t="n"/>
      <c r="L516" s="4" t="n"/>
      <c r="M516" s="4" t="n"/>
      <c r="N516" s="4" t="n"/>
      <c r="O516" s="15" t="n"/>
      <c r="P516" s="15" t="n"/>
      <c r="Q516" s="16">
        <f>IF($I516="","",IF($K516="",'الإعدادات'!$B$6-$I516,$K516-$I516))</f>
        <v/>
      </c>
      <c r="R516" s="8">
        <f>IF($I516="","",IF($K516&lt;&gt;"","استُلم",IF(AND($J516&lt;&gt;"",'الإعدادات'!$B$6&gt;$J516),"متأخر","في المعمل")))</f>
        <v/>
      </c>
      <c r="S516" s="16">
        <f>IF(OR($I516="",$J516=""),"",MAX(0,IF($K516="",'الإعدادات'!$B$6,$K516)-$J516))</f>
        <v/>
      </c>
      <c r="T516" s="17">
        <f>IF($I516="","",DATE(YEAR($I516),MONTH($I516),1))</f>
        <v/>
      </c>
      <c r="U516" s="18">
        <f>IF(OR($O516="",$P516=""),"",$P516-$O516)</f>
        <v/>
      </c>
    </row>
    <row r="517">
      <c r="A517" s="4" t="n"/>
      <c r="B517" s="4" t="n"/>
      <c r="C517" s="4" t="n"/>
      <c r="D517" s="4" t="n"/>
      <c r="E517" s="4" t="n"/>
      <c r="F517" s="13" t="n"/>
      <c r="G517" s="14" t="n"/>
      <c r="H517" s="13" t="n"/>
      <c r="I517" s="5" t="n"/>
      <c r="J517" s="5" t="n"/>
      <c r="K517" s="5" t="n"/>
      <c r="L517" s="4" t="n"/>
      <c r="M517" s="4" t="n"/>
      <c r="N517" s="4" t="n"/>
      <c r="O517" s="15" t="n"/>
      <c r="P517" s="15" t="n"/>
      <c r="Q517" s="16">
        <f>IF($I517="","",IF($K517="",'الإعدادات'!$B$6-$I517,$K517-$I517))</f>
        <v/>
      </c>
      <c r="R517" s="8">
        <f>IF($I517="","",IF($K517&lt;&gt;"","استُلم",IF(AND($J517&lt;&gt;"",'الإعدادات'!$B$6&gt;$J517),"متأخر","في المعمل")))</f>
        <v/>
      </c>
      <c r="S517" s="16">
        <f>IF(OR($I517="",$J517=""),"",MAX(0,IF($K517="",'الإعدادات'!$B$6,$K517)-$J517))</f>
        <v/>
      </c>
      <c r="T517" s="17">
        <f>IF($I517="","",DATE(YEAR($I517),MONTH($I517),1))</f>
        <v/>
      </c>
      <c r="U517" s="18">
        <f>IF(OR($O517="",$P517=""),"",$P517-$O517)</f>
        <v/>
      </c>
    </row>
    <row r="518">
      <c r="A518" s="4" t="n"/>
      <c r="B518" s="4" t="n"/>
      <c r="C518" s="4" t="n"/>
      <c r="D518" s="4" t="n"/>
      <c r="E518" s="4" t="n"/>
      <c r="F518" s="13" t="n"/>
      <c r="G518" s="14" t="n"/>
      <c r="H518" s="13" t="n"/>
      <c r="I518" s="5" t="n"/>
      <c r="J518" s="5" t="n"/>
      <c r="K518" s="5" t="n"/>
      <c r="L518" s="4" t="n"/>
      <c r="M518" s="4" t="n"/>
      <c r="N518" s="4" t="n"/>
      <c r="O518" s="15" t="n"/>
      <c r="P518" s="15" t="n"/>
      <c r="Q518" s="16">
        <f>IF($I518="","",IF($K518="",'الإعدادات'!$B$6-$I518,$K518-$I518))</f>
        <v/>
      </c>
      <c r="R518" s="8">
        <f>IF($I518="","",IF($K518&lt;&gt;"","استُلم",IF(AND($J518&lt;&gt;"",'الإعدادات'!$B$6&gt;$J518),"متأخر","في المعمل")))</f>
        <v/>
      </c>
      <c r="S518" s="16">
        <f>IF(OR($I518="",$J518=""),"",MAX(0,IF($K518="",'الإعدادات'!$B$6,$K518)-$J518))</f>
        <v/>
      </c>
      <c r="T518" s="17">
        <f>IF($I518="","",DATE(YEAR($I518),MONTH($I518),1))</f>
        <v/>
      </c>
      <c r="U518" s="18">
        <f>IF(OR($O518="",$P518=""),"",$P518-$O518)</f>
        <v/>
      </c>
    </row>
    <row r="519">
      <c r="A519" s="4" t="n"/>
      <c r="B519" s="4" t="n"/>
      <c r="C519" s="4" t="n"/>
      <c r="D519" s="4" t="n"/>
      <c r="E519" s="4" t="n"/>
      <c r="F519" s="13" t="n"/>
      <c r="G519" s="14" t="n"/>
      <c r="H519" s="13" t="n"/>
      <c r="I519" s="5" t="n"/>
      <c r="J519" s="5" t="n"/>
      <c r="K519" s="5" t="n"/>
      <c r="L519" s="4" t="n"/>
      <c r="M519" s="4" t="n"/>
      <c r="N519" s="4" t="n"/>
      <c r="O519" s="15" t="n"/>
      <c r="P519" s="15" t="n"/>
      <c r="Q519" s="16">
        <f>IF($I519="","",IF($K519="",'الإعدادات'!$B$6-$I519,$K519-$I519))</f>
        <v/>
      </c>
      <c r="R519" s="8">
        <f>IF($I519="","",IF($K519&lt;&gt;"","استُلم",IF(AND($J519&lt;&gt;"",'الإعدادات'!$B$6&gt;$J519),"متأخر","في المعمل")))</f>
        <v/>
      </c>
      <c r="S519" s="16">
        <f>IF(OR($I519="",$J519=""),"",MAX(0,IF($K519="",'الإعدادات'!$B$6,$K519)-$J519))</f>
        <v/>
      </c>
      <c r="T519" s="17">
        <f>IF($I519="","",DATE(YEAR($I519),MONTH($I519),1))</f>
        <v/>
      </c>
      <c r="U519" s="18">
        <f>IF(OR($O519="",$P519=""),"",$P519-$O519)</f>
        <v/>
      </c>
    </row>
    <row r="520">
      <c r="A520" s="4" t="n"/>
      <c r="B520" s="4" t="n"/>
      <c r="C520" s="4" t="n"/>
      <c r="D520" s="4" t="n"/>
      <c r="E520" s="4" t="n"/>
      <c r="F520" s="13" t="n"/>
      <c r="G520" s="14" t="n"/>
      <c r="H520" s="13" t="n"/>
      <c r="I520" s="5" t="n"/>
      <c r="J520" s="5" t="n"/>
      <c r="K520" s="5" t="n"/>
      <c r="L520" s="4" t="n"/>
      <c r="M520" s="4" t="n"/>
      <c r="N520" s="4" t="n"/>
      <c r="O520" s="15" t="n"/>
      <c r="P520" s="15" t="n"/>
      <c r="Q520" s="16">
        <f>IF($I520="","",IF($K520="",'الإعدادات'!$B$6-$I520,$K520-$I520))</f>
        <v/>
      </c>
      <c r="R520" s="8">
        <f>IF($I520="","",IF($K520&lt;&gt;"","استُلم",IF(AND($J520&lt;&gt;"",'الإعدادات'!$B$6&gt;$J520),"متأخر","في المعمل")))</f>
        <v/>
      </c>
      <c r="S520" s="16">
        <f>IF(OR($I520="",$J520=""),"",MAX(0,IF($K520="",'الإعدادات'!$B$6,$K520)-$J520))</f>
        <v/>
      </c>
      <c r="T520" s="17">
        <f>IF($I520="","",DATE(YEAR($I520),MONTH($I520),1))</f>
        <v/>
      </c>
      <c r="U520" s="18">
        <f>IF(OR($O520="",$P520=""),"",$P520-$O520)</f>
        <v/>
      </c>
    </row>
    <row r="521">
      <c r="A521" s="4" t="n"/>
      <c r="B521" s="4" t="n"/>
      <c r="C521" s="4" t="n"/>
      <c r="D521" s="4" t="n"/>
      <c r="E521" s="4" t="n"/>
      <c r="F521" s="13" t="n"/>
      <c r="G521" s="14" t="n"/>
      <c r="H521" s="13" t="n"/>
      <c r="I521" s="5" t="n"/>
      <c r="J521" s="5" t="n"/>
      <c r="K521" s="5" t="n"/>
      <c r="L521" s="4" t="n"/>
      <c r="M521" s="4" t="n"/>
      <c r="N521" s="4" t="n"/>
      <c r="O521" s="15" t="n"/>
      <c r="P521" s="15" t="n"/>
      <c r="Q521" s="16">
        <f>IF($I521="","",IF($K521="",'الإعدادات'!$B$6-$I521,$K521-$I521))</f>
        <v/>
      </c>
      <c r="R521" s="8">
        <f>IF($I521="","",IF($K521&lt;&gt;"","استُلم",IF(AND($J521&lt;&gt;"",'الإعدادات'!$B$6&gt;$J521),"متأخر","في المعمل")))</f>
        <v/>
      </c>
      <c r="S521" s="16">
        <f>IF(OR($I521="",$J521=""),"",MAX(0,IF($K521="",'الإعدادات'!$B$6,$K521)-$J521))</f>
        <v/>
      </c>
      <c r="T521" s="17">
        <f>IF($I521="","",DATE(YEAR($I521),MONTH($I521),1))</f>
        <v/>
      </c>
      <c r="U521" s="18">
        <f>IF(OR($O521="",$P521=""),"",$P521-$O521)</f>
        <v/>
      </c>
    </row>
    <row r="522">
      <c r="A522" s="4" t="n"/>
      <c r="B522" s="4" t="n"/>
      <c r="C522" s="4" t="n"/>
      <c r="D522" s="4" t="n"/>
      <c r="E522" s="4" t="n"/>
      <c r="F522" s="13" t="n"/>
      <c r="G522" s="14" t="n"/>
      <c r="H522" s="13" t="n"/>
      <c r="I522" s="5" t="n"/>
      <c r="J522" s="5" t="n"/>
      <c r="K522" s="5" t="n"/>
      <c r="L522" s="4" t="n"/>
      <c r="M522" s="4" t="n"/>
      <c r="N522" s="4" t="n"/>
      <c r="O522" s="15" t="n"/>
      <c r="P522" s="15" t="n"/>
      <c r="Q522" s="16">
        <f>IF($I522="","",IF($K522="",'الإعدادات'!$B$6-$I522,$K522-$I522))</f>
        <v/>
      </c>
      <c r="R522" s="8">
        <f>IF($I522="","",IF($K522&lt;&gt;"","استُلم",IF(AND($J522&lt;&gt;"",'الإعدادات'!$B$6&gt;$J522),"متأخر","في المعمل")))</f>
        <v/>
      </c>
      <c r="S522" s="16">
        <f>IF(OR($I522="",$J522=""),"",MAX(0,IF($K522="",'الإعدادات'!$B$6,$K522)-$J522))</f>
        <v/>
      </c>
      <c r="T522" s="17">
        <f>IF($I522="","",DATE(YEAR($I522),MONTH($I522),1))</f>
        <v/>
      </c>
      <c r="U522" s="18">
        <f>IF(OR($O522="",$P522=""),"",$P522-$O522)</f>
        <v/>
      </c>
    </row>
    <row r="523">
      <c r="A523" s="4" t="n"/>
      <c r="B523" s="4" t="n"/>
      <c r="C523" s="4" t="n"/>
      <c r="D523" s="4" t="n"/>
      <c r="E523" s="4" t="n"/>
      <c r="F523" s="13" t="n"/>
      <c r="G523" s="14" t="n"/>
      <c r="H523" s="13" t="n"/>
      <c r="I523" s="5" t="n"/>
      <c r="J523" s="5" t="n"/>
      <c r="K523" s="5" t="n"/>
      <c r="L523" s="4" t="n"/>
      <c r="M523" s="4" t="n"/>
      <c r="N523" s="4" t="n"/>
      <c r="O523" s="15" t="n"/>
      <c r="P523" s="15" t="n"/>
      <c r="Q523" s="16">
        <f>IF($I523="","",IF($K523="",'الإعدادات'!$B$6-$I523,$K523-$I523))</f>
        <v/>
      </c>
      <c r="R523" s="8">
        <f>IF($I523="","",IF($K523&lt;&gt;"","استُلم",IF(AND($J523&lt;&gt;"",'الإعدادات'!$B$6&gt;$J523),"متأخر","في المعمل")))</f>
        <v/>
      </c>
      <c r="S523" s="16">
        <f>IF(OR($I523="",$J523=""),"",MAX(0,IF($K523="",'الإعدادات'!$B$6,$K523)-$J523))</f>
        <v/>
      </c>
      <c r="T523" s="17">
        <f>IF($I523="","",DATE(YEAR($I523),MONTH($I523),1))</f>
        <v/>
      </c>
      <c r="U523" s="18">
        <f>IF(OR($O523="",$P523=""),"",$P523-$O523)</f>
        <v/>
      </c>
    </row>
    <row r="524">
      <c r="A524" s="4" t="n"/>
      <c r="B524" s="4" t="n"/>
      <c r="C524" s="4" t="n"/>
      <c r="D524" s="4" t="n"/>
      <c r="E524" s="4" t="n"/>
      <c r="F524" s="13" t="n"/>
      <c r="G524" s="14" t="n"/>
      <c r="H524" s="13" t="n"/>
      <c r="I524" s="5" t="n"/>
      <c r="J524" s="5" t="n"/>
      <c r="K524" s="5" t="n"/>
      <c r="L524" s="4" t="n"/>
      <c r="M524" s="4" t="n"/>
      <c r="N524" s="4" t="n"/>
      <c r="O524" s="15" t="n"/>
      <c r="P524" s="15" t="n"/>
      <c r="Q524" s="16">
        <f>IF($I524="","",IF($K524="",'الإعدادات'!$B$6-$I524,$K524-$I524))</f>
        <v/>
      </c>
      <c r="R524" s="8">
        <f>IF($I524="","",IF($K524&lt;&gt;"","استُلم",IF(AND($J524&lt;&gt;"",'الإعدادات'!$B$6&gt;$J524),"متأخر","في المعمل")))</f>
        <v/>
      </c>
      <c r="S524" s="16">
        <f>IF(OR($I524="",$J524=""),"",MAX(0,IF($K524="",'الإعدادات'!$B$6,$K524)-$J524))</f>
        <v/>
      </c>
      <c r="T524" s="17">
        <f>IF($I524="","",DATE(YEAR($I524),MONTH($I524),1))</f>
        <v/>
      </c>
      <c r="U524" s="18">
        <f>IF(OR($O524="",$P524=""),"",$P524-$O524)</f>
        <v/>
      </c>
    </row>
    <row r="525">
      <c r="A525" s="4" t="n"/>
      <c r="B525" s="4" t="n"/>
      <c r="C525" s="4" t="n"/>
      <c r="D525" s="4" t="n"/>
      <c r="E525" s="4" t="n"/>
      <c r="F525" s="13" t="n"/>
      <c r="G525" s="14" t="n"/>
      <c r="H525" s="13" t="n"/>
      <c r="I525" s="5" t="n"/>
      <c r="J525" s="5" t="n"/>
      <c r="K525" s="5" t="n"/>
      <c r="L525" s="4" t="n"/>
      <c r="M525" s="4" t="n"/>
      <c r="N525" s="4" t="n"/>
      <c r="O525" s="15" t="n"/>
      <c r="P525" s="15" t="n"/>
      <c r="Q525" s="16">
        <f>IF($I525="","",IF($K525="",'الإعدادات'!$B$6-$I525,$K525-$I525))</f>
        <v/>
      </c>
      <c r="R525" s="8">
        <f>IF($I525="","",IF($K525&lt;&gt;"","استُلم",IF(AND($J525&lt;&gt;"",'الإعدادات'!$B$6&gt;$J525),"متأخر","في المعمل")))</f>
        <v/>
      </c>
      <c r="S525" s="16">
        <f>IF(OR($I525="",$J525=""),"",MAX(0,IF($K525="",'الإعدادات'!$B$6,$K525)-$J525))</f>
        <v/>
      </c>
      <c r="T525" s="17">
        <f>IF($I525="","",DATE(YEAR($I525),MONTH($I525),1))</f>
        <v/>
      </c>
      <c r="U525" s="18">
        <f>IF(OR($O525="",$P525=""),"",$P525-$O525)</f>
        <v/>
      </c>
    </row>
    <row r="526">
      <c r="A526" s="4" t="n"/>
      <c r="B526" s="4" t="n"/>
      <c r="C526" s="4" t="n"/>
      <c r="D526" s="4" t="n"/>
      <c r="E526" s="4" t="n"/>
      <c r="F526" s="13" t="n"/>
      <c r="G526" s="14" t="n"/>
      <c r="H526" s="13" t="n"/>
      <c r="I526" s="5" t="n"/>
      <c r="J526" s="5" t="n"/>
      <c r="K526" s="5" t="n"/>
      <c r="L526" s="4" t="n"/>
      <c r="M526" s="4" t="n"/>
      <c r="N526" s="4" t="n"/>
      <c r="O526" s="15" t="n"/>
      <c r="P526" s="15" t="n"/>
      <c r="Q526" s="16">
        <f>IF($I526="","",IF($K526="",'الإعدادات'!$B$6-$I526,$K526-$I526))</f>
        <v/>
      </c>
      <c r="R526" s="8">
        <f>IF($I526="","",IF($K526&lt;&gt;"","استُلم",IF(AND($J526&lt;&gt;"",'الإعدادات'!$B$6&gt;$J526),"متأخر","في المعمل")))</f>
        <v/>
      </c>
      <c r="S526" s="16">
        <f>IF(OR($I526="",$J526=""),"",MAX(0,IF($K526="",'الإعدادات'!$B$6,$K526)-$J526))</f>
        <v/>
      </c>
      <c r="T526" s="17">
        <f>IF($I526="","",DATE(YEAR($I526),MONTH($I526),1))</f>
        <v/>
      </c>
      <c r="U526" s="18">
        <f>IF(OR($O526="",$P526=""),"",$P526-$O526)</f>
        <v/>
      </c>
    </row>
    <row r="527">
      <c r="A527" s="4" t="n"/>
      <c r="B527" s="4" t="n"/>
      <c r="C527" s="4" t="n"/>
      <c r="D527" s="4" t="n"/>
      <c r="E527" s="4" t="n"/>
      <c r="F527" s="13" t="n"/>
      <c r="G527" s="14" t="n"/>
      <c r="H527" s="13" t="n"/>
      <c r="I527" s="5" t="n"/>
      <c r="J527" s="5" t="n"/>
      <c r="K527" s="5" t="n"/>
      <c r="L527" s="4" t="n"/>
      <c r="M527" s="4" t="n"/>
      <c r="N527" s="4" t="n"/>
      <c r="O527" s="15" t="n"/>
      <c r="P527" s="15" t="n"/>
      <c r="Q527" s="16">
        <f>IF($I527="","",IF($K527="",'الإعدادات'!$B$6-$I527,$K527-$I527))</f>
        <v/>
      </c>
      <c r="R527" s="8">
        <f>IF($I527="","",IF($K527&lt;&gt;"","استُلم",IF(AND($J527&lt;&gt;"",'الإعدادات'!$B$6&gt;$J527),"متأخر","في المعمل")))</f>
        <v/>
      </c>
      <c r="S527" s="16">
        <f>IF(OR($I527="",$J527=""),"",MAX(0,IF($K527="",'الإعدادات'!$B$6,$K527)-$J527))</f>
        <v/>
      </c>
      <c r="T527" s="17">
        <f>IF($I527="","",DATE(YEAR($I527),MONTH($I527),1))</f>
        <v/>
      </c>
      <c r="U527" s="18">
        <f>IF(OR($O527="",$P527=""),"",$P527-$O527)</f>
        <v/>
      </c>
    </row>
    <row r="528">
      <c r="A528" s="4" t="n"/>
      <c r="B528" s="4" t="n"/>
      <c r="C528" s="4" t="n"/>
      <c r="D528" s="4" t="n"/>
      <c r="E528" s="4" t="n"/>
      <c r="F528" s="13" t="n"/>
      <c r="G528" s="14" t="n"/>
      <c r="H528" s="13" t="n"/>
      <c r="I528" s="5" t="n"/>
      <c r="J528" s="5" t="n"/>
      <c r="K528" s="5" t="n"/>
      <c r="L528" s="4" t="n"/>
      <c r="M528" s="4" t="n"/>
      <c r="N528" s="4" t="n"/>
      <c r="O528" s="15" t="n"/>
      <c r="P528" s="15" t="n"/>
      <c r="Q528" s="16">
        <f>IF($I528="","",IF($K528="",'الإعدادات'!$B$6-$I528,$K528-$I528))</f>
        <v/>
      </c>
      <c r="R528" s="8">
        <f>IF($I528="","",IF($K528&lt;&gt;"","استُلم",IF(AND($J528&lt;&gt;"",'الإعدادات'!$B$6&gt;$J528),"متأخر","في المعمل")))</f>
        <v/>
      </c>
      <c r="S528" s="16">
        <f>IF(OR($I528="",$J528=""),"",MAX(0,IF($K528="",'الإعدادات'!$B$6,$K528)-$J528))</f>
        <v/>
      </c>
      <c r="T528" s="17">
        <f>IF($I528="","",DATE(YEAR($I528),MONTH($I528),1))</f>
        <v/>
      </c>
      <c r="U528" s="18">
        <f>IF(OR($O528="",$P528=""),"",$P528-$O528)</f>
        <v/>
      </c>
    </row>
    <row r="529">
      <c r="A529" s="4" t="n"/>
      <c r="B529" s="4" t="n"/>
      <c r="C529" s="4" t="n"/>
      <c r="D529" s="4" t="n"/>
      <c r="E529" s="4" t="n"/>
      <c r="F529" s="13" t="n"/>
      <c r="G529" s="14" t="n"/>
      <c r="H529" s="13" t="n"/>
      <c r="I529" s="5" t="n"/>
      <c r="J529" s="5" t="n"/>
      <c r="K529" s="5" t="n"/>
      <c r="L529" s="4" t="n"/>
      <c r="M529" s="4" t="n"/>
      <c r="N529" s="4" t="n"/>
      <c r="O529" s="15" t="n"/>
      <c r="P529" s="15" t="n"/>
      <c r="Q529" s="16">
        <f>IF($I529="","",IF($K529="",'الإعدادات'!$B$6-$I529,$K529-$I529))</f>
        <v/>
      </c>
      <c r="R529" s="8">
        <f>IF($I529="","",IF($K529&lt;&gt;"","استُلم",IF(AND($J529&lt;&gt;"",'الإعدادات'!$B$6&gt;$J529),"متأخر","في المعمل")))</f>
        <v/>
      </c>
      <c r="S529" s="16">
        <f>IF(OR($I529="",$J529=""),"",MAX(0,IF($K529="",'الإعدادات'!$B$6,$K529)-$J529))</f>
        <v/>
      </c>
      <c r="T529" s="17">
        <f>IF($I529="","",DATE(YEAR($I529),MONTH($I529),1))</f>
        <v/>
      </c>
      <c r="U529" s="18">
        <f>IF(OR($O529="",$P529=""),"",$P529-$O529)</f>
        <v/>
      </c>
    </row>
    <row r="530">
      <c r="A530" s="4" t="n"/>
      <c r="B530" s="4" t="n"/>
      <c r="C530" s="4" t="n"/>
      <c r="D530" s="4" t="n"/>
      <c r="E530" s="4" t="n"/>
      <c r="F530" s="13" t="n"/>
      <c r="G530" s="14" t="n"/>
      <c r="H530" s="13" t="n"/>
      <c r="I530" s="5" t="n"/>
      <c r="J530" s="5" t="n"/>
      <c r="K530" s="5" t="n"/>
      <c r="L530" s="4" t="n"/>
      <c r="M530" s="4" t="n"/>
      <c r="N530" s="4" t="n"/>
      <c r="O530" s="15" t="n"/>
      <c r="P530" s="15" t="n"/>
      <c r="Q530" s="16">
        <f>IF($I530="","",IF($K530="",'الإعدادات'!$B$6-$I530,$K530-$I530))</f>
        <v/>
      </c>
      <c r="R530" s="8">
        <f>IF($I530="","",IF($K530&lt;&gt;"","استُلم",IF(AND($J530&lt;&gt;"",'الإعدادات'!$B$6&gt;$J530),"متأخر","في المعمل")))</f>
        <v/>
      </c>
      <c r="S530" s="16">
        <f>IF(OR($I530="",$J530=""),"",MAX(0,IF($K530="",'الإعدادات'!$B$6,$K530)-$J530))</f>
        <v/>
      </c>
      <c r="T530" s="17">
        <f>IF($I530="","",DATE(YEAR($I530),MONTH($I530),1))</f>
        <v/>
      </c>
      <c r="U530" s="18">
        <f>IF(OR($O530="",$P530=""),"",$P530-$O530)</f>
        <v/>
      </c>
    </row>
    <row r="531">
      <c r="A531" s="4" t="n"/>
      <c r="B531" s="4" t="n"/>
      <c r="C531" s="4" t="n"/>
      <c r="D531" s="4" t="n"/>
      <c r="E531" s="4" t="n"/>
      <c r="F531" s="13" t="n"/>
      <c r="G531" s="14" t="n"/>
      <c r="H531" s="13" t="n"/>
      <c r="I531" s="5" t="n"/>
      <c r="J531" s="5" t="n"/>
      <c r="K531" s="5" t="n"/>
      <c r="L531" s="4" t="n"/>
      <c r="M531" s="4" t="n"/>
      <c r="N531" s="4" t="n"/>
      <c r="O531" s="15" t="n"/>
      <c r="P531" s="15" t="n"/>
      <c r="Q531" s="16">
        <f>IF($I531="","",IF($K531="",'الإعدادات'!$B$6-$I531,$K531-$I531))</f>
        <v/>
      </c>
      <c r="R531" s="8">
        <f>IF($I531="","",IF($K531&lt;&gt;"","استُلم",IF(AND($J531&lt;&gt;"",'الإعدادات'!$B$6&gt;$J531),"متأخر","في المعمل")))</f>
        <v/>
      </c>
      <c r="S531" s="16">
        <f>IF(OR($I531="",$J531=""),"",MAX(0,IF($K531="",'الإعدادات'!$B$6,$K531)-$J531))</f>
        <v/>
      </c>
      <c r="T531" s="17">
        <f>IF($I531="","",DATE(YEAR($I531),MONTH($I531),1))</f>
        <v/>
      </c>
      <c r="U531" s="18">
        <f>IF(OR($O531="",$P531=""),"",$P531-$O531)</f>
        <v/>
      </c>
    </row>
    <row r="532">
      <c r="A532" s="4" t="n"/>
      <c r="B532" s="4" t="n"/>
      <c r="C532" s="4" t="n"/>
      <c r="D532" s="4" t="n"/>
      <c r="E532" s="4" t="n"/>
      <c r="F532" s="13" t="n"/>
      <c r="G532" s="14" t="n"/>
      <c r="H532" s="13" t="n"/>
      <c r="I532" s="5" t="n"/>
      <c r="J532" s="5" t="n"/>
      <c r="K532" s="5" t="n"/>
      <c r="L532" s="4" t="n"/>
      <c r="M532" s="4" t="n"/>
      <c r="N532" s="4" t="n"/>
      <c r="O532" s="15" t="n"/>
      <c r="P532" s="15" t="n"/>
      <c r="Q532" s="16">
        <f>IF($I532="","",IF($K532="",'الإعدادات'!$B$6-$I532,$K532-$I532))</f>
        <v/>
      </c>
      <c r="R532" s="8">
        <f>IF($I532="","",IF($K532&lt;&gt;"","استُلم",IF(AND($J532&lt;&gt;"",'الإعدادات'!$B$6&gt;$J532),"متأخر","في المعمل")))</f>
        <v/>
      </c>
      <c r="S532" s="16">
        <f>IF(OR($I532="",$J532=""),"",MAX(0,IF($K532="",'الإعدادات'!$B$6,$K532)-$J532))</f>
        <v/>
      </c>
      <c r="T532" s="17">
        <f>IF($I532="","",DATE(YEAR($I532),MONTH($I532),1))</f>
        <v/>
      </c>
      <c r="U532" s="18">
        <f>IF(OR($O532="",$P532=""),"",$P532-$O532)</f>
        <v/>
      </c>
    </row>
    <row r="533">
      <c r="A533" s="4" t="n"/>
      <c r="B533" s="4" t="n"/>
      <c r="C533" s="4" t="n"/>
      <c r="D533" s="4" t="n"/>
      <c r="E533" s="4" t="n"/>
      <c r="F533" s="13" t="n"/>
      <c r="G533" s="14" t="n"/>
      <c r="H533" s="13" t="n"/>
      <c r="I533" s="5" t="n"/>
      <c r="J533" s="5" t="n"/>
      <c r="K533" s="5" t="n"/>
      <c r="L533" s="4" t="n"/>
      <c r="M533" s="4" t="n"/>
      <c r="N533" s="4" t="n"/>
      <c r="O533" s="15" t="n"/>
      <c r="P533" s="15" t="n"/>
      <c r="Q533" s="16">
        <f>IF($I533="","",IF($K533="",'الإعدادات'!$B$6-$I533,$K533-$I533))</f>
        <v/>
      </c>
      <c r="R533" s="8">
        <f>IF($I533="","",IF($K533&lt;&gt;"","استُلم",IF(AND($J533&lt;&gt;"",'الإعدادات'!$B$6&gt;$J533),"متأخر","في المعمل")))</f>
        <v/>
      </c>
      <c r="S533" s="16">
        <f>IF(OR($I533="",$J533=""),"",MAX(0,IF($K533="",'الإعدادات'!$B$6,$K533)-$J533))</f>
        <v/>
      </c>
      <c r="T533" s="17">
        <f>IF($I533="","",DATE(YEAR($I533),MONTH($I533),1))</f>
        <v/>
      </c>
      <c r="U533" s="18">
        <f>IF(OR($O533="",$P533=""),"",$P533-$O533)</f>
        <v/>
      </c>
    </row>
    <row r="534">
      <c r="A534" s="4" t="n"/>
      <c r="B534" s="4" t="n"/>
      <c r="C534" s="4" t="n"/>
      <c r="D534" s="4" t="n"/>
      <c r="E534" s="4" t="n"/>
      <c r="F534" s="13" t="n"/>
      <c r="G534" s="14" t="n"/>
      <c r="H534" s="13" t="n"/>
      <c r="I534" s="5" t="n"/>
      <c r="J534" s="5" t="n"/>
      <c r="K534" s="5" t="n"/>
      <c r="L534" s="4" t="n"/>
      <c r="M534" s="4" t="n"/>
      <c r="N534" s="4" t="n"/>
      <c r="O534" s="15" t="n"/>
      <c r="P534" s="15" t="n"/>
      <c r="Q534" s="16">
        <f>IF($I534="","",IF($K534="",'الإعدادات'!$B$6-$I534,$K534-$I534))</f>
        <v/>
      </c>
      <c r="R534" s="8">
        <f>IF($I534="","",IF($K534&lt;&gt;"","استُلم",IF(AND($J534&lt;&gt;"",'الإعدادات'!$B$6&gt;$J534),"متأخر","في المعمل")))</f>
        <v/>
      </c>
      <c r="S534" s="16">
        <f>IF(OR($I534="",$J534=""),"",MAX(0,IF($K534="",'الإعدادات'!$B$6,$K534)-$J534))</f>
        <v/>
      </c>
      <c r="T534" s="17">
        <f>IF($I534="","",DATE(YEAR($I534),MONTH($I534),1))</f>
        <v/>
      </c>
      <c r="U534" s="18">
        <f>IF(OR($O534="",$P534=""),"",$P534-$O534)</f>
        <v/>
      </c>
    </row>
    <row r="535">
      <c r="A535" s="4" t="n"/>
      <c r="B535" s="4" t="n"/>
      <c r="C535" s="4" t="n"/>
      <c r="D535" s="4" t="n"/>
      <c r="E535" s="4" t="n"/>
      <c r="F535" s="13" t="n"/>
      <c r="G535" s="14" t="n"/>
      <c r="H535" s="13" t="n"/>
      <c r="I535" s="5" t="n"/>
      <c r="J535" s="5" t="n"/>
      <c r="K535" s="5" t="n"/>
      <c r="L535" s="4" t="n"/>
      <c r="M535" s="4" t="n"/>
      <c r="N535" s="4" t="n"/>
      <c r="O535" s="15" t="n"/>
      <c r="P535" s="15" t="n"/>
      <c r="Q535" s="16">
        <f>IF($I535="","",IF($K535="",'الإعدادات'!$B$6-$I535,$K535-$I535))</f>
        <v/>
      </c>
      <c r="R535" s="8">
        <f>IF($I535="","",IF($K535&lt;&gt;"","استُلم",IF(AND($J535&lt;&gt;"",'الإعدادات'!$B$6&gt;$J535),"متأخر","في المعمل")))</f>
        <v/>
      </c>
      <c r="S535" s="16">
        <f>IF(OR($I535="",$J535=""),"",MAX(0,IF($K535="",'الإعدادات'!$B$6,$K535)-$J535))</f>
        <v/>
      </c>
      <c r="T535" s="17">
        <f>IF($I535="","",DATE(YEAR($I535),MONTH($I535),1))</f>
        <v/>
      </c>
      <c r="U535" s="18">
        <f>IF(OR($O535="",$P535=""),"",$P535-$O535)</f>
        <v/>
      </c>
    </row>
    <row r="536">
      <c r="A536" s="4" t="n"/>
      <c r="B536" s="4" t="n"/>
      <c r="C536" s="4" t="n"/>
      <c r="D536" s="4" t="n"/>
      <c r="E536" s="4" t="n"/>
      <c r="F536" s="13" t="n"/>
      <c r="G536" s="14" t="n"/>
      <c r="H536" s="13" t="n"/>
      <c r="I536" s="5" t="n"/>
      <c r="J536" s="5" t="n"/>
      <c r="K536" s="5" t="n"/>
      <c r="L536" s="4" t="n"/>
      <c r="M536" s="4" t="n"/>
      <c r="N536" s="4" t="n"/>
      <c r="O536" s="15" t="n"/>
      <c r="P536" s="15" t="n"/>
      <c r="Q536" s="16">
        <f>IF($I536="","",IF($K536="",'الإعدادات'!$B$6-$I536,$K536-$I536))</f>
        <v/>
      </c>
      <c r="R536" s="8">
        <f>IF($I536="","",IF($K536&lt;&gt;"","استُلم",IF(AND($J536&lt;&gt;"",'الإعدادات'!$B$6&gt;$J536),"متأخر","في المعمل")))</f>
        <v/>
      </c>
      <c r="S536" s="16">
        <f>IF(OR($I536="",$J536=""),"",MAX(0,IF($K536="",'الإعدادات'!$B$6,$K536)-$J536))</f>
        <v/>
      </c>
      <c r="T536" s="17">
        <f>IF($I536="","",DATE(YEAR($I536),MONTH($I536),1))</f>
        <v/>
      </c>
      <c r="U536" s="18">
        <f>IF(OR($O536="",$P536=""),"",$P536-$O536)</f>
        <v/>
      </c>
    </row>
    <row r="537">
      <c r="A537" s="4" t="n"/>
      <c r="B537" s="4" t="n"/>
      <c r="C537" s="4" t="n"/>
      <c r="D537" s="4" t="n"/>
      <c r="E537" s="4" t="n"/>
      <c r="F537" s="13" t="n"/>
      <c r="G537" s="14" t="n"/>
      <c r="H537" s="13" t="n"/>
      <c r="I537" s="5" t="n"/>
      <c r="J537" s="5" t="n"/>
      <c r="K537" s="5" t="n"/>
      <c r="L537" s="4" t="n"/>
      <c r="M537" s="4" t="n"/>
      <c r="N537" s="4" t="n"/>
      <c r="O537" s="15" t="n"/>
      <c r="P537" s="15" t="n"/>
      <c r="Q537" s="16">
        <f>IF($I537="","",IF($K537="",'الإعدادات'!$B$6-$I537,$K537-$I537))</f>
        <v/>
      </c>
      <c r="R537" s="8">
        <f>IF($I537="","",IF($K537&lt;&gt;"","استُلم",IF(AND($J537&lt;&gt;"",'الإعدادات'!$B$6&gt;$J537),"متأخر","في المعمل")))</f>
        <v/>
      </c>
      <c r="S537" s="16">
        <f>IF(OR($I537="",$J537=""),"",MAX(0,IF($K537="",'الإعدادات'!$B$6,$K537)-$J537))</f>
        <v/>
      </c>
      <c r="T537" s="17">
        <f>IF($I537="","",DATE(YEAR($I537),MONTH($I537),1))</f>
        <v/>
      </c>
      <c r="U537" s="18">
        <f>IF(OR($O537="",$P537=""),"",$P537-$O537)</f>
        <v/>
      </c>
    </row>
    <row r="538">
      <c r="A538" s="4" t="n"/>
      <c r="B538" s="4" t="n"/>
      <c r="C538" s="4" t="n"/>
      <c r="D538" s="4" t="n"/>
      <c r="E538" s="4" t="n"/>
      <c r="F538" s="13" t="n"/>
      <c r="G538" s="14" t="n"/>
      <c r="H538" s="13" t="n"/>
      <c r="I538" s="5" t="n"/>
      <c r="J538" s="5" t="n"/>
      <c r="K538" s="5" t="n"/>
      <c r="L538" s="4" t="n"/>
      <c r="M538" s="4" t="n"/>
      <c r="N538" s="4" t="n"/>
      <c r="O538" s="15" t="n"/>
      <c r="P538" s="15" t="n"/>
      <c r="Q538" s="16">
        <f>IF($I538="","",IF($K538="",'الإعدادات'!$B$6-$I538,$K538-$I538))</f>
        <v/>
      </c>
      <c r="R538" s="8">
        <f>IF($I538="","",IF($K538&lt;&gt;"","استُلم",IF(AND($J538&lt;&gt;"",'الإعدادات'!$B$6&gt;$J538),"متأخر","في المعمل")))</f>
        <v/>
      </c>
      <c r="S538" s="16">
        <f>IF(OR($I538="",$J538=""),"",MAX(0,IF($K538="",'الإعدادات'!$B$6,$K538)-$J538))</f>
        <v/>
      </c>
      <c r="T538" s="17">
        <f>IF($I538="","",DATE(YEAR($I538),MONTH($I538),1))</f>
        <v/>
      </c>
      <c r="U538" s="18">
        <f>IF(OR($O538="",$P538=""),"",$P538-$O538)</f>
        <v/>
      </c>
    </row>
    <row r="539">
      <c r="A539" s="4" t="n"/>
      <c r="B539" s="4" t="n"/>
      <c r="C539" s="4" t="n"/>
      <c r="D539" s="4" t="n"/>
      <c r="E539" s="4" t="n"/>
      <c r="F539" s="13" t="n"/>
      <c r="G539" s="14" t="n"/>
      <c r="H539" s="13" t="n"/>
      <c r="I539" s="5" t="n"/>
      <c r="J539" s="5" t="n"/>
      <c r="K539" s="5" t="n"/>
      <c r="L539" s="4" t="n"/>
      <c r="M539" s="4" t="n"/>
      <c r="N539" s="4" t="n"/>
      <c r="O539" s="15" t="n"/>
      <c r="P539" s="15" t="n"/>
      <c r="Q539" s="16">
        <f>IF($I539="","",IF($K539="",'الإعدادات'!$B$6-$I539,$K539-$I539))</f>
        <v/>
      </c>
      <c r="R539" s="8">
        <f>IF($I539="","",IF($K539&lt;&gt;"","استُلم",IF(AND($J539&lt;&gt;"",'الإعدادات'!$B$6&gt;$J539),"متأخر","في المعمل")))</f>
        <v/>
      </c>
      <c r="S539" s="16">
        <f>IF(OR($I539="",$J539=""),"",MAX(0,IF($K539="",'الإعدادات'!$B$6,$K539)-$J539))</f>
        <v/>
      </c>
      <c r="T539" s="17">
        <f>IF($I539="","",DATE(YEAR($I539),MONTH($I539),1))</f>
        <v/>
      </c>
      <c r="U539" s="18">
        <f>IF(OR($O539="",$P539=""),"",$P539-$O539)</f>
        <v/>
      </c>
    </row>
    <row r="540">
      <c r="A540" s="4" t="n"/>
      <c r="B540" s="4" t="n"/>
      <c r="C540" s="4" t="n"/>
      <c r="D540" s="4" t="n"/>
      <c r="E540" s="4" t="n"/>
      <c r="F540" s="13" t="n"/>
      <c r="G540" s="14" t="n"/>
      <c r="H540" s="13" t="n"/>
      <c r="I540" s="5" t="n"/>
      <c r="J540" s="5" t="n"/>
      <c r="K540" s="5" t="n"/>
      <c r="L540" s="4" t="n"/>
      <c r="M540" s="4" t="n"/>
      <c r="N540" s="4" t="n"/>
      <c r="O540" s="15" t="n"/>
      <c r="P540" s="15" t="n"/>
      <c r="Q540" s="16">
        <f>IF($I540="","",IF($K540="",'الإعدادات'!$B$6-$I540,$K540-$I540))</f>
        <v/>
      </c>
      <c r="R540" s="8">
        <f>IF($I540="","",IF($K540&lt;&gt;"","استُلم",IF(AND($J540&lt;&gt;"",'الإعدادات'!$B$6&gt;$J540),"متأخر","في المعمل")))</f>
        <v/>
      </c>
      <c r="S540" s="16">
        <f>IF(OR($I540="",$J540=""),"",MAX(0,IF($K540="",'الإعدادات'!$B$6,$K540)-$J540))</f>
        <v/>
      </c>
      <c r="T540" s="17">
        <f>IF($I540="","",DATE(YEAR($I540),MONTH($I540),1))</f>
        <v/>
      </c>
      <c r="U540" s="18">
        <f>IF(OR($O540="",$P540=""),"",$P540-$O540)</f>
        <v/>
      </c>
    </row>
    <row r="541">
      <c r="A541" s="4" t="n"/>
      <c r="B541" s="4" t="n"/>
      <c r="C541" s="4" t="n"/>
      <c r="D541" s="4" t="n"/>
      <c r="E541" s="4" t="n"/>
      <c r="F541" s="13" t="n"/>
      <c r="G541" s="14" t="n"/>
      <c r="H541" s="13" t="n"/>
      <c r="I541" s="5" t="n"/>
      <c r="J541" s="5" t="n"/>
      <c r="K541" s="5" t="n"/>
      <c r="L541" s="4" t="n"/>
      <c r="M541" s="4" t="n"/>
      <c r="N541" s="4" t="n"/>
      <c r="O541" s="15" t="n"/>
      <c r="P541" s="15" t="n"/>
      <c r="Q541" s="16">
        <f>IF($I541="","",IF($K541="",'الإعدادات'!$B$6-$I541,$K541-$I541))</f>
        <v/>
      </c>
      <c r="R541" s="8">
        <f>IF($I541="","",IF($K541&lt;&gt;"","استُلم",IF(AND($J541&lt;&gt;"",'الإعدادات'!$B$6&gt;$J541),"متأخر","في المعمل")))</f>
        <v/>
      </c>
      <c r="S541" s="16">
        <f>IF(OR($I541="",$J541=""),"",MAX(0,IF($K541="",'الإعدادات'!$B$6,$K541)-$J541))</f>
        <v/>
      </c>
      <c r="T541" s="17">
        <f>IF($I541="","",DATE(YEAR($I541),MONTH($I541),1))</f>
        <v/>
      </c>
      <c r="U541" s="18">
        <f>IF(OR($O541="",$P541=""),"",$P541-$O541)</f>
        <v/>
      </c>
    </row>
    <row r="542">
      <c r="A542" s="4" t="n"/>
      <c r="B542" s="4" t="n"/>
      <c r="C542" s="4" t="n"/>
      <c r="D542" s="4" t="n"/>
      <c r="E542" s="4" t="n"/>
      <c r="F542" s="13" t="n"/>
      <c r="G542" s="14" t="n"/>
      <c r="H542" s="13" t="n"/>
      <c r="I542" s="5" t="n"/>
      <c r="J542" s="5" t="n"/>
      <c r="K542" s="5" t="n"/>
      <c r="L542" s="4" t="n"/>
      <c r="M542" s="4" t="n"/>
      <c r="N542" s="4" t="n"/>
      <c r="O542" s="15" t="n"/>
      <c r="P542" s="15" t="n"/>
      <c r="Q542" s="16">
        <f>IF($I542="","",IF($K542="",'الإعدادات'!$B$6-$I542,$K542-$I542))</f>
        <v/>
      </c>
      <c r="R542" s="8">
        <f>IF($I542="","",IF($K542&lt;&gt;"","استُلم",IF(AND($J542&lt;&gt;"",'الإعدادات'!$B$6&gt;$J542),"متأخر","في المعمل")))</f>
        <v/>
      </c>
      <c r="S542" s="16">
        <f>IF(OR($I542="",$J542=""),"",MAX(0,IF($K542="",'الإعدادات'!$B$6,$K542)-$J542))</f>
        <v/>
      </c>
      <c r="T542" s="17">
        <f>IF($I542="","",DATE(YEAR($I542),MONTH($I542),1))</f>
        <v/>
      </c>
      <c r="U542" s="18">
        <f>IF(OR($O542="",$P542=""),"",$P542-$O542)</f>
        <v/>
      </c>
    </row>
    <row r="543">
      <c r="A543" s="4" t="n"/>
      <c r="B543" s="4" t="n"/>
      <c r="C543" s="4" t="n"/>
      <c r="D543" s="4" t="n"/>
      <c r="E543" s="4" t="n"/>
      <c r="F543" s="13" t="n"/>
      <c r="G543" s="14" t="n"/>
      <c r="H543" s="13" t="n"/>
      <c r="I543" s="5" t="n"/>
      <c r="J543" s="5" t="n"/>
      <c r="K543" s="5" t="n"/>
      <c r="L543" s="4" t="n"/>
      <c r="M543" s="4" t="n"/>
      <c r="N543" s="4" t="n"/>
      <c r="O543" s="15" t="n"/>
      <c r="P543" s="15" t="n"/>
      <c r="Q543" s="16">
        <f>IF($I543="","",IF($K543="",'الإعدادات'!$B$6-$I543,$K543-$I543))</f>
        <v/>
      </c>
      <c r="R543" s="8">
        <f>IF($I543="","",IF($K543&lt;&gt;"","استُلم",IF(AND($J543&lt;&gt;"",'الإعدادات'!$B$6&gt;$J543),"متأخر","في المعمل")))</f>
        <v/>
      </c>
      <c r="S543" s="16">
        <f>IF(OR($I543="",$J543=""),"",MAX(0,IF($K543="",'الإعدادات'!$B$6,$K543)-$J543))</f>
        <v/>
      </c>
      <c r="T543" s="17">
        <f>IF($I543="","",DATE(YEAR($I543),MONTH($I543),1))</f>
        <v/>
      </c>
      <c r="U543" s="18">
        <f>IF(OR($O543="",$P543=""),"",$P543-$O543)</f>
        <v/>
      </c>
    </row>
    <row r="544">
      <c r="A544" s="4" t="n"/>
      <c r="B544" s="4" t="n"/>
      <c r="C544" s="4" t="n"/>
      <c r="D544" s="4" t="n"/>
      <c r="E544" s="4" t="n"/>
      <c r="F544" s="13" t="n"/>
      <c r="G544" s="14" t="n"/>
      <c r="H544" s="13" t="n"/>
      <c r="I544" s="5" t="n"/>
      <c r="J544" s="5" t="n"/>
      <c r="K544" s="5" t="n"/>
      <c r="L544" s="4" t="n"/>
      <c r="M544" s="4" t="n"/>
      <c r="N544" s="4" t="n"/>
      <c r="O544" s="15" t="n"/>
      <c r="P544" s="15" t="n"/>
      <c r="Q544" s="16">
        <f>IF($I544="","",IF($K544="",'الإعدادات'!$B$6-$I544,$K544-$I544))</f>
        <v/>
      </c>
      <c r="R544" s="8">
        <f>IF($I544="","",IF($K544&lt;&gt;"","استُلم",IF(AND($J544&lt;&gt;"",'الإعدادات'!$B$6&gt;$J544),"متأخر","في المعمل")))</f>
        <v/>
      </c>
      <c r="S544" s="16">
        <f>IF(OR($I544="",$J544=""),"",MAX(0,IF($K544="",'الإعدادات'!$B$6,$K544)-$J544))</f>
        <v/>
      </c>
      <c r="T544" s="17">
        <f>IF($I544="","",DATE(YEAR($I544),MONTH($I544),1))</f>
        <v/>
      </c>
      <c r="U544" s="18">
        <f>IF(OR($O544="",$P544=""),"",$P544-$O544)</f>
        <v/>
      </c>
    </row>
    <row r="545">
      <c r="A545" s="4" t="n"/>
      <c r="B545" s="4" t="n"/>
      <c r="C545" s="4" t="n"/>
      <c r="D545" s="4" t="n"/>
      <c r="E545" s="4" t="n"/>
      <c r="F545" s="13" t="n"/>
      <c r="G545" s="14" t="n"/>
      <c r="H545" s="13" t="n"/>
      <c r="I545" s="5" t="n"/>
      <c r="J545" s="5" t="n"/>
      <c r="K545" s="5" t="n"/>
      <c r="L545" s="4" t="n"/>
      <c r="M545" s="4" t="n"/>
      <c r="N545" s="4" t="n"/>
      <c r="O545" s="15" t="n"/>
      <c r="P545" s="15" t="n"/>
      <c r="Q545" s="16">
        <f>IF($I545="","",IF($K545="",'الإعدادات'!$B$6-$I545,$K545-$I545))</f>
        <v/>
      </c>
      <c r="R545" s="8">
        <f>IF($I545="","",IF($K545&lt;&gt;"","استُلم",IF(AND($J545&lt;&gt;"",'الإعدادات'!$B$6&gt;$J545),"متأخر","في المعمل")))</f>
        <v/>
      </c>
      <c r="S545" s="16">
        <f>IF(OR($I545="",$J545=""),"",MAX(0,IF($K545="",'الإعدادات'!$B$6,$K545)-$J545))</f>
        <v/>
      </c>
      <c r="T545" s="17">
        <f>IF($I545="","",DATE(YEAR($I545),MONTH($I545),1))</f>
        <v/>
      </c>
      <c r="U545" s="18">
        <f>IF(OR($O545="",$P545=""),"",$P545-$O545)</f>
        <v/>
      </c>
    </row>
    <row r="546">
      <c r="A546" s="4" t="n"/>
      <c r="B546" s="4" t="n"/>
      <c r="C546" s="4" t="n"/>
      <c r="D546" s="4" t="n"/>
      <c r="E546" s="4" t="n"/>
      <c r="F546" s="13" t="n"/>
      <c r="G546" s="14" t="n"/>
      <c r="H546" s="13" t="n"/>
      <c r="I546" s="5" t="n"/>
      <c r="J546" s="5" t="n"/>
      <c r="K546" s="5" t="n"/>
      <c r="L546" s="4" t="n"/>
      <c r="M546" s="4" t="n"/>
      <c r="N546" s="4" t="n"/>
      <c r="O546" s="15" t="n"/>
      <c r="P546" s="15" t="n"/>
      <c r="Q546" s="16">
        <f>IF($I546="","",IF($K546="",'الإعدادات'!$B$6-$I546,$K546-$I546))</f>
        <v/>
      </c>
      <c r="R546" s="8">
        <f>IF($I546="","",IF($K546&lt;&gt;"","استُلم",IF(AND($J546&lt;&gt;"",'الإعدادات'!$B$6&gt;$J546),"متأخر","في المعمل")))</f>
        <v/>
      </c>
      <c r="S546" s="16">
        <f>IF(OR($I546="",$J546=""),"",MAX(0,IF($K546="",'الإعدادات'!$B$6,$K546)-$J546))</f>
        <v/>
      </c>
      <c r="T546" s="17">
        <f>IF($I546="","",DATE(YEAR($I546),MONTH($I546),1))</f>
        <v/>
      </c>
      <c r="U546" s="18">
        <f>IF(OR($O546="",$P546=""),"",$P546-$O546)</f>
        <v/>
      </c>
    </row>
    <row r="547">
      <c r="A547" s="4" t="n"/>
      <c r="B547" s="4" t="n"/>
      <c r="C547" s="4" t="n"/>
      <c r="D547" s="4" t="n"/>
      <c r="E547" s="4" t="n"/>
      <c r="F547" s="13" t="n"/>
      <c r="G547" s="14" t="n"/>
      <c r="H547" s="13" t="n"/>
      <c r="I547" s="5" t="n"/>
      <c r="J547" s="5" t="n"/>
      <c r="K547" s="5" t="n"/>
      <c r="L547" s="4" t="n"/>
      <c r="M547" s="4" t="n"/>
      <c r="N547" s="4" t="n"/>
      <c r="O547" s="15" t="n"/>
      <c r="P547" s="15" t="n"/>
      <c r="Q547" s="16">
        <f>IF($I547="","",IF($K547="",'الإعدادات'!$B$6-$I547,$K547-$I547))</f>
        <v/>
      </c>
      <c r="R547" s="8">
        <f>IF($I547="","",IF($K547&lt;&gt;"","استُلم",IF(AND($J547&lt;&gt;"",'الإعدادات'!$B$6&gt;$J547),"متأخر","في المعمل")))</f>
        <v/>
      </c>
      <c r="S547" s="16">
        <f>IF(OR($I547="",$J547=""),"",MAX(0,IF($K547="",'الإعدادات'!$B$6,$K547)-$J547))</f>
        <v/>
      </c>
      <c r="T547" s="17">
        <f>IF($I547="","",DATE(YEAR($I547),MONTH($I547),1))</f>
        <v/>
      </c>
      <c r="U547" s="18">
        <f>IF(OR($O547="",$P547=""),"",$P547-$O547)</f>
        <v/>
      </c>
    </row>
    <row r="548">
      <c r="A548" s="4" t="n"/>
      <c r="B548" s="4" t="n"/>
      <c r="C548" s="4" t="n"/>
      <c r="D548" s="4" t="n"/>
      <c r="E548" s="4" t="n"/>
      <c r="F548" s="13" t="n"/>
      <c r="G548" s="14" t="n"/>
      <c r="H548" s="13" t="n"/>
      <c r="I548" s="5" t="n"/>
      <c r="J548" s="5" t="n"/>
      <c r="K548" s="5" t="n"/>
      <c r="L548" s="4" t="n"/>
      <c r="M548" s="4" t="n"/>
      <c r="N548" s="4" t="n"/>
      <c r="O548" s="15" t="n"/>
      <c r="P548" s="15" t="n"/>
      <c r="Q548" s="16">
        <f>IF($I548="","",IF($K548="",'الإعدادات'!$B$6-$I548,$K548-$I548))</f>
        <v/>
      </c>
      <c r="R548" s="8">
        <f>IF($I548="","",IF($K548&lt;&gt;"","استُلم",IF(AND($J548&lt;&gt;"",'الإعدادات'!$B$6&gt;$J548),"متأخر","في المعمل")))</f>
        <v/>
      </c>
      <c r="S548" s="16">
        <f>IF(OR($I548="",$J548=""),"",MAX(0,IF($K548="",'الإعدادات'!$B$6,$K548)-$J548))</f>
        <v/>
      </c>
      <c r="T548" s="17">
        <f>IF($I548="","",DATE(YEAR($I548),MONTH($I548),1))</f>
        <v/>
      </c>
      <c r="U548" s="18">
        <f>IF(OR($O548="",$P548=""),"",$P548-$O548)</f>
        <v/>
      </c>
    </row>
    <row r="549">
      <c r="A549" s="4" t="n"/>
      <c r="B549" s="4" t="n"/>
      <c r="C549" s="4" t="n"/>
      <c r="D549" s="4" t="n"/>
      <c r="E549" s="4" t="n"/>
      <c r="F549" s="13" t="n"/>
      <c r="G549" s="14" t="n"/>
      <c r="H549" s="13" t="n"/>
      <c r="I549" s="5" t="n"/>
      <c r="J549" s="5" t="n"/>
      <c r="K549" s="5" t="n"/>
      <c r="L549" s="4" t="n"/>
      <c r="M549" s="4" t="n"/>
      <c r="N549" s="4" t="n"/>
      <c r="O549" s="15" t="n"/>
      <c r="P549" s="15" t="n"/>
      <c r="Q549" s="16">
        <f>IF($I549="","",IF($K549="",'الإعدادات'!$B$6-$I549,$K549-$I549))</f>
        <v/>
      </c>
      <c r="R549" s="8">
        <f>IF($I549="","",IF($K549&lt;&gt;"","استُلم",IF(AND($J549&lt;&gt;"",'الإعدادات'!$B$6&gt;$J549),"متأخر","في المعمل")))</f>
        <v/>
      </c>
      <c r="S549" s="16">
        <f>IF(OR($I549="",$J549=""),"",MAX(0,IF($K549="",'الإعدادات'!$B$6,$K549)-$J549))</f>
        <v/>
      </c>
      <c r="T549" s="17">
        <f>IF($I549="","",DATE(YEAR($I549),MONTH($I549),1))</f>
        <v/>
      </c>
      <c r="U549" s="18">
        <f>IF(OR($O549="",$P549=""),"",$P549-$O549)</f>
        <v/>
      </c>
    </row>
    <row r="550">
      <c r="A550" s="4" t="n"/>
      <c r="B550" s="4" t="n"/>
      <c r="C550" s="4" t="n"/>
      <c r="D550" s="4" t="n"/>
      <c r="E550" s="4" t="n"/>
      <c r="F550" s="13" t="n"/>
      <c r="G550" s="14" t="n"/>
      <c r="H550" s="13" t="n"/>
      <c r="I550" s="5" t="n"/>
      <c r="J550" s="5" t="n"/>
      <c r="K550" s="5" t="n"/>
      <c r="L550" s="4" t="n"/>
      <c r="M550" s="4" t="n"/>
      <c r="N550" s="4" t="n"/>
      <c r="O550" s="15" t="n"/>
      <c r="P550" s="15" t="n"/>
      <c r="Q550" s="16">
        <f>IF($I550="","",IF($K550="",'الإعدادات'!$B$6-$I550,$K550-$I550))</f>
        <v/>
      </c>
      <c r="R550" s="8">
        <f>IF($I550="","",IF($K550&lt;&gt;"","استُلم",IF(AND($J550&lt;&gt;"",'الإعدادات'!$B$6&gt;$J550),"متأخر","في المعمل")))</f>
        <v/>
      </c>
      <c r="S550" s="16">
        <f>IF(OR($I550="",$J550=""),"",MAX(0,IF($K550="",'الإعدادات'!$B$6,$K550)-$J550))</f>
        <v/>
      </c>
      <c r="T550" s="17">
        <f>IF($I550="","",DATE(YEAR($I550),MONTH($I550),1))</f>
        <v/>
      </c>
      <c r="U550" s="18">
        <f>IF(OR($O550="",$P550=""),"",$P550-$O550)</f>
        <v/>
      </c>
    </row>
    <row r="551">
      <c r="A551" s="4" t="n"/>
      <c r="B551" s="4" t="n"/>
      <c r="C551" s="4" t="n"/>
      <c r="D551" s="4" t="n"/>
      <c r="E551" s="4" t="n"/>
      <c r="F551" s="13" t="n"/>
      <c r="G551" s="14" t="n"/>
      <c r="H551" s="13" t="n"/>
      <c r="I551" s="5" t="n"/>
      <c r="J551" s="5" t="n"/>
      <c r="K551" s="5" t="n"/>
      <c r="L551" s="4" t="n"/>
      <c r="M551" s="4" t="n"/>
      <c r="N551" s="4" t="n"/>
      <c r="O551" s="15" t="n"/>
      <c r="P551" s="15" t="n"/>
      <c r="Q551" s="16">
        <f>IF($I551="","",IF($K551="",'الإعدادات'!$B$6-$I551,$K551-$I551))</f>
        <v/>
      </c>
      <c r="R551" s="8">
        <f>IF($I551="","",IF($K551&lt;&gt;"","استُلم",IF(AND($J551&lt;&gt;"",'الإعدادات'!$B$6&gt;$J551),"متأخر","في المعمل")))</f>
        <v/>
      </c>
      <c r="S551" s="16">
        <f>IF(OR($I551="",$J551=""),"",MAX(0,IF($K551="",'الإعدادات'!$B$6,$K551)-$J551))</f>
        <v/>
      </c>
      <c r="T551" s="17">
        <f>IF($I551="","",DATE(YEAR($I551),MONTH($I551),1))</f>
        <v/>
      </c>
      <c r="U551" s="18">
        <f>IF(OR($O551="",$P551=""),"",$P551-$O551)</f>
        <v/>
      </c>
    </row>
    <row r="552">
      <c r="A552" s="4" t="n"/>
      <c r="B552" s="4" t="n"/>
      <c r="C552" s="4" t="n"/>
      <c r="D552" s="4" t="n"/>
      <c r="E552" s="4" t="n"/>
      <c r="F552" s="13" t="n"/>
      <c r="G552" s="14" t="n"/>
      <c r="H552" s="13" t="n"/>
      <c r="I552" s="5" t="n"/>
      <c r="J552" s="5" t="n"/>
      <c r="K552" s="5" t="n"/>
      <c r="L552" s="4" t="n"/>
      <c r="M552" s="4" t="n"/>
      <c r="N552" s="4" t="n"/>
      <c r="O552" s="15" t="n"/>
      <c r="P552" s="15" t="n"/>
      <c r="Q552" s="16">
        <f>IF($I552="","",IF($K552="",'الإعدادات'!$B$6-$I552,$K552-$I552))</f>
        <v/>
      </c>
      <c r="R552" s="8">
        <f>IF($I552="","",IF($K552&lt;&gt;"","استُلم",IF(AND($J552&lt;&gt;"",'الإعدادات'!$B$6&gt;$J552),"متأخر","في المعمل")))</f>
        <v/>
      </c>
      <c r="S552" s="16">
        <f>IF(OR($I552="",$J552=""),"",MAX(0,IF($K552="",'الإعدادات'!$B$6,$K552)-$J552))</f>
        <v/>
      </c>
      <c r="T552" s="17">
        <f>IF($I552="","",DATE(YEAR($I552),MONTH($I552),1))</f>
        <v/>
      </c>
      <c r="U552" s="18">
        <f>IF(OR($O552="",$P552=""),"",$P552-$O552)</f>
        <v/>
      </c>
    </row>
    <row r="553">
      <c r="A553" s="4" t="n"/>
      <c r="B553" s="4" t="n"/>
      <c r="C553" s="4" t="n"/>
      <c r="D553" s="4" t="n"/>
      <c r="E553" s="4" t="n"/>
      <c r="F553" s="13" t="n"/>
      <c r="G553" s="14" t="n"/>
      <c r="H553" s="13" t="n"/>
      <c r="I553" s="5" t="n"/>
      <c r="J553" s="5" t="n"/>
      <c r="K553" s="5" t="n"/>
      <c r="L553" s="4" t="n"/>
      <c r="M553" s="4" t="n"/>
      <c r="N553" s="4" t="n"/>
      <c r="O553" s="15" t="n"/>
      <c r="P553" s="15" t="n"/>
      <c r="Q553" s="16">
        <f>IF($I553="","",IF($K553="",'الإعدادات'!$B$6-$I553,$K553-$I553))</f>
        <v/>
      </c>
      <c r="R553" s="8">
        <f>IF($I553="","",IF($K553&lt;&gt;"","استُلم",IF(AND($J553&lt;&gt;"",'الإعدادات'!$B$6&gt;$J553),"متأخر","في المعمل")))</f>
        <v/>
      </c>
      <c r="S553" s="16">
        <f>IF(OR($I553="",$J553=""),"",MAX(0,IF($K553="",'الإعدادات'!$B$6,$K553)-$J553))</f>
        <v/>
      </c>
      <c r="T553" s="17">
        <f>IF($I553="","",DATE(YEAR($I553),MONTH($I553),1))</f>
        <v/>
      </c>
      <c r="U553" s="18">
        <f>IF(OR($O553="",$P553=""),"",$P553-$O553)</f>
        <v/>
      </c>
    </row>
    <row r="554">
      <c r="A554" s="4" t="n"/>
      <c r="B554" s="4" t="n"/>
      <c r="C554" s="4" t="n"/>
      <c r="D554" s="4" t="n"/>
      <c r="E554" s="4" t="n"/>
      <c r="F554" s="13" t="n"/>
      <c r="G554" s="14" t="n"/>
      <c r="H554" s="13" t="n"/>
      <c r="I554" s="5" t="n"/>
      <c r="J554" s="5" t="n"/>
      <c r="K554" s="5" t="n"/>
      <c r="L554" s="4" t="n"/>
      <c r="M554" s="4" t="n"/>
      <c r="N554" s="4" t="n"/>
      <c r="O554" s="15" t="n"/>
      <c r="P554" s="15" t="n"/>
      <c r="Q554" s="16">
        <f>IF($I554="","",IF($K554="",'الإعدادات'!$B$6-$I554,$K554-$I554))</f>
        <v/>
      </c>
      <c r="R554" s="8">
        <f>IF($I554="","",IF($K554&lt;&gt;"","استُلم",IF(AND($J554&lt;&gt;"",'الإعدادات'!$B$6&gt;$J554),"متأخر","في المعمل")))</f>
        <v/>
      </c>
      <c r="S554" s="16">
        <f>IF(OR($I554="",$J554=""),"",MAX(0,IF($K554="",'الإعدادات'!$B$6,$K554)-$J554))</f>
        <v/>
      </c>
      <c r="T554" s="17">
        <f>IF($I554="","",DATE(YEAR($I554),MONTH($I554),1))</f>
        <v/>
      </c>
      <c r="U554" s="18">
        <f>IF(OR($O554="",$P554=""),"",$P554-$O554)</f>
        <v/>
      </c>
    </row>
    <row r="555">
      <c r="A555" s="4" t="n"/>
      <c r="B555" s="4" t="n"/>
      <c r="C555" s="4" t="n"/>
      <c r="D555" s="4" t="n"/>
      <c r="E555" s="4" t="n"/>
      <c r="F555" s="13" t="n"/>
      <c r="G555" s="14" t="n"/>
      <c r="H555" s="13" t="n"/>
      <c r="I555" s="5" t="n"/>
      <c r="J555" s="5" t="n"/>
      <c r="K555" s="5" t="n"/>
      <c r="L555" s="4" t="n"/>
      <c r="M555" s="4" t="n"/>
      <c r="N555" s="4" t="n"/>
      <c r="O555" s="15" t="n"/>
      <c r="P555" s="15" t="n"/>
      <c r="Q555" s="16">
        <f>IF($I555="","",IF($K555="",'الإعدادات'!$B$6-$I555,$K555-$I555))</f>
        <v/>
      </c>
      <c r="R555" s="8">
        <f>IF($I555="","",IF($K555&lt;&gt;"","استُلم",IF(AND($J555&lt;&gt;"",'الإعدادات'!$B$6&gt;$J555),"متأخر","في المعمل")))</f>
        <v/>
      </c>
      <c r="S555" s="16">
        <f>IF(OR($I555="",$J555=""),"",MAX(0,IF($K555="",'الإعدادات'!$B$6,$K555)-$J555))</f>
        <v/>
      </c>
      <c r="T555" s="17">
        <f>IF($I555="","",DATE(YEAR($I555),MONTH($I555),1))</f>
        <v/>
      </c>
      <c r="U555" s="18">
        <f>IF(OR($O555="",$P555=""),"",$P555-$O555)</f>
        <v/>
      </c>
    </row>
    <row r="556">
      <c r="A556" s="4" t="n"/>
      <c r="B556" s="4" t="n"/>
      <c r="C556" s="4" t="n"/>
      <c r="D556" s="4" t="n"/>
      <c r="E556" s="4" t="n"/>
      <c r="F556" s="13" t="n"/>
      <c r="G556" s="14" t="n"/>
      <c r="H556" s="13" t="n"/>
      <c r="I556" s="5" t="n"/>
      <c r="J556" s="5" t="n"/>
      <c r="K556" s="5" t="n"/>
      <c r="L556" s="4" t="n"/>
      <c r="M556" s="4" t="n"/>
      <c r="N556" s="4" t="n"/>
      <c r="O556" s="15" t="n"/>
      <c r="P556" s="15" t="n"/>
      <c r="Q556" s="16">
        <f>IF($I556="","",IF($K556="",'الإعدادات'!$B$6-$I556,$K556-$I556))</f>
        <v/>
      </c>
      <c r="R556" s="8">
        <f>IF($I556="","",IF($K556&lt;&gt;"","استُلم",IF(AND($J556&lt;&gt;"",'الإعدادات'!$B$6&gt;$J556),"متأخر","في المعمل")))</f>
        <v/>
      </c>
      <c r="S556" s="16">
        <f>IF(OR($I556="",$J556=""),"",MAX(0,IF($K556="",'الإعدادات'!$B$6,$K556)-$J556))</f>
        <v/>
      </c>
      <c r="T556" s="17">
        <f>IF($I556="","",DATE(YEAR($I556),MONTH($I556),1))</f>
        <v/>
      </c>
      <c r="U556" s="18">
        <f>IF(OR($O556="",$P556=""),"",$P556-$O556)</f>
        <v/>
      </c>
    </row>
    <row r="557">
      <c r="A557" s="4" t="n"/>
      <c r="B557" s="4" t="n"/>
      <c r="C557" s="4" t="n"/>
      <c r="D557" s="4" t="n"/>
      <c r="E557" s="4" t="n"/>
      <c r="F557" s="13" t="n"/>
      <c r="G557" s="14" t="n"/>
      <c r="H557" s="13" t="n"/>
      <c r="I557" s="5" t="n"/>
      <c r="J557" s="5" t="n"/>
      <c r="K557" s="5" t="n"/>
      <c r="L557" s="4" t="n"/>
      <c r="M557" s="4" t="n"/>
      <c r="N557" s="4" t="n"/>
      <c r="O557" s="15" t="n"/>
      <c r="P557" s="15" t="n"/>
      <c r="Q557" s="16">
        <f>IF($I557="","",IF($K557="",'الإعدادات'!$B$6-$I557,$K557-$I557))</f>
        <v/>
      </c>
      <c r="R557" s="8">
        <f>IF($I557="","",IF($K557&lt;&gt;"","استُلم",IF(AND($J557&lt;&gt;"",'الإعدادات'!$B$6&gt;$J557),"متأخر","في المعمل")))</f>
        <v/>
      </c>
      <c r="S557" s="16">
        <f>IF(OR($I557="",$J557=""),"",MAX(0,IF($K557="",'الإعدادات'!$B$6,$K557)-$J557))</f>
        <v/>
      </c>
      <c r="T557" s="17">
        <f>IF($I557="","",DATE(YEAR($I557),MONTH($I557),1))</f>
        <v/>
      </c>
      <c r="U557" s="18">
        <f>IF(OR($O557="",$P557=""),"",$P557-$O557)</f>
        <v/>
      </c>
    </row>
    <row r="558">
      <c r="A558" s="4" t="n"/>
      <c r="B558" s="4" t="n"/>
      <c r="C558" s="4" t="n"/>
      <c r="D558" s="4" t="n"/>
      <c r="E558" s="4" t="n"/>
      <c r="F558" s="13" t="n"/>
      <c r="G558" s="14" t="n"/>
      <c r="H558" s="13" t="n"/>
      <c r="I558" s="5" t="n"/>
      <c r="J558" s="5" t="n"/>
      <c r="K558" s="5" t="n"/>
      <c r="L558" s="4" t="n"/>
      <c r="M558" s="4" t="n"/>
      <c r="N558" s="4" t="n"/>
      <c r="O558" s="15" t="n"/>
      <c r="P558" s="15" t="n"/>
      <c r="Q558" s="16">
        <f>IF($I558="","",IF($K558="",'الإعدادات'!$B$6-$I558,$K558-$I558))</f>
        <v/>
      </c>
      <c r="R558" s="8">
        <f>IF($I558="","",IF($K558&lt;&gt;"","استُلم",IF(AND($J558&lt;&gt;"",'الإعدادات'!$B$6&gt;$J558),"متأخر","في المعمل")))</f>
        <v/>
      </c>
      <c r="S558" s="16">
        <f>IF(OR($I558="",$J558=""),"",MAX(0,IF($K558="",'الإعدادات'!$B$6,$K558)-$J558))</f>
        <v/>
      </c>
      <c r="T558" s="17">
        <f>IF($I558="","",DATE(YEAR($I558),MONTH($I558),1))</f>
        <v/>
      </c>
      <c r="U558" s="18">
        <f>IF(OR($O558="",$P558=""),"",$P558-$O558)</f>
        <v/>
      </c>
    </row>
    <row r="559">
      <c r="A559" s="4" t="n"/>
      <c r="B559" s="4" t="n"/>
      <c r="C559" s="4" t="n"/>
      <c r="D559" s="4" t="n"/>
      <c r="E559" s="4" t="n"/>
      <c r="F559" s="13" t="n"/>
      <c r="G559" s="14" t="n"/>
      <c r="H559" s="13" t="n"/>
      <c r="I559" s="5" t="n"/>
      <c r="J559" s="5" t="n"/>
      <c r="K559" s="5" t="n"/>
      <c r="L559" s="4" t="n"/>
      <c r="M559" s="4" t="n"/>
      <c r="N559" s="4" t="n"/>
      <c r="O559" s="15" t="n"/>
      <c r="P559" s="15" t="n"/>
      <c r="Q559" s="16">
        <f>IF($I559="","",IF($K559="",'الإعدادات'!$B$6-$I559,$K559-$I559))</f>
        <v/>
      </c>
      <c r="R559" s="8">
        <f>IF($I559="","",IF($K559&lt;&gt;"","استُلم",IF(AND($J559&lt;&gt;"",'الإعدادات'!$B$6&gt;$J559),"متأخر","في المعمل")))</f>
        <v/>
      </c>
      <c r="S559" s="16">
        <f>IF(OR($I559="",$J559=""),"",MAX(0,IF($K559="",'الإعدادات'!$B$6,$K559)-$J559))</f>
        <v/>
      </c>
      <c r="T559" s="17">
        <f>IF($I559="","",DATE(YEAR($I559),MONTH($I559),1))</f>
        <v/>
      </c>
      <c r="U559" s="18">
        <f>IF(OR($O559="",$P559=""),"",$P559-$O559)</f>
        <v/>
      </c>
    </row>
    <row r="560">
      <c r="A560" s="4" t="n"/>
      <c r="B560" s="4" t="n"/>
      <c r="C560" s="4" t="n"/>
      <c r="D560" s="4" t="n"/>
      <c r="E560" s="4" t="n"/>
      <c r="F560" s="13" t="n"/>
      <c r="G560" s="14" t="n"/>
      <c r="H560" s="13" t="n"/>
      <c r="I560" s="5" t="n"/>
      <c r="J560" s="5" t="n"/>
      <c r="K560" s="5" t="n"/>
      <c r="L560" s="4" t="n"/>
      <c r="M560" s="4" t="n"/>
      <c r="N560" s="4" t="n"/>
      <c r="O560" s="15" t="n"/>
      <c r="P560" s="15" t="n"/>
      <c r="Q560" s="16">
        <f>IF($I560="","",IF($K560="",'الإعدادات'!$B$6-$I560,$K560-$I560))</f>
        <v/>
      </c>
      <c r="R560" s="8">
        <f>IF($I560="","",IF($K560&lt;&gt;"","استُلم",IF(AND($J560&lt;&gt;"",'الإعدادات'!$B$6&gt;$J560),"متأخر","في المعمل")))</f>
        <v/>
      </c>
      <c r="S560" s="16">
        <f>IF(OR($I560="",$J560=""),"",MAX(0,IF($K560="",'الإعدادات'!$B$6,$K560)-$J560))</f>
        <v/>
      </c>
      <c r="T560" s="17">
        <f>IF($I560="","",DATE(YEAR($I560),MONTH($I560),1))</f>
        <v/>
      </c>
      <c r="U560" s="18">
        <f>IF(OR($O560="",$P560=""),"",$P560-$O560)</f>
        <v/>
      </c>
    </row>
    <row r="561">
      <c r="A561" s="4" t="n"/>
      <c r="B561" s="4" t="n"/>
      <c r="C561" s="4" t="n"/>
      <c r="D561" s="4" t="n"/>
      <c r="E561" s="4" t="n"/>
      <c r="F561" s="13" t="n"/>
      <c r="G561" s="14" t="n"/>
      <c r="H561" s="13" t="n"/>
      <c r="I561" s="5" t="n"/>
      <c r="J561" s="5" t="n"/>
      <c r="K561" s="5" t="n"/>
      <c r="L561" s="4" t="n"/>
      <c r="M561" s="4" t="n"/>
      <c r="N561" s="4" t="n"/>
      <c r="O561" s="15" t="n"/>
      <c r="P561" s="15" t="n"/>
      <c r="Q561" s="16">
        <f>IF($I561="","",IF($K561="",'الإعدادات'!$B$6-$I561,$K561-$I561))</f>
        <v/>
      </c>
      <c r="R561" s="8">
        <f>IF($I561="","",IF($K561&lt;&gt;"","استُلم",IF(AND($J561&lt;&gt;"",'الإعدادات'!$B$6&gt;$J561),"متأخر","في المعمل")))</f>
        <v/>
      </c>
      <c r="S561" s="16">
        <f>IF(OR($I561="",$J561=""),"",MAX(0,IF($K561="",'الإعدادات'!$B$6,$K561)-$J561))</f>
        <v/>
      </c>
      <c r="T561" s="17">
        <f>IF($I561="","",DATE(YEAR($I561),MONTH($I561),1))</f>
        <v/>
      </c>
      <c r="U561" s="18">
        <f>IF(OR($O561="",$P561=""),"",$P561-$O561)</f>
        <v/>
      </c>
    </row>
    <row r="562">
      <c r="A562" s="4" t="n"/>
      <c r="B562" s="4" t="n"/>
      <c r="C562" s="4" t="n"/>
      <c r="D562" s="4" t="n"/>
      <c r="E562" s="4" t="n"/>
      <c r="F562" s="13" t="n"/>
      <c r="G562" s="14" t="n"/>
      <c r="H562" s="13" t="n"/>
      <c r="I562" s="5" t="n"/>
      <c r="J562" s="5" t="n"/>
      <c r="K562" s="5" t="n"/>
      <c r="L562" s="4" t="n"/>
      <c r="M562" s="4" t="n"/>
      <c r="N562" s="4" t="n"/>
      <c r="O562" s="15" t="n"/>
      <c r="P562" s="15" t="n"/>
      <c r="Q562" s="16">
        <f>IF($I562="","",IF($K562="",'الإعدادات'!$B$6-$I562,$K562-$I562))</f>
        <v/>
      </c>
      <c r="R562" s="8">
        <f>IF($I562="","",IF($K562&lt;&gt;"","استُلم",IF(AND($J562&lt;&gt;"",'الإعدادات'!$B$6&gt;$J562),"متأخر","في المعمل")))</f>
        <v/>
      </c>
      <c r="S562" s="16">
        <f>IF(OR($I562="",$J562=""),"",MAX(0,IF($K562="",'الإعدادات'!$B$6,$K562)-$J562))</f>
        <v/>
      </c>
      <c r="T562" s="17">
        <f>IF($I562="","",DATE(YEAR($I562),MONTH($I562),1))</f>
        <v/>
      </c>
      <c r="U562" s="18">
        <f>IF(OR($O562="",$P562=""),"",$P562-$O562)</f>
        <v/>
      </c>
    </row>
    <row r="563">
      <c r="A563" s="4" t="n"/>
      <c r="B563" s="4" t="n"/>
      <c r="C563" s="4" t="n"/>
      <c r="D563" s="4" t="n"/>
      <c r="E563" s="4" t="n"/>
      <c r="F563" s="13" t="n"/>
      <c r="G563" s="14" t="n"/>
      <c r="H563" s="13" t="n"/>
      <c r="I563" s="5" t="n"/>
      <c r="J563" s="5" t="n"/>
      <c r="K563" s="5" t="n"/>
      <c r="L563" s="4" t="n"/>
      <c r="M563" s="4" t="n"/>
      <c r="N563" s="4" t="n"/>
      <c r="O563" s="15" t="n"/>
      <c r="P563" s="15" t="n"/>
      <c r="Q563" s="16">
        <f>IF($I563="","",IF($K563="",'الإعدادات'!$B$6-$I563,$K563-$I563))</f>
        <v/>
      </c>
      <c r="R563" s="8">
        <f>IF($I563="","",IF($K563&lt;&gt;"","استُلم",IF(AND($J563&lt;&gt;"",'الإعدادات'!$B$6&gt;$J563),"متأخر","في المعمل")))</f>
        <v/>
      </c>
      <c r="S563" s="16">
        <f>IF(OR($I563="",$J563=""),"",MAX(0,IF($K563="",'الإعدادات'!$B$6,$K563)-$J563))</f>
        <v/>
      </c>
      <c r="T563" s="17">
        <f>IF($I563="","",DATE(YEAR($I563),MONTH($I563),1))</f>
        <v/>
      </c>
      <c r="U563" s="18">
        <f>IF(OR($O563="",$P563=""),"",$P563-$O563)</f>
        <v/>
      </c>
    </row>
    <row r="564">
      <c r="A564" s="4" t="n"/>
      <c r="B564" s="4" t="n"/>
      <c r="C564" s="4" t="n"/>
      <c r="D564" s="4" t="n"/>
      <c r="E564" s="4" t="n"/>
      <c r="F564" s="13" t="n"/>
      <c r="G564" s="14" t="n"/>
      <c r="H564" s="13" t="n"/>
      <c r="I564" s="5" t="n"/>
      <c r="J564" s="5" t="n"/>
      <c r="K564" s="5" t="n"/>
      <c r="L564" s="4" t="n"/>
      <c r="M564" s="4" t="n"/>
      <c r="N564" s="4" t="n"/>
      <c r="O564" s="15" t="n"/>
      <c r="P564" s="15" t="n"/>
      <c r="Q564" s="16">
        <f>IF($I564="","",IF($K564="",'الإعدادات'!$B$6-$I564,$K564-$I564))</f>
        <v/>
      </c>
      <c r="R564" s="8">
        <f>IF($I564="","",IF($K564&lt;&gt;"","استُلم",IF(AND($J564&lt;&gt;"",'الإعدادات'!$B$6&gt;$J564),"متأخر","في المعمل")))</f>
        <v/>
      </c>
      <c r="S564" s="16">
        <f>IF(OR($I564="",$J564=""),"",MAX(0,IF($K564="",'الإعدادات'!$B$6,$K564)-$J564))</f>
        <v/>
      </c>
      <c r="T564" s="17">
        <f>IF($I564="","",DATE(YEAR($I564),MONTH($I564),1))</f>
        <v/>
      </c>
      <c r="U564" s="18">
        <f>IF(OR($O564="",$P564=""),"",$P564-$O564)</f>
        <v/>
      </c>
    </row>
    <row r="565">
      <c r="A565" s="4" t="n"/>
      <c r="B565" s="4" t="n"/>
      <c r="C565" s="4" t="n"/>
      <c r="D565" s="4" t="n"/>
      <c r="E565" s="4" t="n"/>
      <c r="F565" s="13" t="n"/>
      <c r="G565" s="14" t="n"/>
      <c r="H565" s="13" t="n"/>
      <c r="I565" s="5" t="n"/>
      <c r="J565" s="5" t="n"/>
      <c r="K565" s="5" t="n"/>
      <c r="L565" s="4" t="n"/>
      <c r="M565" s="4" t="n"/>
      <c r="N565" s="4" t="n"/>
      <c r="O565" s="15" t="n"/>
      <c r="P565" s="15" t="n"/>
      <c r="Q565" s="16">
        <f>IF($I565="","",IF($K565="",'الإعدادات'!$B$6-$I565,$K565-$I565))</f>
        <v/>
      </c>
      <c r="R565" s="8">
        <f>IF($I565="","",IF($K565&lt;&gt;"","استُلم",IF(AND($J565&lt;&gt;"",'الإعدادات'!$B$6&gt;$J565),"متأخر","في المعمل")))</f>
        <v/>
      </c>
      <c r="S565" s="16">
        <f>IF(OR($I565="",$J565=""),"",MAX(0,IF($K565="",'الإعدادات'!$B$6,$K565)-$J565))</f>
        <v/>
      </c>
      <c r="T565" s="17">
        <f>IF($I565="","",DATE(YEAR($I565),MONTH($I565),1))</f>
        <v/>
      </c>
      <c r="U565" s="18">
        <f>IF(OR($O565="",$P565=""),"",$P565-$O565)</f>
        <v/>
      </c>
    </row>
    <row r="566">
      <c r="A566" s="4" t="n"/>
      <c r="B566" s="4" t="n"/>
      <c r="C566" s="4" t="n"/>
      <c r="D566" s="4" t="n"/>
      <c r="E566" s="4" t="n"/>
      <c r="F566" s="13" t="n"/>
      <c r="G566" s="14" t="n"/>
      <c r="H566" s="13" t="n"/>
      <c r="I566" s="5" t="n"/>
      <c r="J566" s="5" t="n"/>
      <c r="K566" s="5" t="n"/>
      <c r="L566" s="4" t="n"/>
      <c r="M566" s="4" t="n"/>
      <c r="N566" s="4" t="n"/>
      <c r="O566" s="15" t="n"/>
      <c r="P566" s="15" t="n"/>
      <c r="Q566" s="16">
        <f>IF($I566="","",IF($K566="",'الإعدادات'!$B$6-$I566,$K566-$I566))</f>
        <v/>
      </c>
      <c r="R566" s="8">
        <f>IF($I566="","",IF($K566&lt;&gt;"","استُلم",IF(AND($J566&lt;&gt;"",'الإعدادات'!$B$6&gt;$J566),"متأخر","في المعمل")))</f>
        <v/>
      </c>
      <c r="S566" s="16">
        <f>IF(OR($I566="",$J566=""),"",MAX(0,IF($K566="",'الإعدادات'!$B$6,$K566)-$J566))</f>
        <v/>
      </c>
      <c r="T566" s="17">
        <f>IF($I566="","",DATE(YEAR($I566),MONTH($I566),1))</f>
        <v/>
      </c>
      <c r="U566" s="18">
        <f>IF(OR($O566="",$P566=""),"",$P566-$O566)</f>
        <v/>
      </c>
    </row>
    <row r="567">
      <c r="A567" s="4" t="n"/>
      <c r="B567" s="4" t="n"/>
      <c r="C567" s="4" t="n"/>
      <c r="D567" s="4" t="n"/>
      <c r="E567" s="4" t="n"/>
      <c r="F567" s="13" t="n"/>
      <c r="G567" s="14" t="n"/>
      <c r="H567" s="13" t="n"/>
      <c r="I567" s="5" t="n"/>
      <c r="J567" s="5" t="n"/>
      <c r="K567" s="5" t="n"/>
      <c r="L567" s="4" t="n"/>
      <c r="M567" s="4" t="n"/>
      <c r="N567" s="4" t="n"/>
      <c r="O567" s="15" t="n"/>
      <c r="P567" s="15" t="n"/>
      <c r="Q567" s="16">
        <f>IF($I567="","",IF($K567="",'الإعدادات'!$B$6-$I567,$K567-$I567))</f>
        <v/>
      </c>
      <c r="R567" s="8">
        <f>IF($I567="","",IF($K567&lt;&gt;"","استُلم",IF(AND($J567&lt;&gt;"",'الإعدادات'!$B$6&gt;$J567),"متأخر","في المعمل")))</f>
        <v/>
      </c>
      <c r="S567" s="16">
        <f>IF(OR($I567="",$J567=""),"",MAX(0,IF($K567="",'الإعدادات'!$B$6,$K567)-$J567))</f>
        <v/>
      </c>
      <c r="T567" s="17">
        <f>IF($I567="","",DATE(YEAR($I567),MONTH($I567),1))</f>
        <v/>
      </c>
      <c r="U567" s="18">
        <f>IF(OR($O567="",$P567=""),"",$P567-$O567)</f>
        <v/>
      </c>
    </row>
    <row r="568">
      <c r="A568" s="4" t="n"/>
      <c r="B568" s="4" t="n"/>
      <c r="C568" s="4" t="n"/>
      <c r="D568" s="4" t="n"/>
      <c r="E568" s="4" t="n"/>
      <c r="F568" s="13" t="n"/>
      <c r="G568" s="14" t="n"/>
      <c r="H568" s="13" t="n"/>
      <c r="I568" s="5" t="n"/>
      <c r="J568" s="5" t="n"/>
      <c r="K568" s="5" t="n"/>
      <c r="L568" s="4" t="n"/>
      <c r="M568" s="4" t="n"/>
      <c r="N568" s="4" t="n"/>
      <c r="O568" s="15" t="n"/>
      <c r="P568" s="15" t="n"/>
      <c r="Q568" s="16">
        <f>IF($I568="","",IF($K568="",'الإعدادات'!$B$6-$I568,$K568-$I568))</f>
        <v/>
      </c>
      <c r="R568" s="8">
        <f>IF($I568="","",IF($K568&lt;&gt;"","استُلم",IF(AND($J568&lt;&gt;"",'الإعدادات'!$B$6&gt;$J568),"متأخر","في المعمل")))</f>
        <v/>
      </c>
      <c r="S568" s="16">
        <f>IF(OR($I568="",$J568=""),"",MAX(0,IF($K568="",'الإعدادات'!$B$6,$K568)-$J568))</f>
        <v/>
      </c>
      <c r="T568" s="17">
        <f>IF($I568="","",DATE(YEAR($I568),MONTH($I568),1))</f>
        <v/>
      </c>
      <c r="U568" s="18">
        <f>IF(OR($O568="",$P568=""),"",$P568-$O568)</f>
        <v/>
      </c>
    </row>
    <row r="569">
      <c r="A569" s="4" t="n"/>
      <c r="B569" s="4" t="n"/>
      <c r="C569" s="4" t="n"/>
      <c r="D569" s="4" t="n"/>
      <c r="E569" s="4" t="n"/>
      <c r="F569" s="13" t="n"/>
      <c r="G569" s="14" t="n"/>
      <c r="H569" s="13" t="n"/>
      <c r="I569" s="5" t="n"/>
      <c r="J569" s="5" t="n"/>
      <c r="K569" s="5" t="n"/>
      <c r="L569" s="4" t="n"/>
      <c r="M569" s="4" t="n"/>
      <c r="N569" s="4" t="n"/>
      <c r="O569" s="15" t="n"/>
      <c r="P569" s="15" t="n"/>
      <c r="Q569" s="16">
        <f>IF($I569="","",IF($K569="",'الإعدادات'!$B$6-$I569,$K569-$I569))</f>
        <v/>
      </c>
      <c r="R569" s="8">
        <f>IF($I569="","",IF($K569&lt;&gt;"","استُلم",IF(AND($J569&lt;&gt;"",'الإعدادات'!$B$6&gt;$J569),"متأخر","في المعمل")))</f>
        <v/>
      </c>
      <c r="S569" s="16">
        <f>IF(OR($I569="",$J569=""),"",MAX(0,IF($K569="",'الإعدادات'!$B$6,$K569)-$J569))</f>
        <v/>
      </c>
      <c r="T569" s="17">
        <f>IF($I569="","",DATE(YEAR($I569),MONTH($I569),1))</f>
        <v/>
      </c>
      <c r="U569" s="18">
        <f>IF(OR($O569="",$P569=""),"",$P569-$O569)</f>
        <v/>
      </c>
    </row>
    <row r="570">
      <c r="A570" s="4" t="n"/>
      <c r="B570" s="4" t="n"/>
      <c r="C570" s="4" t="n"/>
      <c r="D570" s="4" t="n"/>
      <c r="E570" s="4" t="n"/>
      <c r="F570" s="13" t="n"/>
      <c r="G570" s="14" t="n"/>
      <c r="H570" s="13" t="n"/>
      <c r="I570" s="5" t="n"/>
      <c r="J570" s="5" t="n"/>
      <c r="K570" s="5" t="n"/>
      <c r="L570" s="4" t="n"/>
      <c r="M570" s="4" t="n"/>
      <c r="N570" s="4" t="n"/>
      <c r="O570" s="15" t="n"/>
      <c r="P570" s="15" t="n"/>
      <c r="Q570" s="16">
        <f>IF($I570="","",IF($K570="",'الإعدادات'!$B$6-$I570,$K570-$I570))</f>
        <v/>
      </c>
      <c r="R570" s="8">
        <f>IF($I570="","",IF($K570&lt;&gt;"","استُلم",IF(AND($J570&lt;&gt;"",'الإعدادات'!$B$6&gt;$J570),"متأخر","في المعمل")))</f>
        <v/>
      </c>
      <c r="S570" s="16">
        <f>IF(OR($I570="",$J570=""),"",MAX(0,IF($K570="",'الإعدادات'!$B$6,$K570)-$J570))</f>
        <v/>
      </c>
      <c r="T570" s="17">
        <f>IF($I570="","",DATE(YEAR($I570),MONTH($I570),1))</f>
        <v/>
      </c>
      <c r="U570" s="18">
        <f>IF(OR($O570="",$P570=""),"",$P570-$O570)</f>
        <v/>
      </c>
    </row>
    <row r="571">
      <c r="A571" s="4" t="n"/>
      <c r="B571" s="4" t="n"/>
      <c r="C571" s="4" t="n"/>
      <c r="D571" s="4" t="n"/>
      <c r="E571" s="4" t="n"/>
      <c r="F571" s="13" t="n"/>
      <c r="G571" s="14" t="n"/>
      <c r="H571" s="13" t="n"/>
      <c r="I571" s="5" t="n"/>
      <c r="J571" s="5" t="n"/>
      <c r="K571" s="5" t="n"/>
      <c r="L571" s="4" t="n"/>
      <c r="M571" s="4" t="n"/>
      <c r="N571" s="4" t="n"/>
      <c r="O571" s="15" t="n"/>
      <c r="P571" s="15" t="n"/>
      <c r="Q571" s="16">
        <f>IF($I571="","",IF($K571="",'الإعدادات'!$B$6-$I571,$K571-$I571))</f>
        <v/>
      </c>
      <c r="R571" s="8">
        <f>IF($I571="","",IF($K571&lt;&gt;"","استُلم",IF(AND($J571&lt;&gt;"",'الإعدادات'!$B$6&gt;$J571),"متأخر","في المعمل")))</f>
        <v/>
      </c>
      <c r="S571" s="16">
        <f>IF(OR($I571="",$J571=""),"",MAX(0,IF($K571="",'الإعدادات'!$B$6,$K571)-$J571))</f>
        <v/>
      </c>
      <c r="T571" s="17">
        <f>IF($I571="","",DATE(YEAR($I571),MONTH($I571),1))</f>
        <v/>
      </c>
      <c r="U571" s="18">
        <f>IF(OR($O571="",$P571=""),"",$P571-$O571)</f>
        <v/>
      </c>
    </row>
    <row r="572">
      <c r="A572" s="4" t="n"/>
      <c r="B572" s="4" t="n"/>
      <c r="C572" s="4" t="n"/>
      <c r="D572" s="4" t="n"/>
      <c r="E572" s="4" t="n"/>
      <c r="F572" s="13" t="n"/>
      <c r="G572" s="14" t="n"/>
      <c r="H572" s="13" t="n"/>
      <c r="I572" s="5" t="n"/>
      <c r="J572" s="5" t="n"/>
      <c r="K572" s="5" t="n"/>
      <c r="L572" s="4" t="n"/>
      <c r="M572" s="4" t="n"/>
      <c r="N572" s="4" t="n"/>
      <c r="O572" s="15" t="n"/>
      <c r="P572" s="15" t="n"/>
      <c r="Q572" s="16">
        <f>IF($I572="","",IF($K572="",'الإعدادات'!$B$6-$I572,$K572-$I572))</f>
        <v/>
      </c>
      <c r="R572" s="8">
        <f>IF($I572="","",IF($K572&lt;&gt;"","استُلم",IF(AND($J572&lt;&gt;"",'الإعدادات'!$B$6&gt;$J572),"متأخر","في المعمل")))</f>
        <v/>
      </c>
      <c r="S572" s="16">
        <f>IF(OR($I572="",$J572=""),"",MAX(0,IF($K572="",'الإعدادات'!$B$6,$K572)-$J572))</f>
        <v/>
      </c>
      <c r="T572" s="17">
        <f>IF($I572="","",DATE(YEAR($I572),MONTH($I572),1))</f>
        <v/>
      </c>
      <c r="U572" s="18">
        <f>IF(OR($O572="",$P572=""),"",$P572-$O572)</f>
        <v/>
      </c>
    </row>
    <row r="573">
      <c r="A573" s="4" t="n"/>
      <c r="B573" s="4" t="n"/>
      <c r="C573" s="4" t="n"/>
      <c r="D573" s="4" t="n"/>
      <c r="E573" s="4" t="n"/>
      <c r="F573" s="13" t="n"/>
      <c r="G573" s="14" t="n"/>
      <c r="H573" s="13" t="n"/>
      <c r="I573" s="5" t="n"/>
      <c r="J573" s="5" t="n"/>
      <c r="K573" s="5" t="n"/>
      <c r="L573" s="4" t="n"/>
      <c r="M573" s="4" t="n"/>
      <c r="N573" s="4" t="n"/>
      <c r="O573" s="15" t="n"/>
      <c r="P573" s="15" t="n"/>
      <c r="Q573" s="16">
        <f>IF($I573="","",IF($K573="",'الإعدادات'!$B$6-$I573,$K573-$I573))</f>
        <v/>
      </c>
      <c r="R573" s="8">
        <f>IF($I573="","",IF($K573&lt;&gt;"","استُلم",IF(AND($J573&lt;&gt;"",'الإعدادات'!$B$6&gt;$J573),"متأخر","في المعمل")))</f>
        <v/>
      </c>
      <c r="S573" s="16">
        <f>IF(OR($I573="",$J573=""),"",MAX(0,IF($K573="",'الإعدادات'!$B$6,$K573)-$J573))</f>
        <v/>
      </c>
      <c r="T573" s="17">
        <f>IF($I573="","",DATE(YEAR($I573),MONTH($I573),1))</f>
        <v/>
      </c>
      <c r="U573" s="18">
        <f>IF(OR($O573="",$P573=""),"",$P573-$O573)</f>
        <v/>
      </c>
    </row>
    <row r="574">
      <c r="A574" s="4" t="n"/>
      <c r="B574" s="4" t="n"/>
      <c r="C574" s="4" t="n"/>
      <c r="D574" s="4" t="n"/>
      <c r="E574" s="4" t="n"/>
      <c r="F574" s="13" t="n"/>
      <c r="G574" s="14" t="n"/>
      <c r="H574" s="13" t="n"/>
      <c r="I574" s="5" t="n"/>
      <c r="J574" s="5" t="n"/>
      <c r="K574" s="5" t="n"/>
      <c r="L574" s="4" t="n"/>
      <c r="M574" s="4" t="n"/>
      <c r="N574" s="4" t="n"/>
      <c r="O574" s="15" t="n"/>
      <c r="P574" s="15" t="n"/>
      <c r="Q574" s="16">
        <f>IF($I574="","",IF($K574="",'الإعدادات'!$B$6-$I574,$K574-$I574))</f>
        <v/>
      </c>
      <c r="R574" s="8">
        <f>IF($I574="","",IF($K574&lt;&gt;"","استُلم",IF(AND($J574&lt;&gt;"",'الإعدادات'!$B$6&gt;$J574),"متأخر","في المعمل")))</f>
        <v/>
      </c>
      <c r="S574" s="16">
        <f>IF(OR($I574="",$J574=""),"",MAX(0,IF($K574="",'الإعدادات'!$B$6,$K574)-$J574))</f>
        <v/>
      </c>
      <c r="T574" s="17">
        <f>IF($I574="","",DATE(YEAR($I574),MONTH($I574),1))</f>
        <v/>
      </c>
      <c r="U574" s="18">
        <f>IF(OR($O574="",$P574=""),"",$P574-$O574)</f>
        <v/>
      </c>
    </row>
    <row r="575">
      <c r="A575" s="4" t="n"/>
      <c r="B575" s="4" t="n"/>
      <c r="C575" s="4" t="n"/>
      <c r="D575" s="4" t="n"/>
      <c r="E575" s="4" t="n"/>
      <c r="F575" s="13" t="n"/>
      <c r="G575" s="14" t="n"/>
      <c r="H575" s="13" t="n"/>
      <c r="I575" s="5" t="n"/>
      <c r="J575" s="5" t="n"/>
      <c r="K575" s="5" t="n"/>
      <c r="L575" s="4" t="n"/>
      <c r="M575" s="4" t="n"/>
      <c r="N575" s="4" t="n"/>
      <c r="O575" s="15" t="n"/>
      <c r="P575" s="15" t="n"/>
      <c r="Q575" s="16">
        <f>IF($I575="","",IF($K575="",'الإعدادات'!$B$6-$I575,$K575-$I575))</f>
        <v/>
      </c>
      <c r="R575" s="8">
        <f>IF($I575="","",IF($K575&lt;&gt;"","استُلم",IF(AND($J575&lt;&gt;"",'الإعدادات'!$B$6&gt;$J575),"متأخر","في المعمل")))</f>
        <v/>
      </c>
      <c r="S575" s="16">
        <f>IF(OR($I575="",$J575=""),"",MAX(0,IF($K575="",'الإعدادات'!$B$6,$K575)-$J575))</f>
        <v/>
      </c>
      <c r="T575" s="17">
        <f>IF($I575="","",DATE(YEAR($I575),MONTH($I575),1))</f>
        <v/>
      </c>
      <c r="U575" s="18">
        <f>IF(OR($O575="",$P575=""),"",$P575-$O575)</f>
        <v/>
      </c>
    </row>
    <row r="576">
      <c r="A576" s="4" t="n"/>
      <c r="B576" s="4" t="n"/>
      <c r="C576" s="4" t="n"/>
      <c r="D576" s="4" t="n"/>
      <c r="E576" s="4" t="n"/>
      <c r="F576" s="13" t="n"/>
      <c r="G576" s="14" t="n"/>
      <c r="H576" s="13" t="n"/>
      <c r="I576" s="5" t="n"/>
      <c r="J576" s="5" t="n"/>
      <c r="K576" s="5" t="n"/>
      <c r="L576" s="4" t="n"/>
      <c r="M576" s="4" t="n"/>
      <c r="N576" s="4" t="n"/>
      <c r="O576" s="15" t="n"/>
      <c r="P576" s="15" t="n"/>
      <c r="Q576" s="16">
        <f>IF($I576="","",IF($K576="",'الإعدادات'!$B$6-$I576,$K576-$I576))</f>
        <v/>
      </c>
      <c r="R576" s="8">
        <f>IF($I576="","",IF($K576&lt;&gt;"","استُلم",IF(AND($J576&lt;&gt;"",'الإعدادات'!$B$6&gt;$J576),"متأخر","في المعمل")))</f>
        <v/>
      </c>
      <c r="S576" s="16">
        <f>IF(OR($I576="",$J576=""),"",MAX(0,IF($K576="",'الإعدادات'!$B$6,$K576)-$J576))</f>
        <v/>
      </c>
      <c r="T576" s="17">
        <f>IF($I576="","",DATE(YEAR($I576),MONTH($I576),1))</f>
        <v/>
      </c>
      <c r="U576" s="18">
        <f>IF(OR($O576="",$P576=""),"",$P576-$O576)</f>
        <v/>
      </c>
    </row>
    <row r="577">
      <c r="A577" s="4" t="n"/>
      <c r="B577" s="4" t="n"/>
      <c r="C577" s="4" t="n"/>
      <c r="D577" s="4" t="n"/>
      <c r="E577" s="4" t="n"/>
      <c r="F577" s="13" t="n"/>
      <c r="G577" s="14" t="n"/>
      <c r="H577" s="13" t="n"/>
      <c r="I577" s="5" t="n"/>
      <c r="J577" s="5" t="n"/>
      <c r="K577" s="5" t="n"/>
      <c r="L577" s="4" t="n"/>
      <c r="M577" s="4" t="n"/>
      <c r="N577" s="4" t="n"/>
      <c r="O577" s="15" t="n"/>
      <c r="P577" s="15" t="n"/>
      <c r="Q577" s="16">
        <f>IF($I577="","",IF($K577="",'الإعدادات'!$B$6-$I577,$K577-$I577))</f>
        <v/>
      </c>
      <c r="R577" s="8">
        <f>IF($I577="","",IF($K577&lt;&gt;"","استُلم",IF(AND($J577&lt;&gt;"",'الإعدادات'!$B$6&gt;$J577),"متأخر","في المعمل")))</f>
        <v/>
      </c>
      <c r="S577" s="16">
        <f>IF(OR($I577="",$J577=""),"",MAX(0,IF($K577="",'الإعدادات'!$B$6,$K577)-$J577))</f>
        <v/>
      </c>
      <c r="T577" s="17">
        <f>IF($I577="","",DATE(YEAR($I577),MONTH($I577),1))</f>
        <v/>
      </c>
      <c r="U577" s="18">
        <f>IF(OR($O577="",$P577=""),"",$P577-$O577)</f>
        <v/>
      </c>
    </row>
    <row r="578">
      <c r="A578" s="4" t="n"/>
      <c r="B578" s="4" t="n"/>
      <c r="C578" s="4" t="n"/>
      <c r="D578" s="4" t="n"/>
      <c r="E578" s="4" t="n"/>
      <c r="F578" s="13" t="n"/>
      <c r="G578" s="14" t="n"/>
      <c r="H578" s="13" t="n"/>
      <c r="I578" s="5" t="n"/>
      <c r="J578" s="5" t="n"/>
      <c r="K578" s="5" t="n"/>
      <c r="L578" s="4" t="n"/>
      <c r="M578" s="4" t="n"/>
      <c r="N578" s="4" t="n"/>
      <c r="O578" s="15" t="n"/>
      <c r="P578" s="15" t="n"/>
      <c r="Q578" s="16">
        <f>IF($I578="","",IF($K578="",'الإعدادات'!$B$6-$I578,$K578-$I578))</f>
        <v/>
      </c>
      <c r="R578" s="8">
        <f>IF($I578="","",IF($K578&lt;&gt;"","استُلم",IF(AND($J578&lt;&gt;"",'الإعدادات'!$B$6&gt;$J578),"متأخر","في المعمل")))</f>
        <v/>
      </c>
      <c r="S578" s="16">
        <f>IF(OR($I578="",$J578=""),"",MAX(0,IF($K578="",'الإعدادات'!$B$6,$K578)-$J578))</f>
        <v/>
      </c>
      <c r="T578" s="17">
        <f>IF($I578="","",DATE(YEAR($I578),MONTH($I578),1))</f>
        <v/>
      </c>
      <c r="U578" s="18">
        <f>IF(OR($O578="",$P578=""),"",$P578-$O578)</f>
        <v/>
      </c>
    </row>
    <row r="579">
      <c r="A579" s="4" t="n"/>
      <c r="B579" s="4" t="n"/>
      <c r="C579" s="4" t="n"/>
      <c r="D579" s="4" t="n"/>
      <c r="E579" s="4" t="n"/>
      <c r="F579" s="13" t="n"/>
      <c r="G579" s="14" t="n"/>
      <c r="H579" s="13" t="n"/>
      <c r="I579" s="5" t="n"/>
      <c r="J579" s="5" t="n"/>
      <c r="K579" s="5" t="n"/>
      <c r="L579" s="4" t="n"/>
      <c r="M579" s="4" t="n"/>
      <c r="N579" s="4" t="n"/>
      <c r="O579" s="15" t="n"/>
      <c r="P579" s="15" t="n"/>
      <c r="Q579" s="16">
        <f>IF($I579="","",IF($K579="",'الإعدادات'!$B$6-$I579,$K579-$I579))</f>
        <v/>
      </c>
      <c r="R579" s="8">
        <f>IF($I579="","",IF($K579&lt;&gt;"","استُلم",IF(AND($J579&lt;&gt;"",'الإعدادات'!$B$6&gt;$J579),"متأخر","في المعمل")))</f>
        <v/>
      </c>
      <c r="S579" s="16">
        <f>IF(OR($I579="",$J579=""),"",MAX(0,IF($K579="",'الإعدادات'!$B$6,$K579)-$J579))</f>
        <v/>
      </c>
      <c r="T579" s="17">
        <f>IF($I579="","",DATE(YEAR($I579),MONTH($I579),1))</f>
        <v/>
      </c>
      <c r="U579" s="18">
        <f>IF(OR($O579="",$P579=""),"",$P579-$O579)</f>
        <v/>
      </c>
    </row>
    <row r="580">
      <c r="A580" s="4" t="n"/>
      <c r="B580" s="4" t="n"/>
      <c r="C580" s="4" t="n"/>
      <c r="D580" s="4" t="n"/>
      <c r="E580" s="4" t="n"/>
      <c r="F580" s="13" t="n"/>
      <c r="G580" s="14" t="n"/>
      <c r="H580" s="13" t="n"/>
      <c r="I580" s="5" t="n"/>
      <c r="J580" s="5" t="n"/>
      <c r="K580" s="5" t="n"/>
      <c r="L580" s="4" t="n"/>
      <c r="M580" s="4" t="n"/>
      <c r="N580" s="4" t="n"/>
      <c r="O580" s="15" t="n"/>
      <c r="P580" s="15" t="n"/>
      <c r="Q580" s="16">
        <f>IF($I580="","",IF($K580="",'الإعدادات'!$B$6-$I580,$K580-$I580))</f>
        <v/>
      </c>
      <c r="R580" s="8">
        <f>IF($I580="","",IF($K580&lt;&gt;"","استُلم",IF(AND($J580&lt;&gt;"",'الإعدادات'!$B$6&gt;$J580),"متأخر","في المعمل")))</f>
        <v/>
      </c>
      <c r="S580" s="16">
        <f>IF(OR($I580="",$J580=""),"",MAX(0,IF($K580="",'الإعدادات'!$B$6,$K580)-$J580))</f>
        <v/>
      </c>
      <c r="T580" s="17">
        <f>IF($I580="","",DATE(YEAR($I580),MONTH($I580),1))</f>
        <v/>
      </c>
      <c r="U580" s="18">
        <f>IF(OR($O580="",$P580=""),"",$P580-$O580)</f>
        <v/>
      </c>
    </row>
    <row r="581">
      <c r="A581" s="4" t="n"/>
      <c r="B581" s="4" t="n"/>
      <c r="C581" s="4" t="n"/>
      <c r="D581" s="4" t="n"/>
      <c r="E581" s="4" t="n"/>
      <c r="F581" s="13" t="n"/>
      <c r="G581" s="14" t="n"/>
      <c r="H581" s="13" t="n"/>
      <c r="I581" s="5" t="n"/>
      <c r="J581" s="5" t="n"/>
      <c r="K581" s="5" t="n"/>
      <c r="L581" s="4" t="n"/>
      <c r="M581" s="4" t="n"/>
      <c r="N581" s="4" t="n"/>
      <c r="O581" s="15" t="n"/>
      <c r="P581" s="15" t="n"/>
      <c r="Q581" s="16">
        <f>IF($I581="","",IF($K581="",'الإعدادات'!$B$6-$I581,$K581-$I581))</f>
        <v/>
      </c>
      <c r="R581" s="8">
        <f>IF($I581="","",IF($K581&lt;&gt;"","استُلم",IF(AND($J581&lt;&gt;"",'الإعدادات'!$B$6&gt;$J581),"متأخر","في المعمل")))</f>
        <v/>
      </c>
      <c r="S581" s="16">
        <f>IF(OR($I581="",$J581=""),"",MAX(0,IF($K581="",'الإعدادات'!$B$6,$K581)-$J581))</f>
        <v/>
      </c>
      <c r="T581" s="17">
        <f>IF($I581="","",DATE(YEAR($I581),MONTH($I581),1))</f>
        <v/>
      </c>
      <c r="U581" s="18">
        <f>IF(OR($O581="",$P581=""),"",$P581-$O581)</f>
        <v/>
      </c>
    </row>
    <row r="582">
      <c r="A582" s="4" t="n"/>
      <c r="B582" s="4" t="n"/>
      <c r="C582" s="4" t="n"/>
      <c r="D582" s="4" t="n"/>
      <c r="E582" s="4" t="n"/>
      <c r="F582" s="13" t="n"/>
      <c r="G582" s="14" t="n"/>
      <c r="H582" s="13" t="n"/>
      <c r="I582" s="5" t="n"/>
      <c r="J582" s="5" t="n"/>
      <c r="K582" s="5" t="n"/>
      <c r="L582" s="4" t="n"/>
      <c r="M582" s="4" t="n"/>
      <c r="N582" s="4" t="n"/>
      <c r="O582" s="15" t="n"/>
      <c r="P582" s="15" t="n"/>
      <c r="Q582" s="16">
        <f>IF($I582="","",IF($K582="",'الإعدادات'!$B$6-$I582,$K582-$I582))</f>
        <v/>
      </c>
      <c r="R582" s="8">
        <f>IF($I582="","",IF($K582&lt;&gt;"","استُلم",IF(AND($J582&lt;&gt;"",'الإعدادات'!$B$6&gt;$J582),"متأخر","في المعمل")))</f>
        <v/>
      </c>
      <c r="S582" s="16">
        <f>IF(OR($I582="",$J582=""),"",MAX(0,IF($K582="",'الإعدادات'!$B$6,$K582)-$J582))</f>
        <v/>
      </c>
      <c r="T582" s="17">
        <f>IF($I582="","",DATE(YEAR($I582),MONTH($I582),1))</f>
        <v/>
      </c>
      <c r="U582" s="18">
        <f>IF(OR($O582="",$P582=""),"",$P582-$O582)</f>
        <v/>
      </c>
    </row>
    <row r="583">
      <c r="A583" s="4" t="n"/>
      <c r="B583" s="4" t="n"/>
      <c r="C583" s="4" t="n"/>
      <c r="D583" s="4" t="n"/>
      <c r="E583" s="4" t="n"/>
      <c r="F583" s="13" t="n"/>
      <c r="G583" s="14" t="n"/>
      <c r="H583" s="13" t="n"/>
      <c r="I583" s="5" t="n"/>
      <c r="J583" s="5" t="n"/>
      <c r="K583" s="5" t="n"/>
      <c r="L583" s="4" t="n"/>
      <c r="M583" s="4" t="n"/>
      <c r="N583" s="4" t="n"/>
      <c r="O583" s="15" t="n"/>
      <c r="P583" s="15" t="n"/>
      <c r="Q583" s="16">
        <f>IF($I583="","",IF($K583="",'الإعدادات'!$B$6-$I583,$K583-$I583))</f>
        <v/>
      </c>
      <c r="R583" s="8">
        <f>IF($I583="","",IF($K583&lt;&gt;"","استُلم",IF(AND($J583&lt;&gt;"",'الإعدادات'!$B$6&gt;$J583),"متأخر","في المعمل")))</f>
        <v/>
      </c>
      <c r="S583" s="16">
        <f>IF(OR($I583="",$J583=""),"",MAX(0,IF($K583="",'الإعدادات'!$B$6,$K583)-$J583))</f>
        <v/>
      </c>
      <c r="T583" s="17">
        <f>IF($I583="","",DATE(YEAR($I583),MONTH($I583),1))</f>
        <v/>
      </c>
      <c r="U583" s="18">
        <f>IF(OR($O583="",$P583=""),"",$P583-$O583)</f>
        <v/>
      </c>
    </row>
    <row r="584">
      <c r="A584" s="4" t="n"/>
      <c r="B584" s="4" t="n"/>
      <c r="C584" s="4" t="n"/>
      <c r="D584" s="4" t="n"/>
      <c r="E584" s="4" t="n"/>
      <c r="F584" s="13" t="n"/>
      <c r="G584" s="14" t="n"/>
      <c r="H584" s="13" t="n"/>
      <c r="I584" s="5" t="n"/>
      <c r="J584" s="5" t="n"/>
      <c r="K584" s="5" t="n"/>
      <c r="L584" s="4" t="n"/>
      <c r="M584" s="4" t="n"/>
      <c r="N584" s="4" t="n"/>
      <c r="O584" s="15" t="n"/>
      <c r="P584" s="15" t="n"/>
      <c r="Q584" s="16">
        <f>IF($I584="","",IF($K584="",'الإعدادات'!$B$6-$I584,$K584-$I584))</f>
        <v/>
      </c>
      <c r="R584" s="8">
        <f>IF($I584="","",IF($K584&lt;&gt;"","استُلم",IF(AND($J584&lt;&gt;"",'الإعدادات'!$B$6&gt;$J584),"متأخر","في المعمل")))</f>
        <v/>
      </c>
      <c r="S584" s="16">
        <f>IF(OR($I584="",$J584=""),"",MAX(0,IF($K584="",'الإعدادات'!$B$6,$K584)-$J584))</f>
        <v/>
      </c>
      <c r="T584" s="17">
        <f>IF($I584="","",DATE(YEAR($I584),MONTH($I584),1))</f>
        <v/>
      </c>
      <c r="U584" s="18">
        <f>IF(OR($O584="",$P584=""),"",$P584-$O584)</f>
        <v/>
      </c>
    </row>
    <row r="585">
      <c r="A585" s="4" t="n"/>
      <c r="B585" s="4" t="n"/>
      <c r="C585" s="4" t="n"/>
      <c r="D585" s="4" t="n"/>
      <c r="E585" s="4" t="n"/>
      <c r="F585" s="13" t="n"/>
      <c r="G585" s="14" t="n"/>
      <c r="H585" s="13" t="n"/>
      <c r="I585" s="5" t="n"/>
      <c r="J585" s="5" t="n"/>
      <c r="K585" s="5" t="n"/>
      <c r="L585" s="4" t="n"/>
      <c r="M585" s="4" t="n"/>
      <c r="N585" s="4" t="n"/>
      <c r="O585" s="15" t="n"/>
      <c r="P585" s="15" t="n"/>
      <c r="Q585" s="16">
        <f>IF($I585="","",IF($K585="",'الإعدادات'!$B$6-$I585,$K585-$I585))</f>
        <v/>
      </c>
      <c r="R585" s="8">
        <f>IF($I585="","",IF($K585&lt;&gt;"","استُلم",IF(AND($J585&lt;&gt;"",'الإعدادات'!$B$6&gt;$J585),"متأخر","في المعمل")))</f>
        <v/>
      </c>
      <c r="S585" s="16">
        <f>IF(OR($I585="",$J585=""),"",MAX(0,IF($K585="",'الإعدادات'!$B$6,$K585)-$J585))</f>
        <v/>
      </c>
      <c r="T585" s="17">
        <f>IF($I585="","",DATE(YEAR($I585),MONTH($I585),1))</f>
        <v/>
      </c>
      <c r="U585" s="18">
        <f>IF(OR($O585="",$P585=""),"",$P585-$O585)</f>
        <v/>
      </c>
    </row>
    <row r="586">
      <c r="A586" s="4" t="n"/>
      <c r="B586" s="4" t="n"/>
      <c r="C586" s="4" t="n"/>
      <c r="D586" s="4" t="n"/>
      <c r="E586" s="4" t="n"/>
      <c r="F586" s="13" t="n"/>
      <c r="G586" s="14" t="n"/>
      <c r="H586" s="13" t="n"/>
      <c r="I586" s="5" t="n"/>
      <c r="J586" s="5" t="n"/>
      <c r="K586" s="5" t="n"/>
      <c r="L586" s="4" t="n"/>
      <c r="M586" s="4" t="n"/>
      <c r="N586" s="4" t="n"/>
      <c r="O586" s="15" t="n"/>
      <c r="P586" s="15" t="n"/>
      <c r="Q586" s="16">
        <f>IF($I586="","",IF($K586="",'الإعدادات'!$B$6-$I586,$K586-$I586))</f>
        <v/>
      </c>
      <c r="R586" s="8">
        <f>IF($I586="","",IF($K586&lt;&gt;"","استُلم",IF(AND($J586&lt;&gt;"",'الإعدادات'!$B$6&gt;$J586),"متأخر","في المعمل")))</f>
        <v/>
      </c>
      <c r="S586" s="16">
        <f>IF(OR($I586="",$J586=""),"",MAX(0,IF($K586="",'الإعدادات'!$B$6,$K586)-$J586))</f>
        <v/>
      </c>
      <c r="T586" s="17">
        <f>IF($I586="","",DATE(YEAR($I586),MONTH($I586),1))</f>
        <v/>
      </c>
      <c r="U586" s="18">
        <f>IF(OR($O586="",$P586=""),"",$P586-$O586)</f>
        <v/>
      </c>
    </row>
    <row r="587">
      <c r="A587" s="4" t="n"/>
      <c r="B587" s="4" t="n"/>
      <c r="C587" s="4" t="n"/>
      <c r="D587" s="4" t="n"/>
      <c r="E587" s="4" t="n"/>
      <c r="F587" s="13" t="n"/>
      <c r="G587" s="14" t="n"/>
      <c r="H587" s="13" t="n"/>
      <c r="I587" s="5" t="n"/>
      <c r="J587" s="5" t="n"/>
      <c r="K587" s="5" t="n"/>
      <c r="L587" s="4" t="n"/>
      <c r="M587" s="4" t="n"/>
      <c r="N587" s="4" t="n"/>
      <c r="O587" s="15" t="n"/>
      <c r="P587" s="15" t="n"/>
      <c r="Q587" s="16">
        <f>IF($I587="","",IF($K587="",'الإعدادات'!$B$6-$I587,$K587-$I587))</f>
        <v/>
      </c>
      <c r="R587" s="8">
        <f>IF($I587="","",IF($K587&lt;&gt;"","استُلم",IF(AND($J587&lt;&gt;"",'الإعدادات'!$B$6&gt;$J587),"متأخر","في المعمل")))</f>
        <v/>
      </c>
      <c r="S587" s="16">
        <f>IF(OR($I587="",$J587=""),"",MAX(0,IF($K587="",'الإعدادات'!$B$6,$K587)-$J587))</f>
        <v/>
      </c>
      <c r="T587" s="17">
        <f>IF($I587="","",DATE(YEAR($I587),MONTH($I587),1))</f>
        <v/>
      </c>
      <c r="U587" s="18">
        <f>IF(OR($O587="",$P587=""),"",$P587-$O587)</f>
        <v/>
      </c>
    </row>
    <row r="588">
      <c r="A588" s="4" t="n"/>
      <c r="B588" s="4" t="n"/>
      <c r="C588" s="4" t="n"/>
      <c r="D588" s="4" t="n"/>
      <c r="E588" s="4" t="n"/>
      <c r="F588" s="13" t="n"/>
      <c r="G588" s="14" t="n"/>
      <c r="H588" s="13" t="n"/>
      <c r="I588" s="5" t="n"/>
      <c r="J588" s="5" t="n"/>
      <c r="K588" s="5" t="n"/>
      <c r="L588" s="4" t="n"/>
      <c r="M588" s="4" t="n"/>
      <c r="N588" s="4" t="n"/>
      <c r="O588" s="15" t="n"/>
      <c r="P588" s="15" t="n"/>
      <c r="Q588" s="16">
        <f>IF($I588="","",IF($K588="",'الإعدادات'!$B$6-$I588,$K588-$I588))</f>
        <v/>
      </c>
      <c r="R588" s="8">
        <f>IF($I588="","",IF($K588&lt;&gt;"","استُلم",IF(AND($J588&lt;&gt;"",'الإعدادات'!$B$6&gt;$J588),"متأخر","في المعمل")))</f>
        <v/>
      </c>
      <c r="S588" s="16">
        <f>IF(OR($I588="",$J588=""),"",MAX(0,IF($K588="",'الإعدادات'!$B$6,$K588)-$J588))</f>
        <v/>
      </c>
      <c r="T588" s="17">
        <f>IF($I588="","",DATE(YEAR($I588),MONTH($I588),1))</f>
        <v/>
      </c>
      <c r="U588" s="18">
        <f>IF(OR($O588="",$P588=""),"",$P588-$O588)</f>
        <v/>
      </c>
    </row>
    <row r="589">
      <c r="A589" s="4" t="n"/>
      <c r="B589" s="4" t="n"/>
      <c r="C589" s="4" t="n"/>
      <c r="D589" s="4" t="n"/>
      <c r="E589" s="4" t="n"/>
      <c r="F589" s="13" t="n"/>
      <c r="G589" s="14" t="n"/>
      <c r="H589" s="13" t="n"/>
      <c r="I589" s="5" t="n"/>
      <c r="J589" s="5" t="n"/>
      <c r="K589" s="5" t="n"/>
      <c r="L589" s="4" t="n"/>
      <c r="M589" s="4" t="n"/>
      <c r="N589" s="4" t="n"/>
      <c r="O589" s="15" t="n"/>
      <c r="P589" s="15" t="n"/>
      <c r="Q589" s="16">
        <f>IF($I589="","",IF($K589="",'الإعدادات'!$B$6-$I589,$K589-$I589))</f>
        <v/>
      </c>
      <c r="R589" s="8">
        <f>IF($I589="","",IF($K589&lt;&gt;"","استُلم",IF(AND($J589&lt;&gt;"",'الإعدادات'!$B$6&gt;$J589),"متأخر","في المعمل")))</f>
        <v/>
      </c>
      <c r="S589" s="16">
        <f>IF(OR($I589="",$J589=""),"",MAX(0,IF($K589="",'الإعدادات'!$B$6,$K589)-$J589))</f>
        <v/>
      </c>
      <c r="T589" s="17">
        <f>IF($I589="","",DATE(YEAR($I589),MONTH($I589),1))</f>
        <v/>
      </c>
      <c r="U589" s="18">
        <f>IF(OR($O589="",$P589=""),"",$P589-$O589)</f>
        <v/>
      </c>
    </row>
    <row r="590">
      <c r="A590" s="4" t="n"/>
      <c r="B590" s="4" t="n"/>
      <c r="C590" s="4" t="n"/>
      <c r="D590" s="4" t="n"/>
      <c r="E590" s="4" t="n"/>
      <c r="F590" s="13" t="n"/>
      <c r="G590" s="14" t="n"/>
      <c r="H590" s="13" t="n"/>
      <c r="I590" s="5" t="n"/>
      <c r="J590" s="5" t="n"/>
      <c r="K590" s="5" t="n"/>
      <c r="L590" s="4" t="n"/>
      <c r="M590" s="4" t="n"/>
      <c r="N590" s="4" t="n"/>
      <c r="O590" s="15" t="n"/>
      <c r="P590" s="15" t="n"/>
      <c r="Q590" s="16">
        <f>IF($I590="","",IF($K590="",'الإعدادات'!$B$6-$I590,$K590-$I590))</f>
        <v/>
      </c>
      <c r="R590" s="8">
        <f>IF($I590="","",IF($K590&lt;&gt;"","استُلم",IF(AND($J590&lt;&gt;"",'الإعدادات'!$B$6&gt;$J590),"متأخر","في المعمل")))</f>
        <v/>
      </c>
      <c r="S590" s="16">
        <f>IF(OR($I590="",$J590=""),"",MAX(0,IF($K590="",'الإعدادات'!$B$6,$K590)-$J590))</f>
        <v/>
      </c>
      <c r="T590" s="17">
        <f>IF($I590="","",DATE(YEAR($I590),MONTH($I590),1))</f>
        <v/>
      </c>
      <c r="U590" s="18">
        <f>IF(OR($O590="",$P590=""),"",$P590-$O590)</f>
        <v/>
      </c>
    </row>
    <row r="591">
      <c r="A591" s="4" t="n"/>
      <c r="B591" s="4" t="n"/>
      <c r="C591" s="4" t="n"/>
      <c r="D591" s="4" t="n"/>
      <c r="E591" s="4" t="n"/>
      <c r="F591" s="13" t="n"/>
      <c r="G591" s="14" t="n"/>
      <c r="H591" s="13" t="n"/>
      <c r="I591" s="5" t="n"/>
      <c r="J591" s="5" t="n"/>
      <c r="K591" s="5" t="n"/>
      <c r="L591" s="4" t="n"/>
      <c r="M591" s="4" t="n"/>
      <c r="N591" s="4" t="n"/>
      <c r="O591" s="15" t="n"/>
      <c r="P591" s="15" t="n"/>
      <c r="Q591" s="16">
        <f>IF($I591="","",IF($K591="",'الإعدادات'!$B$6-$I591,$K591-$I591))</f>
        <v/>
      </c>
      <c r="R591" s="8">
        <f>IF($I591="","",IF($K591&lt;&gt;"","استُلم",IF(AND($J591&lt;&gt;"",'الإعدادات'!$B$6&gt;$J591),"متأخر","في المعمل")))</f>
        <v/>
      </c>
      <c r="S591" s="16">
        <f>IF(OR($I591="",$J591=""),"",MAX(0,IF($K591="",'الإعدادات'!$B$6,$K591)-$J591))</f>
        <v/>
      </c>
      <c r="T591" s="17">
        <f>IF($I591="","",DATE(YEAR($I591),MONTH($I591),1))</f>
        <v/>
      </c>
      <c r="U591" s="18">
        <f>IF(OR($O591="",$P591=""),"",$P591-$O591)</f>
        <v/>
      </c>
    </row>
    <row r="592">
      <c r="A592" s="4" t="n"/>
      <c r="B592" s="4" t="n"/>
      <c r="C592" s="4" t="n"/>
      <c r="D592" s="4" t="n"/>
      <c r="E592" s="4" t="n"/>
      <c r="F592" s="13" t="n"/>
      <c r="G592" s="14" t="n"/>
      <c r="H592" s="13" t="n"/>
      <c r="I592" s="5" t="n"/>
      <c r="J592" s="5" t="n"/>
      <c r="K592" s="5" t="n"/>
      <c r="L592" s="4" t="n"/>
      <c r="M592" s="4" t="n"/>
      <c r="N592" s="4" t="n"/>
      <c r="O592" s="15" t="n"/>
      <c r="P592" s="15" t="n"/>
      <c r="Q592" s="16">
        <f>IF($I592="","",IF($K592="",'الإعدادات'!$B$6-$I592,$K592-$I592))</f>
        <v/>
      </c>
      <c r="R592" s="8">
        <f>IF($I592="","",IF($K592&lt;&gt;"","استُلم",IF(AND($J592&lt;&gt;"",'الإعدادات'!$B$6&gt;$J592),"متأخر","في المعمل")))</f>
        <v/>
      </c>
      <c r="S592" s="16">
        <f>IF(OR($I592="",$J592=""),"",MAX(0,IF($K592="",'الإعدادات'!$B$6,$K592)-$J592))</f>
        <v/>
      </c>
      <c r="T592" s="17">
        <f>IF($I592="","",DATE(YEAR($I592),MONTH($I592),1))</f>
        <v/>
      </c>
      <c r="U592" s="18">
        <f>IF(OR($O592="",$P592=""),"",$P592-$O592)</f>
        <v/>
      </c>
    </row>
    <row r="593">
      <c r="A593" s="4" t="n"/>
      <c r="B593" s="4" t="n"/>
      <c r="C593" s="4" t="n"/>
      <c r="D593" s="4" t="n"/>
      <c r="E593" s="4" t="n"/>
      <c r="F593" s="13" t="n"/>
      <c r="G593" s="14" t="n"/>
      <c r="H593" s="13" t="n"/>
      <c r="I593" s="5" t="n"/>
      <c r="J593" s="5" t="n"/>
      <c r="K593" s="5" t="n"/>
      <c r="L593" s="4" t="n"/>
      <c r="M593" s="4" t="n"/>
      <c r="N593" s="4" t="n"/>
      <c r="O593" s="15" t="n"/>
      <c r="P593" s="15" t="n"/>
      <c r="Q593" s="16">
        <f>IF($I593="","",IF($K593="",'الإعدادات'!$B$6-$I593,$K593-$I593))</f>
        <v/>
      </c>
      <c r="R593" s="8">
        <f>IF($I593="","",IF($K593&lt;&gt;"","استُلم",IF(AND($J593&lt;&gt;"",'الإعدادات'!$B$6&gt;$J593),"متأخر","في المعمل")))</f>
        <v/>
      </c>
      <c r="S593" s="16">
        <f>IF(OR($I593="",$J593=""),"",MAX(0,IF($K593="",'الإعدادات'!$B$6,$K593)-$J593))</f>
        <v/>
      </c>
      <c r="T593" s="17">
        <f>IF($I593="","",DATE(YEAR($I593),MONTH($I593),1))</f>
        <v/>
      </c>
      <c r="U593" s="18">
        <f>IF(OR($O593="",$P593=""),"",$P593-$O593)</f>
        <v/>
      </c>
    </row>
    <row r="594">
      <c r="A594" s="4" t="n"/>
      <c r="B594" s="4" t="n"/>
      <c r="C594" s="4" t="n"/>
      <c r="D594" s="4" t="n"/>
      <c r="E594" s="4" t="n"/>
      <c r="F594" s="13" t="n"/>
      <c r="G594" s="14" t="n"/>
      <c r="H594" s="13" t="n"/>
      <c r="I594" s="5" t="n"/>
      <c r="J594" s="5" t="n"/>
      <c r="K594" s="5" t="n"/>
      <c r="L594" s="4" t="n"/>
      <c r="M594" s="4" t="n"/>
      <c r="N594" s="4" t="n"/>
      <c r="O594" s="15" t="n"/>
      <c r="P594" s="15" t="n"/>
      <c r="Q594" s="16">
        <f>IF($I594="","",IF($K594="",'الإعدادات'!$B$6-$I594,$K594-$I594))</f>
        <v/>
      </c>
      <c r="R594" s="8">
        <f>IF($I594="","",IF($K594&lt;&gt;"","استُلم",IF(AND($J594&lt;&gt;"",'الإعدادات'!$B$6&gt;$J594),"متأخر","في المعمل")))</f>
        <v/>
      </c>
      <c r="S594" s="16">
        <f>IF(OR($I594="",$J594=""),"",MAX(0,IF($K594="",'الإعدادات'!$B$6,$K594)-$J594))</f>
        <v/>
      </c>
      <c r="T594" s="17">
        <f>IF($I594="","",DATE(YEAR($I594),MONTH($I594),1))</f>
        <v/>
      </c>
      <c r="U594" s="18">
        <f>IF(OR($O594="",$P594=""),"",$P594-$O594)</f>
        <v/>
      </c>
    </row>
    <row r="595">
      <c r="A595" s="4" t="n"/>
      <c r="B595" s="4" t="n"/>
      <c r="C595" s="4" t="n"/>
      <c r="D595" s="4" t="n"/>
      <c r="E595" s="4" t="n"/>
      <c r="F595" s="13" t="n"/>
      <c r="G595" s="14" t="n"/>
      <c r="H595" s="13" t="n"/>
      <c r="I595" s="5" t="n"/>
      <c r="J595" s="5" t="n"/>
      <c r="K595" s="5" t="n"/>
      <c r="L595" s="4" t="n"/>
      <c r="M595" s="4" t="n"/>
      <c r="N595" s="4" t="n"/>
      <c r="O595" s="15" t="n"/>
      <c r="P595" s="15" t="n"/>
      <c r="Q595" s="16">
        <f>IF($I595="","",IF($K595="",'الإعدادات'!$B$6-$I595,$K595-$I595))</f>
        <v/>
      </c>
      <c r="R595" s="8">
        <f>IF($I595="","",IF($K595&lt;&gt;"","استُلم",IF(AND($J595&lt;&gt;"",'الإعدادات'!$B$6&gt;$J595),"متأخر","في المعمل")))</f>
        <v/>
      </c>
      <c r="S595" s="16">
        <f>IF(OR($I595="",$J595=""),"",MAX(0,IF($K595="",'الإعدادات'!$B$6,$K595)-$J595))</f>
        <v/>
      </c>
      <c r="T595" s="17">
        <f>IF($I595="","",DATE(YEAR($I595),MONTH($I595),1))</f>
        <v/>
      </c>
      <c r="U595" s="18">
        <f>IF(OR($O595="",$P595=""),"",$P595-$O595)</f>
        <v/>
      </c>
    </row>
    <row r="596">
      <c r="A596" s="4" t="n"/>
      <c r="B596" s="4" t="n"/>
      <c r="C596" s="4" t="n"/>
      <c r="D596" s="4" t="n"/>
      <c r="E596" s="4" t="n"/>
      <c r="F596" s="13" t="n"/>
      <c r="G596" s="14" t="n"/>
      <c r="H596" s="13" t="n"/>
      <c r="I596" s="5" t="n"/>
      <c r="J596" s="5" t="n"/>
      <c r="K596" s="5" t="n"/>
      <c r="L596" s="4" t="n"/>
      <c r="M596" s="4" t="n"/>
      <c r="N596" s="4" t="n"/>
      <c r="O596" s="15" t="n"/>
      <c r="P596" s="15" t="n"/>
      <c r="Q596" s="16">
        <f>IF($I596="","",IF($K596="",'الإعدادات'!$B$6-$I596,$K596-$I596))</f>
        <v/>
      </c>
      <c r="R596" s="8">
        <f>IF($I596="","",IF($K596&lt;&gt;"","استُلم",IF(AND($J596&lt;&gt;"",'الإعدادات'!$B$6&gt;$J596),"متأخر","في المعمل")))</f>
        <v/>
      </c>
      <c r="S596" s="16">
        <f>IF(OR($I596="",$J596=""),"",MAX(0,IF($K596="",'الإعدادات'!$B$6,$K596)-$J596))</f>
        <v/>
      </c>
      <c r="T596" s="17">
        <f>IF($I596="","",DATE(YEAR($I596),MONTH($I596),1))</f>
        <v/>
      </c>
      <c r="U596" s="18">
        <f>IF(OR($O596="",$P596=""),"",$P596-$O596)</f>
        <v/>
      </c>
    </row>
    <row r="597">
      <c r="A597" s="4" t="n"/>
      <c r="B597" s="4" t="n"/>
      <c r="C597" s="4" t="n"/>
      <c r="D597" s="4" t="n"/>
      <c r="E597" s="4" t="n"/>
      <c r="F597" s="13" t="n"/>
      <c r="G597" s="14" t="n"/>
      <c r="H597" s="13" t="n"/>
      <c r="I597" s="5" t="n"/>
      <c r="J597" s="5" t="n"/>
      <c r="K597" s="5" t="n"/>
      <c r="L597" s="4" t="n"/>
      <c r="M597" s="4" t="n"/>
      <c r="N597" s="4" t="n"/>
      <c r="O597" s="15" t="n"/>
      <c r="P597" s="15" t="n"/>
      <c r="Q597" s="16">
        <f>IF($I597="","",IF($K597="",'الإعدادات'!$B$6-$I597,$K597-$I597))</f>
        <v/>
      </c>
      <c r="R597" s="8">
        <f>IF($I597="","",IF($K597&lt;&gt;"","استُلم",IF(AND($J597&lt;&gt;"",'الإعدادات'!$B$6&gt;$J597),"متأخر","في المعمل")))</f>
        <v/>
      </c>
      <c r="S597" s="16">
        <f>IF(OR($I597="",$J597=""),"",MAX(0,IF($K597="",'الإعدادات'!$B$6,$K597)-$J597))</f>
        <v/>
      </c>
      <c r="T597" s="17">
        <f>IF($I597="","",DATE(YEAR($I597),MONTH($I597),1))</f>
        <v/>
      </c>
      <c r="U597" s="18">
        <f>IF(OR($O597="",$P597=""),"",$P597-$O597)</f>
        <v/>
      </c>
    </row>
    <row r="598">
      <c r="A598" s="4" t="n"/>
      <c r="B598" s="4" t="n"/>
      <c r="C598" s="4" t="n"/>
      <c r="D598" s="4" t="n"/>
      <c r="E598" s="4" t="n"/>
      <c r="F598" s="13" t="n"/>
      <c r="G598" s="14" t="n"/>
      <c r="H598" s="13" t="n"/>
      <c r="I598" s="5" t="n"/>
      <c r="J598" s="5" t="n"/>
      <c r="K598" s="5" t="n"/>
      <c r="L598" s="4" t="n"/>
      <c r="M598" s="4" t="n"/>
      <c r="N598" s="4" t="n"/>
      <c r="O598" s="15" t="n"/>
      <c r="P598" s="15" t="n"/>
      <c r="Q598" s="16">
        <f>IF($I598="","",IF($K598="",'الإعدادات'!$B$6-$I598,$K598-$I598))</f>
        <v/>
      </c>
      <c r="R598" s="8">
        <f>IF($I598="","",IF($K598&lt;&gt;"","استُلم",IF(AND($J598&lt;&gt;"",'الإعدادات'!$B$6&gt;$J598),"متأخر","في المعمل")))</f>
        <v/>
      </c>
      <c r="S598" s="16">
        <f>IF(OR($I598="",$J598=""),"",MAX(0,IF($K598="",'الإعدادات'!$B$6,$K598)-$J598))</f>
        <v/>
      </c>
      <c r="T598" s="17">
        <f>IF($I598="","",DATE(YEAR($I598),MONTH($I598),1))</f>
        <v/>
      </c>
      <c r="U598" s="18">
        <f>IF(OR($O598="",$P598=""),"",$P598-$O598)</f>
        <v/>
      </c>
    </row>
    <row r="599">
      <c r="A599" s="4" t="n"/>
      <c r="B599" s="4" t="n"/>
      <c r="C599" s="4" t="n"/>
      <c r="D599" s="4" t="n"/>
      <c r="E599" s="4" t="n"/>
      <c r="F599" s="13" t="n"/>
      <c r="G599" s="14" t="n"/>
      <c r="H599" s="13" t="n"/>
      <c r="I599" s="5" t="n"/>
      <c r="J599" s="5" t="n"/>
      <c r="K599" s="5" t="n"/>
      <c r="L599" s="4" t="n"/>
      <c r="M599" s="4" t="n"/>
      <c r="N599" s="4" t="n"/>
      <c r="O599" s="15" t="n"/>
      <c r="P599" s="15" t="n"/>
      <c r="Q599" s="16">
        <f>IF($I599="","",IF($K599="",'الإعدادات'!$B$6-$I599,$K599-$I599))</f>
        <v/>
      </c>
      <c r="R599" s="8">
        <f>IF($I599="","",IF($K599&lt;&gt;"","استُلم",IF(AND($J599&lt;&gt;"",'الإعدادات'!$B$6&gt;$J599),"متأخر","في المعمل")))</f>
        <v/>
      </c>
      <c r="S599" s="16">
        <f>IF(OR($I599="",$J599=""),"",MAX(0,IF($K599="",'الإعدادات'!$B$6,$K599)-$J599))</f>
        <v/>
      </c>
      <c r="T599" s="17">
        <f>IF($I599="","",DATE(YEAR($I599),MONTH($I599),1))</f>
        <v/>
      </c>
      <c r="U599" s="18">
        <f>IF(OR($O599="",$P599=""),"",$P599-$O599)</f>
        <v/>
      </c>
    </row>
    <row r="600">
      <c r="A600" s="4" t="n"/>
      <c r="B600" s="4" t="n"/>
      <c r="C600" s="4" t="n"/>
      <c r="D600" s="4" t="n"/>
      <c r="E600" s="4" t="n"/>
      <c r="F600" s="13" t="n"/>
      <c r="G600" s="14" t="n"/>
      <c r="H600" s="13" t="n"/>
      <c r="I600" s="5" t="n"/>
      <c r="J600" s="5" t="n"/>
      <c r="K600" s="5" t="n"/>
      <c r="L600" s="4" t="n"/>
      <c r="M600" s="4" t="n"/>
      <c r="N600" s="4" t="n"/>
      <c r="O600" s="15" t="n"/>
      <c r="P600" s="15" t="n"/>
      <c r="Q600" s="16">
        <f>IF($I600="","",IF($K600="",'الإعدادات'!$B$6-$I600,$K600-$I600))</f>
        <v/>
      </c>
      <c r="R600" s="8">
        <f>IF($I600="","",IF($K600&lt;&gt;"","استُلم",IF(AND($J600&lt;&gt;"",'الإعدادات'!$B$6&gt;$J600),"متأخر","في المعمل")))</f>
        <v/>
      </c>
      <c r="S600" s="16">
        <f>IF(OR($I600="",$J600=""),"",MAX(0,IF($K600="",'الإعدادات'!$B$6,$K600)-$J600))</f>
        <v/>
      </c>
      <c r="T600" s="17">
        <f>IF($I600="","",DATE(YEAR($I600),MONTH($I600),1))</f>
        <v/>
      </c>
      <c r="U600" s="18">
        <f>IF(OR($O600="",$P600=""),"",$P600-$O600)</f>
        <v/>
      </c>
    </row>
    <row r="601">
      <c r="A601" s="4" t="n"/>
      <c r="B601" s="4" t="n"/>
      <c r="C601" s="4" t="n"/>
      <c r="D601" s="4" t="n"/>
      <c r="E601" s="4" t="n"/>
      <c r="F601" s="13" t="n"/>
      <c r="G601" s="14" t="n"/>
      <c r="H601" s="13" t="n"/>
      <c r="I601" s="5" t="n"/>
      <c r="J601" s="5" t="n"/>
      <c r="K601" s="5" t="n"/>
      <c r="L601" s="4" t="n"/>
      <c r="M601" s="4" t="n"/>
      <c r="N601" s="4" t="n"/>
      <c r="O601" s="15" t="n"/>
      <c r="P601" s="15" t="n"/>
      <c r="Q601" s="16">
        <f>IF($I601="","",IF($K601="",'الإعدادات'!$B$6-$I601,$K601-$I601))</f>
        <v/>
      </c>
      <c r="R601" s="8">
        <f>IF($I601="","",IF($K601&lt;&gt;"","استُلم",IF(AND($J601&lt;&gt;"",'الإعدادات'!$B$6&gt;$J601),"متأخر","في المعمل")))</f>
        <v/>
      </c>
      <c r="S601" s="16">
        <f>IF(OR($I601="",$J601=""),"",MAX(0,IF($K601="",'الإعدادات'!$B$6,$K601)-$J601))</f>
        <v/>
      </c>
      <c r="T601" s="17">
        <f>IF($I601="","",DATE(YEAR($I601),MONTH($I601),1))</f>
        <v/>
      </c>
      <c r="U601" s="18">
        <f>IF(OR($O601="",$P601=""),"",$P601-$O601)</f>
        <v/>
      </c>
    </row>
    <row r="602">
      <c r="A602" s="4" t="n"/>
      <c r="B602" s="4" t="n"/>
      <c r="C602" s="4" t="n"/>
      <c r="D602" s="4" t="n"/>
      <c r="E602" s="4" t="n"/>
      <c r="F602" s="13" t="n"/>
      <c r="G602" s="14" t="n"/>
      <c r="H602" s="13" t="n"/>
      <c r="I602" s="5" t="n"/>
      <c r="J602" s="5" t="n"/>
      <c r="K602" s="5" t="n"/>
      <c r="L602" s="4" t="n"/>
      <c r="M602" s="4" t="n"/>
      <c r="N602" s="4" t="n"/>
      <c r="O602" s="15" t="n"/>
      <c r="P602" s="15" t="n"/>
      <c r="Q602" s="16">
        <f>IF($I602="","",IF($K602="",'الإعدادات'!$B$6-$I602,$K602-$I602))</f>
        <v/>
      </c>
      <c r="R602" s="8">
        <f>IF($I602="","",IF($K602&lt;&gt;"","استُلم",IF(AND($J602&lt;&gt;"",'الإعدادات'!$B$6&gt;$J602),"متأخر","في المعمل")))</f>
        <v/>
      </c>
      <c r="S602" s="16">
        <f>IF(OR($I602="",$J602=""),"",MAX(0,IF($K602="",'الإعدادات'!$B$6,$K602)-$J602))</f>
        <v/>
      </c>
      <c r="T602" s="17">
        <f>IF($I602="","",DATE(YEAR($I602),MONTH($I602),1))</f>
        <v/>
      </c>
      <c r="U602" s="18">
        <f>IF(OR($O602="",$P602=""),"",$P602-$O602)</f>
        <v/>
      </c>
    </row>
    <row r="603">
      <c r="A603" s="4" t="n"/>
      <c r="B603" s="4" t="n"/>
      <c r="C603" s="4" t="n"/>
      <c r="D603" s="4" t="n"/>
      <c r="E603" s="4" t="n"/>
      <c r="F603" s="13" t="n"/>
      <c r="G603" s="14" t="n"/>
      <c r="H603" s="13" t="n"/>
      <c r="I603" s="5" t="n"/>
      <c r="J603" s="5" t="n"/>
      <c r="K603" s="5" t="n"/>
      <c r="L603" s="4" t="n"/>
      <c r="M603" s="4" t="n"/>
      <c r="N603" s="4" t="n"/>
      <c r="O603" s="15" t="n"/>
      <c r="P603" s="15" t="n"/>
      <c r="Q603" s="16">
        <f>IF($I603="","",IF($K603="",'الإعدادات'!$B$6-$I603,$K603-$I603))</f>
        <v/>
      </c>
      <c r="R603" s="8">
        <f>IF($I603="","",IF($K603&lt;&gt;"","استُلم",IF(AND($J603&lt;&gt;"",'الإعدادات'!$B$6&gt;$J603),"متأخر","في المعمل")))</f>
        <v/>
      </c>
      <c r="S603" s="16">
        <f>IF(OR($I603="",$J603=""),"",MAX(0,IF($K603="",'الإعدادات'!$B$6,$K603)-$J603))</f>
        <v/>
      </c>
      <c r="T603" s="17">
        <f>IF($I603="","",DATE(YEAR($I603),MONTH($I603),1))</f>
        <v/>
      </c>
      <c r="U603" s="18">
        <f>IF(OR($O603="",$P603=""),"",$P603-$O603)</f>
        <v/>
      </c>
    </row>
    <row r="604">
      <c r="A604" s="4" t="n"/>
      <c r="B604" s="4" t="n"/>
      <c r="C604" s="4" t="n"/>
      <c r="D604" s="4" t="n"/>
      <c r="E604" s="4" t="n"/>
      <c r="F604" s="13" t="n"/>
      <c r="G604" s="14" t="n"/>
      <c r="H604" s="13" t="n"/>
      <c r="I604" s="5" t="n"/>
      <c r="J604" s="5" t="n"/>
      <c r="K604" s="5" t="n"/>
      <c r="L604" s="4" t="n"/>
      <c r="M604" s="4" t="n"/>
      <c r="N604" s="4" t="n"/>
      <c r="O604" s="15" t="n"/>
      <c r="P604" s="15" t="n"/>
      <c r="Q604" s="16">
        <f>IF($I604="","",IF($K604="",'الإعدادات'!$B$6-$I604,$K604-$I604))</f>
        <v/>
      </c>
      <c r="R604" s="8">
        <f>IF($I604="","",IF($K604&lt;&gt;"","استُلم",IF(AND($J604&lt;&gt;"",'الإعدادات'!$B$6&gt;$J604),"متأخر","في المعمل")))</f>
        <v/>
      </c>
      <c r="S604" s="16">
        <f>IF(OR($I604="",$J604=""),"",MAX(0,IF($K604="",'الإعدادات'!$B$6,$K604)-$J604))</f>
        <v/>
      </c>
      <c r="T604" s="17">
        <f>IF($I604="","",DATE(YEAR($I604),MONTH($I604),1))</f>
        <v/>
      </c>
      <c r="U604" s="18">
        <f>IF(OR($O604="",$P604=""),"",$P604-$O604)</f>
        <v/>
      </c>
    </row>
    <row r="605">
      <c r="A605" s="4" t="n"/>
      <c r="B605" s="4" t="n"/>
      <c r="C605" s="4" t="n"/>
      <c r="D605" s="4" t="n"/>
      <c r="E605" s="4" t="n"/>
      <c r="F605" s="13" t="n"/>
      <c r="G605" s="14" t="n"/>
      <c r="H605" s="13" t="n"/>
      <c r="I605" s="5" t="n"/>
      <c r="J605" s="5" t="n"/>
      <c r="K605" s="5" t="n"/>
      <c r="L605" s="4" t="n"/>
      <c r="M605" s="4" t="n"/>
      <c r="N605" s="4" t="n"/>
      <c r="O605" s="15" t="n"/>
      <c r="P605" s="15" t="n"/>
      <c r="Q605" s="16">
        <f>IF($I605="","",IF($K605="",'الإعدادات'!$B$6-$I605,$K605-$I605))</f>
        <v/>
      </c>
      <c r="R605" s="8">
        <f>IF($I605="","",IF($K605&lt;&gt;"","استُلم",IF(AND($J605&lt;&gt;"",'الإعدادات'!$B$6&gt;$J605),"متأخر","في المعمل")))</f>
        <v/>
      </c>
      <c r="S605" s="16">
        <f>IF(OR($I605="",$J605=""),"",MAX(0,IF($K605="",'الإعدادات'!$B$6,$K605)-$J605))</f>
        <v/>
      </c>
      <c r="T605" s="17">
        <f>IF($I605="","",DATE(YEAR($I605),MONTH($I605),1))</f>
        <v/>
      </c>
      <c r="U605" s="18">
        <f>IF(OR($O605="",$P605=""),"",$P605-$O605)</f>
        <v/>
      </c>
    </row>
    <row r="606">
      <c r="A606" s="4" t="n"/>
      <c r="B606" s="4" t="n"/>
      <c r="C606" s="4" t="n"/>
      <c r="D606" s="4" t="n"/>
      <c r="E606" s="4" t="n"/>
      <c r="F606" s="13" t="n"/>
      <c r="G606" s="14" t="n"/>
      <c r="H606" s="13" t="n"/>
      <c r="I606" s="5" t="n"/>
      <c r="J606" s="5" t="n"/>
      <c r="K606" s="5" t="n"/>
      <c r="L606" s="4" t="n"/>
      <c r="M606" s="4" t="n"/>
      <c r="N606" s="4" t="n"/>
      <c r="O606" s="15" t="n"/>
      <c r="P606" s="15" t="n"/>
      <c r="Q606" s="16">
        <f>IF($I606="","",IF($K606="",'الإعدادات'!$B$6-$I606,$K606-$I606))</f>
        <v/>
      </c>
      <c r="R606" s="8">
        <f>IF($I606="","",IF($K606&lt;&gt;"","استُلم",IF(AND($J606&lt;&gt;"",'الإعدادات'!$B$6&gt;$J606),"متأخر","في المعمل")))</f>
        <v/>
      </c>
      <c r="S606" s="16">
        <f>IF(OR($I606="",$J606=""),"",MAX(0,IF($K606="",'الإعدادات'!$B$6,$K606)-$J606))</f>
        <v/>
      </c>
      <c r="T606" s="17">
        <f>IF($I606="","",DATE(YEAR($I606),MONTH($I606),1))</f>
        <v/>
      </c>
      <c r="U606" s="18">
        <f>IF(OR($O606="",$P606=""),"",$P606-$O606)</f>
        <v/>
      </c>
    </row>
    <row r="607">
      <c r="A607" s="4" t="n"/>
      <c r="B607" s="4" t="n"/>
      <c r="C607" s="4" t="n"/>
      <c r="D607" s="4" t="n"/>
      <c r="E607" s="4" t="n"/>
      <c r="F607" s="13" t="n"/>
      <c r="G607" s="14" t="n"/>
      <c r="H607" s="13" t="n"/>
      <c r="I607" s="5" t="n"/>
      <c r="J607" s="5" t="n"/>
      <c r="K607" s="5" t="n"/>
      <c r="L607" s="4" t="n"/>
      <c r="M607" s="4" t="n"/>
      <c r="N607" s="4" t="n"/>
      <c r="O607" s="15" t="n"/>
      <c r="P607" s="15" t="n"/>
      <c r="Q607" s="16">
        <f>IF($I607="","",IF($K607="",'الإعدادات'!$B$6-$I607,$K607-$I607))</f>
        <v/>
      </c>
      <c r="R607" s="8">
        <f>IF($I607="","",IF($K607&lt;&gt;"","استُلم",IF(AND($J607&lt;&gt;"",'الإعدادات'!$B$6&gt;$J607),"متأخر","في المعمل")))</f>
        <v/>
      </c>
      <c r="S607" s="16">
        <f>IF(OR($I607="",$J607=""),"",MAX(0,IF($K607="",'الإعدادات'!$B$6,$K607)-$J607))</f>
        <v/>
      </c>
      <c r="T607" s="17">
        <f>IF($I607="","",DATE(YEAR($I607),MONTH($I607),1))</f>
        <v/>
      </c>
      <c r="U607" s="18">
        <f>IF(OR($O607="",$P607=""),"",$P607-$O607)</f>
        <v/>
      </c>
    </row>
    <row r="608">
      <c r="A608" s="4" t="n"/>
      <c r="B608" s="4" t="n"/>
      <c r="C608" s="4" t="n"/>
      <c r="D608" s="4" t="n"/>
      <c r="E608" s="4" t="n"/>
      <c r="F608" s="13" t="n"/>
      <c r="G608" s="14" t="n"/>
      <c r="H608" s="13" t="n"/>
      <c r="I608" s="5" t="n"/>
      <c r="J608" s="5" t="n"/>
      <c r="K608" s="5" t="n"/>
      <c r="L608" s="4" t="n"/>
      <c r="M608" s="4" t="n"/>
      <c r="N608" s="4" t="n"/>
      <c r="O608" s="15" t="n"/>
      <c r="P608" s="15" t="n"/>
      <c r="Q608" s="16">
        <f>IF($I608="","",IF($K608="",'الإعدادات'!$B$6-$I608,$K608-$I608))</f>
        <v/>
      </c>
      <c r="R608" s="8">
        <f>IF($I608="","",IF($K608&lt;&gt;"","استُلم",IF(AND($J608&lt;&gt;"",'الإعدادات'!$B$6&gt;$J608),"متأخر","في المعمل")))</f>
        <v/>
      </c>
      <c r="S608" s="16">
        <f>IF(OR($I608="",$J608=""),"",MAX(0,IF($K608="",'الإعدادات'!$B$6,$K608)-$J608))</f>
        <v/>
      </c>
      <c r="T608" s="17">
        <f>IF($I608="","",DATE(YEAR($I608),MONTH($I608),1))</f>
        <v/>
      </c>
      <c r="U608" s="18">
        <f>IF(OR($O608="",$P608=""),"",$P608-$O608)</f>
        <v/>
      </c>
    </row>
    <row r="609">
      <c r="A609" s="4" t="n"/>
      <c r="B609" s="4" t="n"/>
      <c r="C609" s="4" t="n"/>
      <c r="D609" s="4" t="n"/>
      <c r="E609" s="4" t="n"/>
      <c r="F609" s="13" t="n"/>
      <c r="G609" s="14" t="n"/>
      <c r="H609" s="13" t="n"/>
      <c r="I609" s="5" t="n"/>
      <c r="J609" s="5" t="n"/>
      <c r="K609" s="5" t="n"/>
      <c r="L609" s="4" t="n"/>
      <c r="M609" s="4" t="n"/>
      <c r="N609" s="4" t="n"/>
      <c r="O609" s="15" t="n"/>
      <c r="P609" s="15" t="n"/>
      <c r="Q609" s="16">
        <f>IF($I609="","",IF($K609="",'الإعدادات'!$B$6-$I609,$K609-$I609))</f>
        <v/>
      </c>
      <c r="R609" s="8">
        <f>IF($I609="","",IF($K609&lt;&gt;"","استُلم",IF(AND($J609&lt;&gt;"",'الإعدادات'!$B$6&gt;$J609),"متأخر","في المعمل")))</f>
        <v/>
      </c>
      <c r="S609" s="16">
        <f>IF(OR($I609="",$J609=""),"",MAX(0,IF($K609="",'الإعدادات'!$B$6,$K609)-$J609))</f>
        <v/>
      </c>
      <c r="T609" s="17">
        <f>IF($I609="","",DATE(YEAR($I609),MONTH($I609),1))</f>
        <v/>
      </c>
      <c r="U609" s="18">
        <f>IF(OR($O609="",$P609=""),"",$P609-$O609)</f>
        <v/>
      </c>
    </row>
    <row r="610">
      <c r="A610" s="4" t="n"/>
      <c r="B610" s="4" t="n"/>
      <c r="C610" s="4" t="n"/>
      <c r="D610" s="4" t="n"/>
      <c r="E610" s="4" t="n"/>
      <c r="F610" s="13" t="n"/>
      <c r="G610" s="14" t="n"/>
      <c r="H610" s="13" t="n"/>
      <c r="I610" s="5" t="n"/>
      <c r="J610" s="5" t="n"/>
      <c r="K610" s="5" t="n"/>
      <c r="L610" s="4" t="n"/>
      <c r="M610" s="4" t="n"/>
      <c r="N610" s="4" t="n"/>
      <c r="O610" s="15" t="n"/>
      <c r="P610" s="15" t="n"/>
      <c r="Q610" s="16">
        <f>IF($I610="","",IF($K610="",'الإعدادات'!$B$6-$I610,$K610-$I610))</f>
        <v/>
      </c>
      <c r="R610" s="8">
        <f>IF($I610="","",IF($K610&lt;&gt;"","استُلم",IF(AND($J610&lt;&gt;"",'الإعدادات'!$B$6&gt;$J610),"متأخر","في المعمل")))</f>
        <v/>
      </c>
      <c r="S610" s="16">
        <f>IF(OR($I610="",$J610=""),"",MAX(0,IF($K610="",'الإعدادات'!$B$6,$K610)-$J610))</f>
        <v/>
      </c>
      <c r="T610" s="17">
        <f>IF($I610="","",DATE(YEAR($I610),MONTH($I610),1))</f>
        <v/>
      </c>
      <c r="U610" s="18">
        <f>IF(OR($O610="",$P610=""),"",$P610-$O610)</f>
        <v/>
      </c>
    </row>
    <row r="611">
      <c r="A611" s="4" t="n"/>
      <c r="B611" s="4" t="n"/>
      <c r="C611" s="4" t="n"/>
      <c r="D611" s="4" t="n"/>
      <c r="E611" s="4" t="n"/>
      <c r="F611" s="13" t="n"/>
      <c r="G611" s="14" t="n"/>
      <c r="H611" s="13" t="n"/>
      <c r="I611" s="5" t="n"/>
      <c r="J611" s="5" t="n"/>
      <c r="K611" s="5" t="n"/>
      <c r="L611" s="4" t="n"/>
      <c r="M611" s="4" t="n"/>
      <c r="N611" s="4" t="n"/>
      <c r="O611" s="15" t="n"/>
      <c r="P611" s="15" t="n"/>
      <c r="Q611" s="16">
        <f>IF($I611="","",IF($K611="",'الإعدادات'!$B$6-$I611,$K611-$I611))</f>
        <v/>
      </c>
      <c r="R611" s="8">
        <f>IF($I611="","",IF($K611&lt;&gt;"","استُلم",IF(AND($J611&lt;&gt;"",'الإعدادات'!$B$6&gt;$J611),"متأخر","في المعمل")))</f>
        <v/>
      </c>
      <c r="S611" s="16">
        <f>IF(OR($I611="",$J611=""),"",MAX(0,IF($K611="",'الإعدادات'!$B$6,$K611)-$J611))</f>
        <v/>
      </c>
      <c r="T611" s="17">
        <f>IF($I611="","",DATE(YEAR($I611),MONTH($I611),1))</f>
        <v/>
      </c>
      <c r="U611" s="18">
        <f>IF(OR($O611="",$P611=""),"",$P611-$O611)</f>
        <v/>
      </c>
    </row>
    <row r="612">
      <c r="A612" s="4" t="n"/>
      <c r="B612" s="4" t="n"/>
      <c r="C612" s="4" t="n"/>
      <c r="D612" s="4" t="n"/>
      <c r="E612" s="4" t="n"/>
      <c r="F612" s="13" t="n"/>
      <c r="G612" s="14" t="n"/>
      <c r="H612" s="13" t="n"/>
      <c r="I612" s="5" t="n"/>
      <c r="J612" s="5" t="n"/>
      <c r="K612" s="5" t="n"/>
      <c r="L612" s="4" t="n"/>
      <c r="M612" s="4" t="n"/>
      <c r="N612" s="4" t="n"/>
      <c r="O612" s="15" t="n"/>
      <c r="P612" s="15" t="n"/>
      <c r="Q612" s="16">
        <f>IF($I612="","",IF($K612="",'الإعدادات'!$B$6-$I612,$K612-$I612))</f>
        <v/>
      </c>
      <c r="R612" s="8">
        <f>IF($I612="","",IF($K612&lt;&gt;"","استُلم",IF(AND($J612&lt;&gt;"",'الإعدادات'!$B$6&gt;$J612),"متأخر","في المعمل")))</f>
        <v/>
      </c>
      <c r="S612" s="16">
        <f>IF(OR($I612="",$J612=""),"",MAX(0,IF($K612="",'الإعدادات'!$B$6,$K612)-$J612))</f>
        <v/>
      </c>
      <c r="T612" s="17">
        <f>IF($I612="","",DATE(YEAR($I612),MONTH($I612),1))</f>
        <v/>
      </c>
      <c r="U612" s="18">
        <f>IF(OR($O612="",$P612=""),"",$P612-$O612)</f>
        <v/>
      </c>
    </row>
    <row r="613">
      <c r="A613" s="4" t="n"/>
      <c r="B613" s="4" t="n"/>
      <c r="C613" s="4" t="n"/>
      <c r="D613" s="4" t="n"/>
      <c r="E613" s="4" t="n"/>
      <c r="F613" s="13" t="n"/>
      <c r="G613" s="14" t="n"/>
      <c r="H613" s="13" t="n"/>
      <c r="I613" s="5" t="n"/>
      <c r="J613" s="5" t="n"/>
      <c r="K613" s="5" t="n"/>
      <c r="L613" s="4" t="n"/>
      <c r="M613" s="4" t="n"/>
      <c r="N613" s="4" t="n"/>
      <c r="O613" s="15" t="n"/>
      <c r="P613" s="15" t="n"/>
      <c r="Q613" s="16">
        <f>IF($I613="","",IF($K613="",'الإعدادات'!$B$6-$I613,$K613-$I613))</f>
        <v/>
      </c>
      <c r="R613" s="8">
        <f>IF($I613="","",IF($K613&lt;&gt;"","استُلم",IF(AND($J613&lt;&gt;"",'الإعدادات'!$B$6&gt;$J613),"متأخر","في المعمل")))</f>
        <v/>
      </c>
      <c r="S613" s="16">
        <f>IF(OR($I613="",$J613=""),"",MAX(0,IF($K613="",'الإعدادات'!$B$6,$K613)-$J613))</f>
        <v/>
      </c>
      <c r="T613" s="17">
        <f>IF($I613="","",DATE(YEAR($I613),MONTH($I613),1))</f>
        <v/>
      </c>
      <c r="U613" s="18">
        <f>IF(OR($O613="",$P613=""),"",$P613-$O613)</f>
        <v/>
      </c>
    </row>
    <row r="614">
      <c r="A614" s="4" t="n"/>
      <c r="B614" s="4" t="n"/>
      <c r="C614" s="4" t="n"/>
      <c r="D614" s="4" t="n"/>
      <c r="E614" s="4" t="n"/>
      <c r="F614" s="13" t="n"/>
      <c r="G614" s="14" t="n"/>
      <c r="H614" s="13" t="n"/>
      <c r="I614" s="5" t="n"/>
      <c r="J614" s="5" t="n"/>
      <c r="K614" s="5" t="n"/>
      <c r="L614" s="4" t="n"/>
      <c r="M614" s="4" t="n"/>
      <c r="N614" s="4" t="n"/>
      <c r="O614" s="15" t="n"/>
      <c r="P614" s="15" t="n"/>
      <c r="Q614" s="16">
        <f>IF($I614="","",IF($K614="",'الإعدادات'!$B$6-$I614,$K614-$I614))</f>
        <v/>
      </c>
      <c r="R614" s="8">
        <f>IF($I614="","",IF($K614&lt;&gt;"","استُلم",IF(AND($J614&lt;&gt;"",'الإعدادات'!$B$6&gt;$J614),"متأخر","في المعمل")))</f>
        <v/>
      </c>
      <c r="S614" s="16">
        <f>IF(OR($I614="",$J614=""),"",MAX(0,IF($K614="",'الإعدادات'!$B$6,$K614)-$J614))</f>
        <v/>
      </c>
      <c r="T614" s="17">
        <f>IF($I614="","",DATE(YEAR($I614),MONTH($I614),1))</f>
        <v/>
      </c>
      <c r="U614" s="18">
        <f>IF(OR($O614="",$P614=""),"",$P614-$O614)</f>
        <v/>
      </c>
    </row>
    <row r="615">
      <c r="A615" s="4" t="n"/>
      <c r="B615" s="4" t="n"/>
      <c r="C615" s="4" t="n"/>
      <c r="D615" s="4" t="n"/>
      <c r="E615" s="4" t="n"/>
      <c r="F615" s="13" t="n"/>
      <c r="G615" s="14" t="n"/>
      <c r="H615" s="13" t="n"/>
      <c r="I615" s="5" t="n"/>
      <c r="J615" s="5" t="n"/>
      <c r="K615" s="5" t="n"/>
      <c r="L615" s="4" t="n"/>
      <c r="M615" s="4" t="n"/>
      <c r="N615" s="4" t="n"/>
      <c r="O615" s="15" t="n"/>
      <c r="P615" s="15" t="n"/>
      <c r="Q615" s="16">
        <f>IF($I615="","",IF($K615="",'الإعدادات'!$B$6-$I615,$K615-$I615))</f>
        <v/>
      </c>
      <c r="R615" s="8">
        <f>IF($I615="","",IF($K615&lt;&gt;"","استُلم",IF(AND($J615&lt;&gt;"",'الإعدادات'!$B$6&gt;$J615),"متأخر","في المعمل")))</f>
        <v/>
      </c>
      <c r="S615" s="16">
        <f>IF(OR($I615="",$J615=""),"",MAX(0,IF($K615="",'الإعدادات'!$B$6,$K615)-$J615))</f>
        <v/>
      </c>
      <c r="T615" s="17">
        <f>IF($I615="","",DATE(YEAR($I615),MONTH($I615),1))</f>
        <v/>
      </c>
      <c r="U615" s="18">
        <f>IF(OR($O615="",$P615=""),"",$P615-$O615)</f>
        <v/>
      </c>
    </row>
    <row r="616">
      <c r="A616" s="4" t="n"/>
      <c r="B616" s="4" t="n"/>
      <c r="C616" s="4" t="n"/>
      <c r="D616" s="4" t="n"/>
      <c r="E616" s="4" t="n"/>
      <c r="F616" s="13" t="n"/>
      <c r="G616" s="14" t="n"/>
      <c r="H616" s="13" t="n"/>
      <c r="I616" s="5" t="n"/>
      <c r="J616" s="5" t="n"/>
      <c r="K616" s="5" t="n"/>
      <c r="L616" s="4" t="n"/>
      <c r="M616" s="4" t="n"/>
      <c r="N616" s="4" t="n"/>
      <c r="O616" s="15" t="n"/>
      <c r="P616" s="15" t="n"/>
      <c r="Q616" s="16">
        <f>IF($I616="","",IF($K616="",'الإعدادات'!$B$6-$I616,$K616-$I616))</f>
        <v/>
      </c>
      <c r="R616" s="8">
        <f>IF($I616="","",IF($K616&lt;&gt;"","استُلم",IF(AND($J616&lt;&gt;"",'الإعدادات'!$B$6&gt;$J616),"متأخر","في المعمل")))</f>
        <v/>
      </c>
      <c r="S616" s="16">
        <f>IF(OR($I616="",$J616=""),"",MAX(0,IF($K616="",'الإعدادات'!$B$6,$K616)-$J616))</f>
        <v/>
      </c>
      <c r="T616" s="17">
        <f>IF($I616="","",DATE(YEAR($I616),MONTH($I616),1))</f>
        <v/>
      </c>
      <c r="U616" s="18">
        <f>IF(OR($O616="",$P616=""),"",$P616-$O616)</f>
        <v/>
      </c>
    </row>
    <row r="617">
      <c r="A617" s="4" t="n"/>
      <c r="B617" s="4" t="n"/>
      <c r="C617" s="4" t="n"/>
      <c r="D617" s="4" t="n"/>
      <c r="E617" s="4" t="n"/>
      <c r="F617" s="13" t="n"/>
      <c r="G617" s="14" t="n"/>
      <c r="H617" s="13" t="n"/>
      <c r="I617" s="5" t="n"/>
      <c r="J617" s="5" t="n"/>
      <c r="K617" s="5" t="n"/>
      <c r="L617" s="4" t="n"/>
      <c r="M617" s="4" t="n"/>
      <c r="N617" s="4" t="n"/>
      <c r="O617" s="15" t="n"/>
      <c r="P617" s="15" t="n"/>
      <c r="Q617" s="16">
        <f>IF($I617="","",IF($K617="",'الإعدادات'!$B$6-$I617,$K617-$I617))</f>
        <v/>
      </c>
      <c r="R617" s="8">
        <f>IF($I617="","",IF($K617&lt;&gt;"","استُلم",IF(AND($J617&lt;&gt;"",'الإعدادات'!$B$6&gt;$J617),"متأخر","في المعمل")))</f>
        <v/>
      </c>
      <c r="S617" s="16">
        <f>IF(OR($I617="",$J617=""),"",MAX(0,IF($K617="",'الإعدادات'!$B$6,$K617)-$J617))</f>
        <v/>
      </c>
      <c r="T617" s="17">
        <f>IF($I617="","",DATE(YEAR($I617),MONTH($I617),1))</f>
        <v/>
      </c>
      <c r="U617" s="18">
        <f>IF(OR($O617="",$P617=""),"",$P617-$O617)</f>
        <v/>
      </c>
    </row>
    <row r="618">
      <c r="A618" s="4" t="n"/>
      <c r="B618" s="4" t="n"/>
      <c r="C618" s="4" t="n"/>
      <c r="D618" s="4" t="n"/>
      <c r="E618" s="4" t="n"/>
      <c r="F618" s="13" t="n"/>
      <c r="G618" s="14" t="n"/>
      <c r="H618" s="13" t="n"/>
      <c r="I618" s="5" t="n"/>
      <c r="J618" s="5" t="n"/>
      <c r="K618" s="5" t="n"/>
      <c r="L618" s="4" t="n"/>
      <c r="M618" s="4" t="n"/>
      <c r="N618" s="4" t="n"/>
      <c r="O618" s="15" t="n"/>
      <c r="P618" s="15" t="n"/>
      <c r="Q618" s="16">
        <f>IF($I618="","",IF($K618="",'الإعدادات'!$B$6-$I618,$K618-$I618))</f>
        <v/>
      </c>
      <c r="R618" s="8">
        <f>IF($I618="","",IF($K618&lt;&gt;"","استُلم",IF(AND($J618&lt;&gt;"",'الإعدادات'!$B$6&gt;$J618),"متأخر","في المعمل")))</f>
        <v/>
      </c>
      <c r="S618" s="16">
        <f>IF(OR($I618="",$J618=""),"",MAX(0,IF($K618="",'الإعدادات'!$B$6,$K618)-$J618))</f>
        <v/>
      </c>
      <c r="T618" s="17">
        <f>IF($I618="","",DATE(YEAR($I618),MONTH($I618),1))</f>
        <v/>
      </c>
      <c r="U618" s="18">
        <f>IF(OR($O618="",$P618=""),"",$P618-$O618)</f>
        <v/>
      </c>
    </row>
    <row r="619">
      <c r="A619" s="4" t="n"/>
      <c r="B619" s="4" t="n"/>
      <c r="C619" s="4" t="n"/>
      <c r="D619" s="4" t="n"/>
      <c r="E619" s="4" t="n"/>
      <c r="F619" s="13" t="n"/>
      <c r="G619" s="14" t="n"/>
      <c r="H619" s="13" t="n"/>
      <c r="I619" s="5" t="n"/>
      <c r="J619" s="5" t="n"/>
      <c r="K619" s="5" t="n"/>
      <c r="L619" s="4" t="n"/>
      <c r="M619" s="4" t="n"/>
      <c r="N619" s="4" t="n"/>
      <c r="O619" s="15" t="n"/>
      <c r="P619" s="15" t="n"/>
      <c r="Q619" s="16">
        <f>IF($I619="","",IF($K619="",'الإعدادات'!$B$6-$I619,$K619-$I619))</f>
        <v/>
      </c>
      <c r="R619" s="8">
        <f>IF($I619="","",IF($K619&lt;&gt;"","استُلم",IF(AND($J619&lt;&gt;"",'الإعدادات'!$B$6&gt;$J619),"متأخر","في المعمل")))</f>
        <v/>
      </c>
      <c r="S619" s="16">
        <f>IF(OR($I619="",$J619=""),"",MAX(0,IF($K619="",'الإعدادات'!$B$6,$K619)-$J619))</f>
        <v/>
      </c>
      <c r="T619" s="17">
        <f>IF($I619="","",DATE(YEAR($I619),MONTH($I619),1))</f>
        <v/>
      </c>
      <c r="U619" s="18">
        <f>IF(OR($O619="",$P619=""),"",$P619-$O619)</f>
        <v/>
      </c>
    </row>
    <row r="620">
      <c r="A620" s="4" t="n"/>
      <c r="B620" s="4" t="n"/>
      <c r="C620" s="4" t="n"/>
      <c r="D620" s="4" t="n"/>
      <c r="E620" s="4" t="n"/>
      <c r="F620" s="13" t="n"/>
      <c r="G620" s="14" t="n"/>
      <c r="H620" s="13" t="n"/>
      <c r="I620" s="5" t="n"/>
      <c r="J620" s="5" t="n"/>
      <c r="K620" s="5" t="n"/>
      <c r="L620" s="4" t="n"/>
      <c r="M620" s="4" t="n"/>
      <c r="N620" s="4" t="n"/>
      <c r="O620" s="15" t="n"/>
      <c r="P620" s="15" t="n"/>
      <c r="Q620" s="16">
        <f>IF($I620="","",IF($K620="",'الإعدادات'!$B$6-$I620,$K620-$I620))</f>
        <v/>
      </c>
      <c r="R620" s="8">
        <f>IF($I620="","",IF($K620&lt;&gt;"","استُلم",IF(AND($J620&lt;&gt;"",'الإعدادات'!$B$6&gt;$J620),"متأخر","في المعمل")))</f>
        <v/>
      </c>
      <c r="S620" s="16">
        <f>IF(OR($I620="",$J620=""),"",MAX(0,IF($K620="",'الإعدادات'!$B$6,$K620)-$J620))</f>
        <v/>
      </c>
      <c r="T620" s="17">
        <f>IF($I620="","",DATE(YEAR($I620),MONTH($I620),1))</f>
        <v/>
      </c>
      <c r="U620" s="18">
        <f>IF(OR($O620="",$P620=""),"",$P620-$O620)</f>
        <v/>
      </c>
    </row>
    <row r="621">
      <c r="A621" s="4" t="n"/>
      <c r="B621" s="4" t="n"/>
      <c r="C621" s="4" t="n"/>
      <c r="D621" s="4" t="n"/>
      <c r="E621" s="4" t="n"/>
      <c r="F621" s="13" t="n"/>
      <c r="G621" s="14" t="n"/>
      <c r="H621" s="13" t="n"/>
      <c r="I621" s="5" t="n"/>
      <c r="J621" s="5" t="n"/>
      <c r="K621" s="5" t="n"/>
      <c r="L621" s="4" t="n"/>
      <c r="M621" s="4" t="n"/>
      <c r="N621" s="4" t="n"/>
      <c r="O621" s="15" t="n"/>
      <c r="P621" s="15" t="n"/>
      <c r="Q621" s="16">
        <f>IF($I621="","",IF($K621="",'الإعدادات'!$B$6-$I621,$K621-$I621))</f>
        <v/>
      </c>
      <c r="R621" s="8">
        <f>IF($I621="","",IF($K621&lt;&gt;"","استُلم",IF(AND($J621&lt;&gt;"",'الإعدادات'!$B$6&gt;$J621),"متأخر","في المعمل")))</f>
        <v/>
      </c>
      <c r="S621" s="16">
        <f>IF(OR($I621="",$J621=""),"",MAX(0,IF($K621="",'الإعدادات'!$B$6,$K621)-$J621))</f>
        <v/>
      </c>
      <c r="T621" s="17">
        <f>IF($I621="","",DATE(YEAR($I621),MONTH($I621),1))</f>
        <v/>
      </c>
      <c r="U621" s="18">
        <f>IF(OR($O621="",$P621=""),"",$P621-$O621)</f>
        <v/>
      </c>
    </row>
    <row r="622">
      <c r="A622" s="4" t="n"/>
      <c r="B622" s="4" t="n"/>
      <c r="C622" s="4" t="n"/>
      <c r="D622" s="4" t="n"/>
      <c r="E622" s="4" t="n"/>
      <c r="F622" s="13" t="n"/>
      <c r="G622" s="14" t="n"/>
      <c r="H622" s="13" t="n"/>
      <c r="I622" s="5" t="n"/>
      <c r="J622" s="5" t="n"/>
      <c r="K622" s="5" t="n"/>
      <c r="L622" s="4" t="n"/>
      <c r="M622" s="4" t="n"/>
      <c r="N622" s="4" t="n"/>
      <c r="O622" s="15" t="n"/>
      <c r="P622" s="15" t="n"/>
      <c r="Q622" s="16">
        <f>IF($I622="","",IF($K622="",'الإعدادات'!$B$6-$I622,$K622-$I622))</f>
        <v/>
      </c>
      <c r="R622" s="8">
        <f>IF($I622="","",IF($K622&lt;&gt;"","استُلم",IF(AND($J622&lt;&gt;"",'الإعدادات'!$B$6&gt;$J622),"متأخر","في المعمل")))</f>
        <v/>
      </c>
      <c r="S622" s="16">
        <f>IF(OR($I622="",$J622=""),"",MAX(0,IF($K622="",'الإعدادات'!$B$6,$K622)-$J622))</f>
        <v/>
      </c>
      <c r="T622" s="17">
        <f>IF($I622="","",DATE(YEAR($I622),MONTH($I622),1))</f>
        <v/>
      </c>
      <c r="U622" s="18">
        <f>IF(OR($O622="",$P622=""),"",$P622-$O622)</f>
        <v/>
      </c>
    </row>
    <row r="623">
      <c r="A623" s="4" t="n"/>
      <c r="B623" s="4" t="n"/>
      <c r="C623" s="4" t="n"/>
      <c r="D623" s="4" t="n"/>
      <c r="E623" s="4" t="n"/>
      <c r="F623" s="13" t="n"/>
      <c r="G623" s="14" t="n"/>
      <c r="H623" s="13" t="n"/>
      <c r="I623" s="5" t="n"/>
      <c r="J623" s="5" t="n"/>
      <c r="K623" s="5" t="n"/>
      <c r="L623" s="4" t="n"/>
      <c r="M623" s="4" t="n"/>
      <c r="N623" s="4" t="n"/>
      <c r="O623" s="15" t="n"/>
      <c r="P623" s="15" t="n"/>
      <c r="Q623" s="16">
        <f>IF($I623="","",IF($K623="",'الإعدادات'!$B$6-$I623,$K623-$I623))</f>
        <v/>
      </c>
      <c r="R623" s="8">
        <f>IF($I623="","",IF($K623&lt;&gt;"","استُلم",IF(AND($J623&lt;&gt;"",'الإعدادات'!$B$6&gt;$J623),"متأخر","في المعمل")))</f>
        <v/>
      </c>
      <c r="S623" s="16">
        <f>IF(OR($I623="",$J623=""),"",MAX(0,IF($K623="",'الإعدادات'!$B$6,$K623)-$J623))</f>
        <v/>
      </c>
      <c r="T623" s="17">
        <f>IF($I623="","",DATE(YEAR($I623),MONTH($I623),1))</f>
        <v/>
      </c>
      <c r="U623" s="18">
        <f>IF(OR($O623="",$P623=""),"",$P623-$O623)</f>
        <v/>
      </c>
    </row>
    <row r="624">
      <c r="A624" s="4" t="n"/>
      <c r="B624" s="4" t="n"/>
      <c r="C624" s="4" t="n"/>
      <c r="D624" s="4" t="n"/>
      <c r="E624" s="4" t="n"/>
      <c r="F624" s="13" t="n"/>
      <c r="G624" s="14" t="n"/>
      <c r="H624" s="13" t="n"/>
      <c r="I624" s="5" t="n"/>
      <c r="J624" s="5" t="n"/>
      <c r="K624" s="5" t="n"/>
      <c r="L624" s="4" t="n"/>
      <c r="M624" s="4" t="n"/>
      <c r="N624" s="4" t="n"/>
      <c r="O624" s="15" t="n"/>
      <c r="P624" s="15" t="n"/>
      <c r="Q624" s="16">
        <f>IF($I624="","",IF($K624="",'الإعدادات'!$B$6-$I624,$K624-$I624))</f>
        <v/>
      </c>
      <c r="R624" s="8">
        <f>IF($I624="","",IF($K624&lt;&gt;"","استُلم",IF(AND($J624&lt;&gt;"",'الإعدادات'!$B$6&gt;$J624),"متأخر","في المعمل")))</f>
        <v/>
      </c>
      <c r="S624" s="16">
        <f>IF(OR($I624="",$J624=""),"",MAX(0,IF($K624="",'الإعدادات'!$B$6,$K624)-$J624))</f>
        <v/>
      </c>
      <c r="T624" s="17">
        <f>IF($I624="","",DATE(YEAR($I624),MONTH($I624),1))</f>
        <v/>
      </c>
      <c r="U624" s="18">
        <f>IF(OR($O624="",$P624=""),"",$P624-$O624)</f>
        <v/>
      </c>
    </row>
    <row r="625">
      <c r="A625" s="4" t="n"/>
      <c r="B625" s="4" t="n"/>
      <c r="C625" s="4" t="n"/>
      <c r="D625" s="4" t="n"/>
      <c r="E625" s="4" t="n"/>
      <c r="F625" s="13" t="n"/>
      <c r="G625" s="14" t="n"/>
      <c r="H625" s="13" t="n"/>
      <c r="I625" s="5" t="n"/>
      <c r="J625" s="5" t="n"/>
      <c r="K625" s="5" t="n"/>
      <c r="L625" s="4" t="n"/>
      <c r="M625" s="4" t="n"/>
      <c r="N625" s="4" t="n"/>
      <c r="O625" s="15" t="n"/>
      <c r="P625" s="15" t="n"/>
      <c r="Q625" s="16">
        <f>IF($I625="","",IF($K625="",'الإعدادات'!$B$6-$I625,$K625-$I625))</f>
        <v/>
      </c>
      <c r="R625" s="8">
        <f>IF($I625="","",IF($K625&lt;&gt;"","استُلم",IF(AND($J625&lt;&gt;"",'الإعدادات'!$B$6&gt;$J625),"متأخر","في المعمل")))</f>
        <v/>
      </c>
      <c r="S625" s="16">
        <f>IF(OR($I625="",$J625=""),"",MAX(0,IF($K625="",'الإعدادات'!$B$6,$K625)-$J625))</f>
        <v/>
      </c>
      <c r="T625" s="17">
        <f>IF($I625="","",DATE(YEAR($I625),MONTH($I625),1))</f>
        <v/>
      </c>
      <c r="U625" s="18">
        <f>IF(OR($O625="",$P625=""),"",$P625-$O625)</f>
        <v/>
      </c>
    </row>
    <row r="626">
      <c r="A626" s="4" t="n"/>
      <c r="B626" s="4" t="n"/>
      <c r="C626" s="4" t="n"/>
      <c r="D626" s="4" t="n"/>
      <c r="E626" s="4" t="n"/>
      <c r="F626" s="13" t="n"/>
      <c r="G626" s="14" t="n"/>
      <c r="H626" s="13" t="n"/>
      <c r="I626" s="5" t="n"/>
      <c r="J626" s="5" t="n"/>
      <c r="K626" s="5" t="n"/>
      <c r="L626" s="4" t="n"/>
      <c r="M626" s="4" t="n"/>
      <c r="N626" s="4" t="n"/>
      <c r="O626" s="15" t="n"/>
      <c r="P626" s="15" t="n"/>
      <c r="Q626" s="16">
        <f>IF($I626="","",IF($K626="",'الإعدادات'!$B$6-$I626,$K626-$I626))</f>
        <v/>
      </c>
      <c r="R626" s="8">
        <f>IF($I626="","",IF($K626&lt;&gt;"","استُلم",IF(AND($J626&lt;&gt;"",'الإعدادات'!$B$6&gt;$J626),"متأخر","في المعمل")))</f>
        <v/>
      </c>
      <c r="S626" s="16">
        <f>IF(OR($I626="",$J626=""),"",MAX(0,IF($K626="",'الإعدادات'!$B$6,$K626)-$J626))</f>
        <v/>
      </c>
      <c r="T626" s="17">
        <f>IF($I626="","",DATE(YEAR($I626),MONTH($I626),1))</f>
        <v/>
      </c>
      <c r="U626" s="18">
        <f>IF(OR($O626="",$P626=""),"",$P626-$O626)</f>
        <v/>
      </c>
    </row>
    <row r="627">
      <c r="A627" s="4" t="n"/>
      <c r="B627" s="4" t="n"/>
      <c r="C627" s="4" t="n"/>
      <c r="D627" s="4" t="n"/>
      <c r="E627" s="4" t="n"/>
      <c r="F627" s="13" t="n"/>
      <c r="G627" s="14" t="n"/>
      <c r="H627" s="13" t="n"/>
      <c r="I627" s="5" t="n"/>
      <c r="J627" s="5" t="n"/>
      <c r="K627" s="5" t="n"/>
      <c r="L627" s="4" t="n"/>
      <c r="M627" s="4" t="n"/>
      <c r="N627" s="4" t="n"/>
      <c r="O627" s="15" t="n"/>
      <c r="P627" s="15" t="n"/>
      <c r="Q627" s="16">
        <f>IF($I627="","",IF($K627="",'الإعدادات'!$B$6-$I627,$K627-$I627))</f>
        <v/>
      </c>
      <c r="R627" s="8">
        <f>IF($I627="","",IF($K627&lt;&gt;"","استُلم",IF(AND($J627&lt;&gt;"",'الإعدادات'!$B$6&gt;$J627),"متأخر","في المعمل")))</f>
        <v/>
      </c>
      <c r="S627" s="16">
        <f>IF(OR($I627="",$J627=""),"",MAX(0,IF($K627="",'الإعدادات'!$B$6,$K627)-$J627))</f>
        <v/>
      </c>
      <c r="T627" s="17">
        <f>IF($I627="","",DATE(YEAR($I627),MONTH($I627),1))</f>
        <v/>
      </c>
      <c r="U627" s="18">
        <f>IF(OR($O627="",$P627=""),"",$P627-$O627)</f>
        <v/>
      </c>
    </row>
    <row r="628">
      <c r="A628" s="4" t="n"/>
      <c r="B628" s="4" t="n"/>
      <c r="C628" s="4" t="n"/>
      <c r="D628" s="4" t="n"/>
      <c r="E628" s="4" t="n"/>
      <c r="F628" s="13" t="n"/>
      <c r="G628" s="14" t="n"/>
      <c r="H628" s="13" t="n"/>
      <c r="I628" s="5" t="n"/>
      <c r="J628" s="5" t="n"/>
      <c r="K628" s="5" t="n"/>
      <c r="L628" s="4" t="n"/>
      <c r="M628" s="4" t="n"/>
      <c r="N628" s="4" t="n"/>
      <c r="O628" s="15" t="n"/>
      <c r="P628" s="15" t="n"/>
      <c r="Q628" s="16">
        <f>IF($I628="","",IF($K628="",'الإعدادات'!$B$6-$I628,$K628-$I628))</f>
        <v/>
      </c>
      <c r="R628" s="8">
        <f>IF($I628="","",IF($K628&lt;&gt;"","استُلم",IF(AND($J628&lt;&gt;"",'الإعدادات'!$B$6&gt;$J628),"متأخر","في المعمل")))</f>
        <v/>
      </c>
      <c r="S628" s="16">
        <f>IF(OR($I628="",$J628=""),"",MAX(0,IF($K628="",'الإعدادات'!$B$6,$K628)-$J628))</f>
        <v/>
      </c>
      <c r="T628" s="17">
        <f>IF($I628="","",DATE(YEAR($I628),MONTH($I628),1))</f>
        <v/>
      </c>
      <c r="U628" s="18">
        <f>IF(OR($O628="",$P628=""),"",$P628-$O628)</f>
        <v/>
      </c>
    </row>
    <row r="629">
      <c r="A629" s="4" t="n"/>
      <c r="B629" s="4" t="n"/>
      <c r="C629" s="4" t="n"/>
      <c r="D629" s="4" t="n"/>
      <c r="E629" s="4" t="n"/>
      <c r="F629" s="13" t="n"/>
      <c r="G629" s="14" t="n"/>
      <c r="H629" s="13" t="n"/>
      <c r="I629" s="5" t="n"/>
      <c r="J629" s="5" t="n"/>
      <c r="K629" s="5" t="n"/>
      <c r="L629" s="4" t="n"/>
      <c r="M629" s="4" t="n"/>
      <c r="N629" s="4" t="n"/>
      <c r="O629" s="15" t="n"/>
      <c r="P629" s="15" t="n"/>
      <c r="Q629" s="16">
        <f>IF($I629="","",IF($K629="",'الإعدادات'!$B$6-$I629,$K629-$I629))</f>
        <v/>
      </c>
      <c r="R629" s="8">
        <f>IF($I629="","",IF($K629&lt;&gt;"","استُلم",IF(AND($J629&lt;&gt;"",'الإعدادات'!$B$6&gt;$J629),"متأخر","في المعمل")))</f>
        <v/>
      </c>
      <c r="S629" s="16">
        <f>IF(OR($I629="",$J629=""),"",MAX(0,IF($K629="",'الإعدادات'!$B$6,$K629)-$J629))</f>
        <v/>
      </c>
      <c r="T629" s="17">
        <f>IF($I629="","",DATE(YEAR($I629),MONTH($I629),1))</f>
        <v/>
      </c>
      <c r="U629" s="18">
        <f>IF(OR($O629="",$P629=""),"",$P629-$O629)</f>
        <v/>
      </c>
    </row>
    <row r="630">
      <c r="A630" s="4" t="n"/>
      <c r="B630" s="4" t="n"/>
      <c r="C630" s="4" t="n"/>
      <c r="D630" s="4" t="n"/>
      <c r="E630" s="4" t="n"/>
      <c r="F630" s="13" t="n"/>
      <c r="G630" s="14" t="n"/>
      <c r="H630" s="13" t="n"/>
      <c r="I630" s="5" t="n"/>
      <c r="J630" s="5" t="n"/>
      <c r="K630" s="5" t="n"/>
      <c r="L630" s="4" t="n"/>
      <c r="M630" s="4" t="n"/>
      <c r="N630" s="4" t="n"/>
      <c r="O630" s="15" t="n"/>
      <c r="P630" s="15" t="n"/>
      <c r="Q630" s="16">
        <f>IF($I630="","",IF($K630="",'الإعدادات'!$B$6-$I630,$K630-$I630))</f>
        <v/>
      </c>
      <c r="R630" s="8">
        <f>IF($I630="","",IF($K630&lt;&gt;"","استُلم",IF(AND($J630&lt;&gt;"",'الإعدادات'!$B$6&gt;$J630),"متأخر","في المعمل")))</f>
        <v/>
      </c>
      <c r="S630" s="16">
        <f>IF(OR($I630="",$J630=""),"",MAX(0,IF($K630="",'الإعدادات'!$B$6,$K630)-$J630))</f>
        <v/>
      </c>
      <c r="T630" s="17">
        <f>IF($I630="","",DATE(YEAR($I630),MONTH($I630),1))</f>
        <v/>
      </c>
      <c r="U630" s="18">
        <f>IF(OR($O630="",$P630=""),"",$P630-$O630)</f>
        <v/>
      </c>
    </row>
    <row r="631">
      <c r="A631" s="4" t="n"/>
      <c r="B631" s="4" t="n"/>
      <c r="C631" s="4" t="n"/>
      <c r="D631" s="4" t="n"/>
      <c r="E631" s="4" t="n"/>
      <c r="F631" s="13" t="n"/>
      <c r="G631" s="14" t="n"/>
      <c r="H631" s="13" t="n"/>
      <c r="I631" s="5" t="n"/>
      <c r="J631" s="5" t="n"/>
      <c r="K631" s="5" t="n"/>
      <c r="L631" s="4" t="n"/>
      <c r="M631" s="4" t="n"/>
      <c r="N631" s="4" t="n"/>
      <c r="O631" s="15" t="n"/>
      <c r="P631" s="15" t="n"/>
      <c r="Q631" s="16">
        <f>IF($I631="","",IF($K631="",'الإعدادات'!$B$6-$I631,$K631-$I631))</f>
        <v/>
      </c>
      <c r="R631" s="8">
        <f>IF($I631="","",IF($K631&lt;&gt;"","استُلم",IF(AND($J631&lt;&gt;"",'الإعدادات'!$B$6&gt;$J631),"متأخر","في المعمل")))</f>
        <v/>
      </c>
      <c r="S631" s="16">
        <f>IF(OR($I631="",$J631=""),"",MAX(0,IF($K631="",'الإعدادات'!$B$6,$K631)-$J631))</f>
        <v/>
      </c>
      <c r="T631" s="17">
        <f>IF($I631="","",DATE(YEAR($I631),MONTH($I631),1))</f>
        <v/>
      </c>
      <c r="U631" s="18">
        <f>IF(OR($O631="",$P631=""),"",$P631-$O631)</f>
        <v/>
      </c>
    </row>
    <row r="632">
      <c r="A632" s="4" t="n"/>
      <c r="B632" s="4" t="n"/>
      <c r="C632" s="4" t="n"/>
      <c r="D632" s="4" t="n"/>
      <c r="E632" s="4" t="n"/>
      <c r="F632" s="13" t="n"/>
      <c r="G632" s="14" t="n"/>
      <c r="H632" s="13" t="n"/>
      <c r="I632" s="5" t="n"/>
      <c r="J632" s="5" t="n"/>
      <c r="K632" s="5" t="n"/>
      <c r="L632" s="4" t="n"/>
      <c r="M632" s="4" t="n"/>
      <c r="N632" s="4" t="n"/>
      <c r="O632" s="15" t="n"/>
      <c r="P632" s="15" t="n"/>
      <c r="Q632" s="16">
        <f>IF($I632="","",IF($K632="",'الإعدادات'!$B$6-$I632,$K632-$I632))</f>
        <v/>
      </c>
      <c r="R632" s="8">
        <f>IF($I632="","",IF($K632&lt;&gt;"","استُلم",IF(AND($J632&lt;&gt;"",'الإعدادات'!$B$6&gt;$J632),"متأخر","في المعمل")))</f>
        <v/>
      </c>
      <c r="S632" s="16">
        <f>IF(OR($I632="",$J632=""),"",MAX(0,IF($K632="",'الإعدادات'!$B$6,$K632)-$J632))</f>
        <v/>
      </c>
      <c r="T632" s="17">
        <f>IF($I632="","",DATE(YEAR($I632),MONTH($I632),1))</f>
        <v/>
      </c>
      <c r="U632" s="18">
        <f>IF(OR($O632="",$P632=""),"",$P632-$O632)</f>
        <v/>
      </c>
    </row>
    <row r="633">
      <c r="A633" s="4" t="n"/>
      <c r="B633" s="4" t="n"/>
      <c r="C633" s="4" t="n"/>
      <c r="D633" s="4" t="n"/>
      <c r="E633" s="4" t="n"/>
      <c r="F633" s="13" t="n"/>
      <c r="G633" s="14" t="n"/>
      <c r="H633" s="13" t="n"/>
      <c r="I633" s="5" t="n"/>
      <c r="J633" s="5" t="n"/>
      <c r="K633" s="5" t="n"/>
      <c r="L633" s="4" t="n"/>
      <c r="M633" s="4" t="n"/>
      <c r="N633" s="4" t="n"/>
      <c r="O633" s="15" t="n"/>
      <c r="P633" s="15" t="n"/>
      <c r="Q633" s="16">
        <f>IF($I633="","",IF($K633="",'الإعدادات'!$B$6-$I633,$K633-$I633))</f>
        <v/>
      </c>
      <c r="R633" s="8">
        <f>IF($I633="","",IF($K633&lt;&gt;"","استُلم",IF(AND($J633&lt;&gt;"",'الإعدادات'!$B$6&gt;$J633),"متأخر","في المعمل")))</f>
        <v/>
      </c>
      <c r="S633" s="16">
        <f>IF(OR($I633="",$J633=""),"",MAX(0,IF($K633="",'الإعدادات'!$B$6,$K633)-$J633))</f>
        <v/>
      </c>
      <c r="T633" s="17">
        <f>IF($I633="","",DATE(YEAR($I633),MONTH($I633),1))</f>
        <v/>
      </c>
      <c r="U633" s="18">
        <f>IF(OR($O633="",$P633=""),"",$P633-$O633)</f>
        <v/>
      </c>
    </row>
    <row r="634">
      <c r="A634" s="4" t="n"/>
      <c r="B634" s="4" t="n"/>
      <c r="C634" s="4" t="n"/>
      <c r="D634" s="4" t="n"/>
      <c r="E634" s="4" t="n"/>
      <c r="F634" s="13" t="n"/>
      <c r="G634" s="14" t="n"/>
      <c r="H634" s="13" t="n"/>
      <c r="I634" s="5" t="n"/>
      <c r="J634" s="5" t="n"/>
      <c r="K634" s="5" t="n"/>
      <c r="L634" s="4" t="n"/>
      <c r="M634" s="4" t="n"/>
      <c r="N634" s="4" t="n"/>
      <c r="O634" s="15" t="n"/>
      <c r="P634" s="15" t="n"/>
      <c r="Q634" s="16">
        <f>IF($I634="","",IF($K634="",'الإعدادات'!$B$6-$I634,$K634-$I634))</f>
        <v/>
      </c>
      <c r="R634" s="8">
        <f>IF($I634="","",IF($K634&lt;&gt;"","استُلم",IF(AND($J634&lt;&gt;"",'الإعدادات'!$B$6&gt;$J634),"متأخر","في المعمل")))</f>
        <v/>
      </c>
      <c r="S634" s="16">
        <f>IF(OR($I634="",$J634=""),"",MAX(0,IF($K634="",'الإعدادات'!$B$6,$K634)-$J634))</f>
        <v/>
      </c>
      <c r="T634" s="17">
        <f>IF($I634="","",DATE(YEAR($I634),MONTH($I634),1))</f>
        <v/>
      </c>
      <c r="U634" s="18">
        <f>IF(OR($O634="",$P634=""),"",$P634-$O634)</f>
        <v/>
      </c>
    </row>
    <row r="635">
      <c r="A635" s="4" t="n"/>
      <c r="B635" s="4" t="n"/>
      <c r="C635" s="4" t="n"/>
      <c r="D635" s="4" t="n"/>
      <c r="E635" s="4" t="n"/>
      <c r="F635" s="13" t="n"/>
      <c r="G635" s="14" t="n"/>
      <c r="H635" s="13" t="n"/>
      <c r="I635" s="5" t="n"/>
      <c r="J635" s="5" t="n"/>
      <c r="K635" s="5" t="n"/>
      <c r="L635" s="4" t="n"/>
      <c r="M635" s="4" t="n"/>
      <c r="N635" s="4" t="n"/>
      <c r="O635" s="15" t="n"/>
      <c r="P635" s="15" t="n"/>
      <c r="Q635" s="16">
        <f>IF($I635="","",IF($K635="",'الإعدادات'!$B$6-$I635,$K635-$I635))</f>
        <v/>
      </c>
      <c r="R635" s="8">
        <f>IF($I635="","",IF($K635&lt;&gt;"","استُلم",IF(AND($J635&lt;&gt;"",'الإعدادات'!$B$6&gt;$J635),"متأخر","في المعمل")))</f>
        <v/>
      </c>
      <c r="S635" s="16">
        <f>IF(OR($I635="",$J635=""),"",MAX(0,IF($K635="",'الإعدادات'!$B$6,$K635)-$J635))</f>
        <v/>
      </c>
      <c r="T635" s="17">
        <f>IF($I635="","",DATE(YEAR($I635),MONTH($I635),1))</f>
        <v/>
      </c>
      <c r="U635" s="18">
        <f>IF(OR($O635="",$P635=""),"",$P635-$O635)</f>
        <v/>
      </c>
    </row>
    <row r="636">
      <c r="A636" s="4" t="n"/>
      <c r="B636" s="4" t="n"/>
      <c r="C636" s="4" t="n"/>
      <c r="D636" s="4" t="n"/>
      <c r="E636" s="4" t="n"/>
      <c r="F636" s="13" t="n"/>
      <c r="G636" s="14" t="n"/>
      <c r="H636" s="13" t="n"/>
      <c r="I636" s="5" t="n"/>
      <c r="J636" s="5" t="n"/>
      <c r="K636" s="5" t="n"/>
      <c r="L636" s="4" t="n"/>
      <c r="M636" s="4" t="n"/>
      <c r="N636" s="4" t="n"/>
      <c r="O636" s="15" t="n"/>
      <c r="P636" s="15" t="n"/>
      <c r="Q636" s="16">
        <f>IF($I636="","",IF($K636="",'الإعدادات'!$B$6-$I636,$K636-$I636))</f>
        <v/>
      </c>
      <c r="R636" s="8">
        <f>IF($I636="","",IF($K636&lt;&gt;"","استُلم",IF(AND($J636&lt;&gt;"",'الإعدادات'!$B$6&gt;$J636),"متأخر","في المعمل")))</f>
        <v/>
      </c>
      <c r="S636" s="16">
        <f>IF(OR($I636="",$J636=""),"",MAX(0,IF($K636="",'الإعدادات'!$B$6,$K636)-$J636))</f>
        <v/>
      </c>
      <c r="T636" s="17">
        <f>IF($I636="","",DATE(YEAR($I636),MONTH($I636),1))</f>
        <v/>
      </c>
      <c r="U636" s="18">
        <f>IF(OR($O636="",$P636=""),"",$P636-$O636)</f>
        <v/>
      </c>
    </row>
    <row r="637">
      <c r="A637" s="4" t="n"/>
      <c r="B637" s="4" t="n"/>
      <c r="C637" s="4" t="n"/>
      <c r="D637" s="4" t="n"/>
      <c r="E637" s="4" t="n"/>
      <c r="F637" s="13" t="n"/>
      <c r="G637" s="14" t="n"/>
      <c r="H637" s="13" t="n"/>
      <c r="I637" s="5" t="n"/>
      <c r="J637" s="5" t="n"/>
      <c r="K637" s="5" t="n"/>
      <c r="L637" s="4" t="n"/>
      <c r="M637" s="4" t="n"/>
      <c r="N637" s="4" t="n"/>
      <c r="O637" s="15" t="n"/>
      <c r="P637" s="15" t="n"/>
      <c r="Q637" s="16">
        <f>IF($I637="","",IF($K637="",'الإعدادات'!$B$6-$I637,$K637-$I637))</f>
        <v/>
      </c>
      <c r="R637" s="8">
        <f>IF($I637="","",IF($K637&lt;&gt;"","استُلم",IF(AND($J637&lt;&gt;"",'الإعدادات'!$B$6&gt;$J637),"متأخر","في المعمل")))</f>
        <v/>
      </c>
      <c r="S637" s="16">
        <f>IF(OR($I637="",$J637=""),"",MAX(0,IF($K637="",'الإعدادات'!$B$6,$K637)-$J637))</f>
        <v/>
      </c>
      <c r="T637" s="17">
        <f>IF($I637="","",DATE(YEAR($I637),MONTH($I637),1))</f>
        <v/>
      </c>
      <c r="U637" s="18">
        <f>IF(OR($O637="",$P637=""),"",$P637-$O637)</f>
        <v/>
      </c>
    </row>
    <row r="638">
      <c r="A638" s="4" t="n"/>
      <c r="B638" s="4" t="n"/>
      <c r="C638" s="4" t="n"/>
      <c r="D638" s="4" t="n"/>
      <c r="E638" s="4" t="n"/>
      <c r="F638" s="13" t="n"/>
      <c r="G638" s="14" t="n"/>
      <c r="H638" s="13" t="n"/>
      <c r="I638" s="5" t="n"/>
      <c r="J638" s="5" t="n"/>
      <c r="K638" s="5" t="n"/>
      <c r="L638" s="4" t="n"/>
      <c r="M638" s="4" t="n"/>
      <c r="N638" s="4" t="n"/>
      <c r="O638" s="15" t="n"/>
      <c r="P638" s="15" t="n"/>
      <c r="Q638" s="16">
        <f>IF($I638="","",IF($K638="",'الإعدادات'!$B$6-$I638,$K638-$I638))</f>
        <v/>
      </c>
      <c r="R638" s="8">
        <f>IF($I638="","",IF($K638&lt;&gt;"","استُلم",IF(AND($J638&lt;&gt;"",'الإعدادات'!$B$6&gt;$J638),"متأخر","في المعمل")))</f>
        <v/>
      </c>
      <c r="S638" s="16">
        <f>IF(OR($I638="",$J638=""),"",MAX(0,IF($K638="",'الإعدادات'!$B$6,$K638)-$J638))</f>
        <v/>
      </c>
      <c r="T638" s="17">
        <f>IF($I638="","",DATE(YEAR($I638),MONTH($I638),1))</f>
        <v/>
      </c>
      <c r="U638" s="18">
        <f>IF(OR($O638="",$P638=""),"",$P638-$O638)</f>
        <v/>
      </c>
    </row>
    <row r="639">
      <c r="A639" s="4" t="n"/>
      <c r="B639" s="4" t="n"/>
      <c r="C639" s="4" t="n"/>
      <c r="D639" s="4" t="n"/>
      <c r="E639" s="4" t="n"/>
      <c r="F639" s="13" t="n"/>
      <c r="G639" s="14" t="n"/>
      <c r="H639" s="13" t="n"/>
      <c r="I639" s="5" t="n"/>
      <c r="J639" s="5" t="n"/>
      <c r="K639" s="5" t="n"/>
      <c r="L639" s="4" t="n"/>
      <c r="M639" s="4" t="n"/>
      <c r="N639" s="4" t="n"/>
      <c r="O639" s="15" t="n"/>
      <c r="P639" s="15" t="n"/>
      <c r="Q639" s="16">
        <f>IF($I639="","",IF($K639="",'الإعدادات'!$B$6-$I639,$K639-$I639))</f>
        <v/>
      </c>
      <c r="R639" s="8">
        <f>IF($I639="","",IF($K639&lt;&gt;"","استُلم",IF(AND($J639&lt;&gt;"",'الإعدادات'!$B$6&gt;$J639),"متأخر","في المعمل")))</f>
        <v/>
      </c>
      <c r="S639" s="16">
        <f>IF(OR($I639="",$J639=""),"",MAX(0,IF($K639="",'الإعدادات'!$B$6,$K639)-$J639))</f>
        <v/>
      </c>
      <c r="T639" s="17">
        <f>IF($I639="","",DATE(YEAR($I639),MONTH($I639),1))</f>
        <v/>
      </c>
      <c r="U639" s="18">
        <f>IF(OR($O639="",$P639=""),"",$P639-$O639)</f>
        <v/>
      </c>
    </row>
    <row r="640">
      <c r="A640" s="4" t="n"/>
      <c r="B640" s="4" t="n"/>
      <c r="C640" s="4" t="n"/>
      <c r="D640" s="4" t="n"/>
      <c r="E640" s="4" t="n"/>
      <c r="F640" s="13" t="n"/>
      <c r="G640" s="14" t="n"/>
      <c r="H640" s="13" t="n"/>
      <c r="I640" s="5" t="n"/>
      <c r="J640" s="5" t="n"/>
      <c r="K640" s="5" t="n"/>
      <c r="L640" s="4" t="n"/>
      <c r="M640" s="4" t="n"/>
      <c r="N640" s="4" t="n"/>
      <c r="O640" s="15" t="n"/>
      <c r="P640" s="15" t="n"/>
      <c r="Q640" s="16">
        <f>IF($I640="","",IF($K640="",'الإعدادات'!$B$6-$I640,$K640-$I640))</f>
        <v/>
      </c>
      <c r="R640" s="8">
        <f>IF($I640="","",IF($K640&lt;&gt;"","استُلم",IF(AND($J640&lt;&gt;"",'الإعدادات'!$B$6&gt;$J640),"متأخر","في المعمل")))</f>
        <v/>
      </c>
      <c r="S640" s="16">
        <f>IF(OR($I640="",$J640=""),"",MAX(0,IF($K640="",'الإعدادات'!$B$6,$K640)-$J640))</f>
        <v/>
      </c>
      <c r="T640" s="17">
        <f>IF($I640="","",DATE(YEAR($I640),MONTH($I640),1))</f>
        <v/>
      </c>
      <c r="U640" s="18">
        <f>IF(OR($O640="",$P640=""),"",$P640-$O640)</f>
        <v/>
      </c>
    </row>
    <row r="641">
      <c r="A641" s="4" t="n"/>
      <c r="B641" s="4" t="n"/>
      <c r="C641" s="4" t="n"/>
      <c r="D641" s="4" t="n"/>
      <c r="E641" s="4" t="n"/>
      <c r="F641" s="13" t="n"/>
      <c r="G641" s="14" t="n"/>
      <c r="H641" s="13" t="n"/>
      <c r="I641" s="5" t="n"/>
      <c r="J641" s="5" t="n"/>
      <c r="K641" s="5" t="n"/>
      <c r="L641" s="4" t="n"/>
      <c r="M641" s="4" t="n"/>
      <c r="N641" s="4" t="n"/>
      <c r="O641" s="15" t="n"/>
      <c r="P641" s="15" t="n"/>
      <c r="Q641" s="16">
        <f>IF($I641="","",IF($K641="",'الإعدادات'!$B$6-$I641,$K641-$I641))</f>
        <v/>
      </c>
      <c r="R641" s="8">
        <f>IF($I641="","",IF($K641&lt;&gt;"","استُلم",IF(AND($J641&lt;&gt;"",'الإعدادات'!$B$6&gt;$J641),"متأخر","في المعمل")))</f>
        <v/>
      </c>
      <c r="S641" s="16">
        <f>IF(OR($I641="",$J641=""),"",MAX(0,IF($K641="",'الإعدادات'!$B$6,$K641)-$J641))</f>
        <v/>
      </c>
      <c r="T641" s="17">
        <f>IF($I641="","",DATE(YEAR($I641),MONTH($I641),1))</f>
        <v/>
      </c>
      <c r="U641" s="18">
        <f>IF(OR($O641="",$P641=""),"",$P641-$O641)</f>
        <v/>
      </c>
    </row>
    <row r="642">
      <c r="A642" s="4" t="n"/>
      <c r="B642" s="4" t="n"/>
      <c r="C642" s="4" t="n"/>
      <c r="D642" s="4" t="n"/>
      <c r="E642" s="4" t="n"/>
      <c r="F642" s="13" t="n"/>
      <c r="G642" s="14" t="n"/>
      <c r="H642" s="13" t="n"/>
      <c r="I642" s="5" t="n"/>
      <c r="J642" s="5" t="n"/>
      <c r="K642" s="5" t="n"/>
      <c r="L642" s="4" t="n"/>
      <c r="M642" s="4" t="n"/>
      <c r="N642" s="4" t="n"/>
      <c r="O642" s="15" t="n"/>
      <c r="P642" s="15" t="n"/>
      <c r="Q642" s="16">
        <f>IF($I642="","",IF($K642="",'الإعدادات'!$B$6-$I642,$K642-$I642))</f>
        <v/>
      </c>
      <c r="R642" s="8">
        <f>IF($I642="","",IF($K642&lt;&gt;"","استُلم",IF(AND($J642&lt;&gt;"",'الإعدادات'!$B$6&gt;$J642),"متأخر","في المعمل")))</f>
        <v/>
      </c>
      <c r="S642" s="16">
        <f>IF(OR($I642="",$J642=""),"",MAX(0,IF($K642="",'الإعدادات'!$B$6,$K642)-$J642))</f>
        <v/>
      </c>
      <c r="T642" s="17">
        <f>IF($I642="","",DATE(YEAR($I642),MONTH($I642),1))</f>
        <v/>
      </c>
      <c r="U642" s="18">
        <f>IF(OR($O642="",$P642=""),"",$P642-$O642)</f>
        <v/>
      </c>
    </row>
    <row r="643">
      <c r="A643" s="4" t="n"/>
      <c r="B643" s="4" t="n"/>
      <c r="C643" s="4" t="n"/>
      <c r="D643" s="4" t="n"/>
      <c r="E643" s="4" t="n"/>
      <c r="F643" s="13" t="n"/>
      <c r="G643" s="14" t="n"/>
      <c r="H643" s="13" t="n"/>
      <c r="I643" s="5" t="n"/>
      <c r="J643" s="5" t="n"/>
      <c r="K643" s="5" t="n"/>
      <c r="L643" s="4" t="n"/>
      <c r="M643" s="4" t="n"/>
      <c r="N643" s="4" t="n"/>
      <c r="O643" s="15" t="n"/>
      <c r="P643" s="15" t="n"/>
      <c r="Q643" s="16">
        <f>IF($I643="","",IF($K643="",'الإعدادات'!$B$6-$I643,$K643-$I643))</f>
        <v/>
      </c>
      <c r="R643" s="8">
        <f>IF($I643="","",IF($K643&lt;&gt;"","استُلم",IF(AND($J643&lt;&gt;"",'الإعدادات'!$B$6&gt;$J643),"متأخر","في المعمل")))</f>
        <v/>
      </c>
      <c r="S643" s="16">
        <f>IF(OR($I643="",$J643=""),"",MAX(0,IF($K643="",'الإعدادات'!$B$6,$K643)-$J643))</f>
        <v/>
      </c>
      <c r="T643" s="17">
        <f>IF($I643="","",DATE(YEAR($I643),MONTH($I643),1))</f>
        <v/>
      </c>
      <c r="U643" s="18">
        <f>IF(OR($O643="",$P643=""),"",$P643-$O643)</f>
        <v/>
      </c>
    </row>
    <row r="644">
      <c r="A644" s="4" t="n"/>
      <c r="B644" s="4" t="n"/>
      <c r="C644" s="4" t="n"/>
      <c r="D644" s="4" t="n"/>
      <c r="E644" s="4" t="n"/>
      <c r="F644" s="13" t="n"/>
      <c r="G644" s="14" t="n"/>
      <c r="H644" s="13" t="n"/>
      <c r="I644" s="5" t="n"/>
      <c r="J644" s="5" t="n"/>
      <c r="K644" s="5" t="n"/>
      <c r="L644" s="4" t="n"/>
      <c r="M644" s="4" t="n"/>
      <c r="N644" s="4" t="n"/>
      <c r="O644" s="15" t="n"/>
      <c r="P644" s="15" t="n"/>
      <c r="Q644" s="16">
        <f>IF($I644="","",IF($K644="",'الإعدادات'!$B$6-$I644,$K644-$I644))</f>
        <v/>
      </c>
      <c r="R644" s="8">
        <f>IF($I644="","",IF($K644&lt;&gt;"","استُلم",IF(AND($J644&lt;&gt;"",'الإعدادات'!$B$6&gt;$J644),"متأخر","في المعمل")))</f>
        <v/>
      </c>
      <c r="S644" s="16">
        <f>IF(OR($I644="",$J644=""),"",MAX(0,IF($K644="",'الإعدادات'!$B$6,$K644)-$J644))</f>
        <v/>
      </c>
      <c r="T644" s="17">
        <f>IF($I644="","",DATE(YEAR($I644),MONTH($I644),1))</f>
        <v/>
      </c>
      <c r="U644" s="18">
        <f>IF(OR($O644="",$P644=""),"",$P644-$O644)</f>
        <v/>
      </c>
    </row>
    <row r="645">
      <c r="A645" s="4" t="n"/>
      <c r="B645" s="4" t="n"/>
      <c r="C645" s="4" t="n"/>
      <c r="D645" s="4" t="n"/>
      <c r="E645" s="4" t="n"/>
      <c r="F645" s="13" t="n"/>
      <c r="G645" s="14" t="n"/>
      <c r="H645" s="13" t="n"/>
      <c r="I645" s="5" t="n"/>
      <c r="J645" s="5" t="n"/>
      <c r="K645" s="5" t="n"/>
      <c r="L645" s="4" t="n"/>
      <c r="M645" s="4" t="n"/>
      <c r="N645" s="4" t="n"/>
      <c r="O645" s="15" t="n"/>
      <c r="P645" s="15" t="n"/>
      <c r="Q645" s="16">
        <f>IF($I645="","",IF($K645="",'الإعدادات'!$B$6-$I645,$K645-$I645))</f>
        <v/>
      </c>
      <c r="R645" s="8">
        <f>IF($I645="","",IF($K645&lt;&gt;"","استُلم",IF(AND($J645&lt;&gt;"",'الإعدادات'!$B$6&gt;$J645),"متأخر","في المعمل")))</f>
        <v/>
      </c>
      <c r="S645" s="16">
        <f>IF(OR($I645="",$J645=""),"",MAX(0,IF($K645="",'الإعدادات'!$B$6,$K645)-$J645))</f>
        <v/>
      </c>
      <c r="T645" s="17">
        <f>IF($I645="","",DATE(YEAR($I645),MONTH($I645),1))</f>
        <v/>
      </c>
      <c r="U645" s="18">
        <f>IF(OR($O645="",$P645=""),"",$P645-$O645)</f>
        <v/>
      </c>
    </row>
    <row r="646">
      <c r="A646" s="4" t="n"/>
      <c r="B646" s="4" t="n"/>
      <c r="C646" s="4" t="n"/>
      <c r="D646" s="4" t="n"/>
      <c r="E646" s="4" t="n"/>
      <c r="F646" s="13" t="n"/>
      <c r="G646" s="14" t="n"/>
      <c r="H646" s="13" t="n"/>
      <c r="I646" s="5" t="n"/>
      <c r="J646" s="5" t="n"/>
      <c r="K646" s="5" t="n"/>
      <c r="L646" s="4" t="n"/>
      <c r="M646" s="4" t="n"/>
      <c r="N646" s="4" t="n"/>
      <c r="O646" s="15" t="n"/>
      <c r="P646" s="15" t="n"/>
      <c r="Q646" s="16">
        <f>IF($I646="","",IF($K646="",'الإعدادات'!$B$6-$I646,$K646-$I646))</f>
        <v/>
      </c>
      <c r="R646" s="8">
        <f>IF($I646="","",IF($K646&lt;&gt;"","استُلم",IF(AND($J646&lt;&gt;"",'الإعدادات'!$B$6&gt;$J646),"متأخر","في المعمل")))</f>
        <v/>
      </c>
      <c r="S646" s="16">
        <f>IF(OR($I646="",$J646=""),"",MAX(0,IF($K646="",'الإعدادات'!$B$6,$K646)-$J646))</f>
        <v/>
      </c>
      <c r="T646" s="17">
        <f>IF($I646="","",DATE(YEAR($I646),MONTH($I646),1))</f>
        <v/>
      </c>
      <c r="U646" s="18">
        <f>IF(OR($O646="",$P646=""),"",$P646-$O646)</f>
        <v/>
      </c>
    </row>
    <row r="647">
      <c r="A647" s="4" t="n"/>
      <c r="B647" s="4" t="n"/>
      <c r="C647" s="4" t="n"/>
      <c r="D647" s="4" t="n"/>
      <c r="E647" s="4" t="n"/>
      <c r="F647" s="13" t="n"/>
      <c r="G647" s="14" t="n"/>
      <c r="H647" s="13" t="n"/>
      <c r="I647" s="5" t="n"/>
      <c r="J647" s="5" t="n"/>
      <c r="K647" s="5" t="n"/>
      <c r="L647" s="4" t="n"/>
      <c r="M647" s="4" t="n"/>
      <c r="N647" s="4" t="n"/>
      <c r="O647" s="15" t="n"/>
      <c r="P647" s="15" t="n"/>
      <c r="Q647" s="16">
        <f>IF($I647="","",IF($K647="",'الإعدادات'!$B$6-$I647,$K647-$I647))</f>
        <v/>
      </c>
      <c r="R647" s="8">
        <f>IF($I647="","",IF($K647&lt;&gt;"","استُلم",IF(AND($J647&lt;&gt;"",'الإعدادات'!$B$6&gt;$J647),"متأخر","في المعمل")))</f>
        <v/>
      </c>
      <c r="S647" s="16">
        <f>IF(OR($I647="",$J647=""),"",MAX(0,IF($K647="",'الإعدادات'!$B$6,$K647)-$J647))</f>
        <v/>
      </c>
      <c r="T647" s="17">
        <f>IF($I647="","",DATE(YEAR($I647),MONTH($I647),1))</f>
        <v/>
      </c>
      <c r="U647" s="18">
        <f>IF(OR($O647="",$P647=""),"",$P647-$O647)</f>
        <v/>
      </c>
    </row>
    <row r="648">
      <c r="A648" s="4" t="n"/>
      <c r="B648" s="4" t="n"/>
      <c r="C648" s="4" t="n"/>
      <c r="D648" s="4" t="n"/>
      <c r="E648" s="4" t="n"/>
      <c r="F648" s="13" t="n"/>
      <c r="G648" s="14" t="n"/>
      <c r="H648" s="13" t="n"/>
      <c r="I648" s="5" t="n"/>
      <c r="J648" s="5" t="n"/>
      <c r="K648" s="5" t="n"/>
      <c r="L648" s="4" t="n"/>
      <c r="M648" s="4" t="n"/>
      <c r="N648" s="4" t="n"/>
      <c r="O648" s="15" t="n"/>
      <c r="P648" s="15" t="n"/>
      <c r="Q648" s="16">
        <f>IF($I648="","",IF($K648="",'الإعدادات'!$B$6-$I648,$K648-$I648))</f>
        <v/>
      </c>
      <c r="R648" s="8">
        <f>IF($I648="","",IF($K648&lt;&gt;"","استُلم",IF(AND($J648&lt;&gt;"",'الإعدادات'!$B$6&gt;$J648),"متأخر","في المعمل")))</f>
        <v/>
      </c>
      <c r="S648" s="16">
        <f>IF(OR($I648="",$J648=""),"",MAX(0,IF($K648="",'الإعدادات'!$B$6,$K648)-$J648))</f>
        <v/>
      </c>
      <c r="T648" s="17">
        <f>IF($I648="","",DATE(YEAR($I648),MONTH($I648),1))</f>
        <v/>
      </c>
      <c r="U648" s="18">
        <f>IF(OR($O648="",$P648=""),"",$P648-$O648)</f>
        <v/>
      </c>
    </row>
    <row r="649">
      <c r="A649" s="4" t="n"/>
      <c r="B649" s="4" t="n"/>
      <c r="C649" s="4" t="n"/>
      <c r="D649" s="4" t="n"/>
      <c r="E649" s="4" t="n"/>
      <c r="F649" s="13" t="n"/>
      <c r="G649" s="14" t="n"/>
      <c r="H649" s="13" t="n"/>
      <c r="I649" s="5" t="n"/>
      <c r="J649" s="5" t="n"/>
      <c r="K649" s="5" t="n"/>
      <c r="L649" s="4" t="n"/>
      <c r="M649" s="4" t="n"/>
      <c r="N649" s="4" t="n"/>
      <c r="O649" s="15" t="n"/>
      <c r="P649" s="15" t="n"/>
      <c r="Q649" s="16">
        <f>IF($I649="","",IF($K649="",'الإعدادات'!$B$6-$I649,$K649-$I649))</f>
        <v/>
      </c>
      <c r="R649" s="8">
        <f>IF($I649="","",IF($K649&lt;&gt;"","استُلم",IF(AND($J649&lt;&gt;"",'الإعدادات'!$B$6&gt;$J649),"متأخر","في المعمل")))</f>
        <v/>
      </c>
      <c r="S649" s="16">
        <f>IF(OR($I649="",$J649=""),"",MAX(0,IF($K649="",'الإعدادات'!$B$6,$K649)-$J649))</f>
        <v/>
      </c>
      <c r="T649" s="17">
        <f>IF($I649="","",DATE(YEAR($I649),MONTH($I649),1))</f>
        <v/>
      </c>
      <c r="U649" s="18">
        <f>IF(OR($O649="",$P649=""),"",$P649-$O649)</f>
        <v/>
      </c>
    </row>
    <row r="650">
      <c r="A650" s="4" t="n"/>
      <c r="B650" s="4" t="n"/>
      <c r="C650" s="4" t="n"/>
      <c r="D650" s="4" t="n"/>
      <c r="E650" s="4" t="n"/>
      <c r="F650" s="13" t="n"/>
      <c r="G650" s="14" t="n"/>
      <c r="H650" s="13" t="n"/>
      <c r="I650" s="5" t="n"/>
      <c r="J650" s="5" t="n"/>
      <c r="K650" s="5" t="n"/>
      <c r="L650" s="4" t="n"/>
      <c r="M650" s="4" t="n"/>
      <c r="N650" s="4" t="n"/>
      <c r="O650" s="15" t="n"/>
      <c r="P650" s="15" t="n"/>
      <c r="Q650" s="16">
        <f>IF($I650="","",IF($K650="",'الإعدادات'!$B$6-$I650,$K650-$I650))</f>
        <v/>
      </c>
      <c r="R650" s="8">
        <f>IF($I650="","",IF($K650&lt;&gt;"","استُلم",IF(AND($J650&lt;&gt;"",'الإعدادات'!$B$6&gt;$J650),"متأخر","في المعمل")))</f>
        <v/>
      </c>
      <c r="S650" s="16">
        <f>IF(OR($I650="",$J650=""),"",MAX(0,IF($K650="",'الإعدادات'!$B$6,$K650)-$J650))</f>
        <v/>
      </c>
      <c r="T650" s="17">
        <f>IF($I650="","",DATE(YEAR($I650),MONTH($I650),1))</f>
        <v/>
      </c>
      <c r="U650" s="18">
        <f>IF(OR($O650="",$P650=""),"",$P650-$O650)</f>
        <v/>
      </c>
    </row>
    <row r="651">
      <c r="A651" s="4" t="n"/>
      <c r="B651" s="4" t="n"/>
      <c r="C651" s="4" t="n"/>
      <c r="D651" s="4" t="n"/>
      <c r="E651" s="4" t="n"/>
      <c r="F651" s="13" t="n"/>
      <c r="G651" s="14" t="n"/>
      <c r="H651" s="13" t="n"/>
      <c r="I651" s="5" t="n"/>
      <c r="J651" s="5" t="n"/>
      <c r="K651" s="5" t="n"/>
      <c r="L651" s="4" t="n"/>
      <c r="M651" s="4" t="n"/>
      <c r="N651" s="4" t="n"/>
      <c r="O651" s="15" t="n"/>
      <c r="P651" s="15" t="n"/>
      <c r="Q651" s="16">
        <f>IF($I651="","",IF($K651="",'الإعدادات'!$B$6-$I651,$K651-$I651))</f>
        <v/>
      </c>
      <c r="R651" s="8">
        <f>IF($I651="","",IF($K651&lt;&gt;"","استُلم",IF(AND($J651&lt;&gt;"",'الإعدادات'!$B$6&gt;$J651),"متأخر","في المعمل")))</f>
        <v/>
      </c>
      <c r="S651" s="16">
        <f>IF(OR($I651="",$J651=""),"",MAX(0,IF($K651="",'الإعدادات'!$B$6,$K651)-$J651))</f>
        <v/>
      </c>
      <c r="T651" s="17">
        <f>IF($I651="","",DATE(YEAR($I651),MONTH($I651),1))</f>
        <v/>
      </c>
      <c r="U651" s="18">
        <f>IF(OR($O651="",$P651=""),"",$P651-$O651)</f>
        <v/>
      </c>
    </row>
    <row r="652">
      <c r="A652" s="4" t="n"/>
      <c r="B652" s="4" t="n"/>
      <c r="C652" s="4" t="n"/>
      <c r="D652" s="4" t="n"/>
      <c r="E652" s="4" t="n"/>
      <c r="F652" s="13" t="n"/>
      <c r="G652" s="14" t="n"/>
      <c r="H652" s="13" t="n"/>
      <c r="I652" s="5" t="n"/>
      <c r="J652" s="5" t="n"/>
      <c r="K652" s="5" t="n"/>
      <c r="L652" s="4" t="n"/>
      <c r="M652" s="4" t="n"/>
      <c r="N652" s="4" t="n"/>
      <c r="O652" s="15" t="n"/>
      <c r="P652" s="15" t="n"/>
      <c r="Q652" s="16">
        <f>IF($I652="","",IF($K652="",'الإعدادات'!$B$6-$I652,$K652-$I652))</f>
        <v/>
      </c>
      <c r="R652" s="8">
        <f>IF($I652="","",IF($K652&lt;&gt;"","استُلم",IF(AND($J652&lt;&gt;"",'الإعدادات'!$B$6&gt;$J652),"متأخر","في المعمل")))</f>
        <v/>
      </c>
      <c r="S652" s="16">
        <f>IF(OR($I652="",$J652=""),"",MAX(0,IF($K652="",'الإعدادات'!$B$6,$K652)-$J652))</f>
        <v/>
      </c>
      <c r="T652" s="17">
        <f>IF($I652="","",DATE(YEAR($I652),MONTH($I652),1))</f>
        <v/>
      </c>
      <c r="U652" s="18">
        <f>IF(OR($O652="",$P652=""),"",$P652-$O652)</f>
        <v/>
      </c>
    </row>
    <row r="653">
      <c r="A653" s="4" t="n"/>
      <c r="B653" s="4" t="n"/>
      <c r="C653" s="4" t="n"/>
      <c r="D653" s="4" t="n"/>
      <c r="E653" s="4" t="n"/>
      <c r="F653" s="13" t="n"/>
      <c r="G653" s="14" t="n"/>
      <c r="H653" s="13" t="n"/>
      <c r="I653" s="5" t="n"/>
      <c r="J653" s="5" t="n"/>
      <c r="K653" s="5" t="n"/>
      <c r="L653" s="4" t="n"/>
      <c r="M653" s="4" t="n"/>
      <c r="N653" s="4" t="n"/>
      <c r="O653" s="15" t="n"/>
      <c r="P653" s="15" t="n"/>
      <c r="Q653" s="16">
        <f>IF($I653="","",IF($K653="",'الإعدادات'!$B$6-$I653,$K653-$I653))</f>
        <v/>
      </c>
      <c r="R653" s="8">
        <f>IF($I653="","",IF($K653&lt;&gt;"","استُلم",IF(AND($J653&lt;&gt;"",'الإعدادات'!$B$6&gt;$J653),"متأخر","في المعمل")))</f>
        <v/>
      </c>
      <c r="S653" s="16">
        <f>IF(OR($I653="",$J653=""),"",MAX(0,IF($K653="",'الإعدادات'!$B$6,$K653)-$J653))</f>
        <v/>
      </c>
      <c r="T653" s="17">
        <f>IF($I653="","",DATE(YEAR($I653),MONTH($I653),1))</f>
        <v/>
      </c>
      <c r="U653" s="18">
        <f>IF(OR($O653="",$P653=""),"",$P653-$O653)</f>
        <v/>
      </c>
    </row>
    <row r="654">
      <c r="A654" s="4" t="n"/>
      <c r="B654" s="4" t="n"/>
      <c r="C654" s="4" t="n"/>
      <c r="D654" s="4" t="n"/>
      <c r="E654" s="4" t="n"/>
      <c r="F654" s="13" t="n"/>
      <c r="G654" s="14" t="n"/>
      <c r="H654" s="13" t="n"/>
      <c r="I654" s="5" t="n"/>
      <c r="J654" s="5" t="n"/>
      <c r="K654" s="5" t="n"/>
      <c r="L654" s="4" t="n"/>
      <c r="M654" s="4" t="n"/>
      <c r="N654" s="4" t="n"/>
      <c r="O654" s="15" t="n"/>
      <c r="P654" s="15" t="n"/>
      <c r="Q654" s="16">
        <f>IF($I654="","",IF($K654="",'الإعدادات'!$B$6-$I654,$K654-$I654))</f>
        <v/>
      </c>
      <c r="R654" s="8">
        <f>IF($I654="","",IF($K654&lt;&gt;"","استُلم",IF(AND($J654&lt;&gt;"",'الإعدادات'!$B$6&gt;$J654),"متأخر","في المعمل")))</f>
        <v/>
      </c>
      <c r="S654" s="16">
        <f>IF(OR($I654="",$J654=""),"",MAX(0,IF($K654="",'الإعدادات'!$B$6,$K654)-$J654))</f>
        <v/>
      </c>
      <c r="T654" s="17">
        <f>IF($I654="","",DATE(YEAR($I654),MONTH($I654),1))</f>
        <v/>
      </c>
      <c r="U654" s="18">
        <f>IF(OR($O654="",$P654=""),"",$P654-$O654)</f>
        <v/>
      </c>
    </row>
    <row r="655">
      <c r="A655" s="4" t="n"/>
      <c r="B655" s="4" t="n"/>
      <c r="C655" s="4" t="n"/>
      <c r="D655" s="4" t="n"/>
      <c r="E655" s="4" t="n"/>
      <c r="F655" s="13" t="n"/>
      <c r="G655" s="14" t="n"/>
      <c r="H655" s="13" t="n"/>
      <c r="I655" s="5" t="n"/>
      <c r="J655" s="5" t="n"/>
      <c r="K655" s="5" t="n"/>
      <c r="L655" s="4" t="n"/>
      <c r="M655" s="4" t="n"/>
      <c r="N655" s="4" t="n"/>
      <c r="O655" s="15" t="n"/>
      <c r="P655" s="15" t="n"/>
      <c r="Q655" s="16">
        <f>IF($I655="","",IF($K655="",'الإعدادات'!$B$6-$I655,$K655-$I655))</f>
        <v/>
      </c>
      <c r="R655" s="8">
        <f>IF($I655="","",IF($K655&lt;&gt;"","استُلم",IF(AND($J655&lt;&gt;"",'الإعدادات'!$B$6&gt;$J655),"متأخر","في المعمل")))</f>
        <v/>
      </c>
      <c r="S655" s="16">
        <f>IF(OR($I655="",$J655=""),"",MAX(0,IF($K655="",'الإعدادات'!$B$6,$K655)-$J655))</f>
        <v/>
      </c>
      <c r="T655" s="17">
        <f>IF($I655="","",DATE(YEAR($I655),MONTH($I655),1))</f>
        <v/>
      </c>
      <c r="U655" s="18">
        <f>IF(OR($O655="",$P655=""),"",$P655-$O655)</f>
        <v/>
      </c>
    </row>
    <row r="656">
      <c r="A656" s="4" t="n"/>
      <c r="B656" s="4" t="n"/>
      <c r="C656" s="4" t="n"/>
      <c r="D656" s="4" t="n"/>
      <c r="E656" s="4" t="n"/>
      <c r="F656" s="13" t="n"/>
      <c r="G656" s="14" t="n"/>
      <c r="H656" s="13" t="n"/>
      <c r="I656" s="5" t="n"/>
      <c r="J656" s="5" t="n"/>
      <c r="K656" s="5" t="n"/>
      <c r="L656" s="4" t="n"/>
      <c r="M656" s="4" t="n"/>
      <c r="N656" s="4" t="n"/>
      <c r="O656" s="15" t="n"/>
      <c r="P656" s="15" t="n"/>
      <c r="Q656" s="16">
        <f>IF($I656="","",IF($K656="",'الإعدادات'!$B$6-$I656,$K656-$I656))</f>
        <v/>
      </c>
      <c r="R656" s="8">
        <f>IF($I656="","",IF($K656&lt;&gt;"","استُلم",IF(AND($J656&lt;&gt;"",'الإعدادات'!$B$6&gt;$J656),"متأخر","في المعمل")))</f>
        <v/>
      </c>
      <c r="S656" s="16">
        <f>IF(OR($I656="",$J656=""),"",MAX(0,IF($K656="",'الإعدادات'!$B$6,$K656)-$J656))</f>
        <v/>
      </c>
      <c r="T656" s="17">
        <f>IF($I656="","",DATE(YEAR($I656),MONTH($I656),1))</f>
        <v/>
      </c>
      <c r="U656" s="18">
        <f>IF(OR($O656="",$P656=""),"",$P656-$O656)</f>
        <v/>
      </c>
    </row>
    <row r="657">
      <c r="A657" s="4" t="n"/>
      <c r="B657" s="4" t="n"/>
      <c r="C657" s="4" t="n"/>
      <c r="D657" s="4" t="n"/>
      <c r="E657" s="4" t="n"/>
      <c r="F657" s="13" t="n"/>
      <c r="G657" s="14" t="n"/>
      <c r="H657" s="13" t="n"/>
      <c r="I657" s="5" t="n"/>
      <c r="J657" s="5" t="n"/>
      <c r="K657" s="5" t="n"/>
      <c r="L657" s="4" t="n"/>
      <c r="M657" s="4" t="n"/>
      <c r="N657" s="4" t="n"/>
      <c r="O657" s="15" t="n"/>
      <c r="P657" s="15" t="n"/>
      <c r="Q657" s="16">
        <f>IF($I657="","",IF($K657="",'الإعدادات'!$B$6-$I657,$K657-$I657))</f>
        <v/>
      </c>
      <c r="R657" s="8">
        <f>IF($I657="","",IF($K657&lt;&gt;"","استُلم",IF(AND($J657&lt;&gt;"",'الإعدادات'!$B$6&gt;$J657),"متأخر","في المعمل")))</f>
        <v/>
      </c>
      <c r="S657" s="16">
        <f>IF(OR($I657="",$J657=""),"",MAX(0,IF($K657="",'الإعدادات'!$B$6,$K657)-$J657))</f>
        <v/>
      </c>
      <c r="T657" s="17">
        <f>IF($I657="","",DATE(YEAR($I657),MONTH($I657),1))</f>
        <v/>
      </c>
      <c r="U657" s="18">
        <f>IF(OR($O657="",$P657=""),"",$P657-$O657)</f>
        <v/>
      </c>
    </row>
    <row r="658">
      <c r="A658" s="4" t="n"/>
      <c r="B658" s="4" t="n"/>
      <c r="C658" s="4" t="n"/>
      <c r="D658" s="4" t="n"/>
      <c r="E658" s="4" t="n"/>
      <c r="F658" s="13" t="n"/>
      <c r="G658" s="14" t="n"/>
      <c r="H658" s="13" t="n"/>
      <c r="I658" s="5" t="n"/>
      <c r="J658" s="5" t="n"/>
      <c r="K658" s="5" t="n"/>
      <c r="L658" s="4" t="n"/>
      <c r="M658" s="4" t="n"/>
      <c r="N658" s="4" t="n"/>
      <c r="O658" s="15" t="n"/>
      <c r="P658" s="15" t="n"/>
      <c r="Q658" s="16">
        <f>IF($I658="","",IF($K658="",'الإعدادات'!$B$6-$I658,$K658-$I658))</f>
        <v/>
      </c>
      <c r="R658" s="8">
        <f>IF($I658="","",IF($K658&lt;&gt;"","استُلم",IF(AND($J658&lt;&gt;"",'الإعدادات'!$B$6&gt;$J658),"متأخر","في المعمل")))</f>
        <v/>
      </c>
      <c r="S658" s="16">
        <f>IF(OR($I658="",$J658=""),"",MAX(0,IF($K658="",'الإعدادات'!$B$6,$K658)-$J658))</f>
        <v/>
      </c>
      <c r="T658" s="17">
        <f>IF($I658="","",DATE(YEAR($I658),MONTH($I658),1))</f>
        <v/>
      </c>
      <c r="U658" s="18">
        <f>IF(OR($O658="",$P658=""),"",$P658-$O658)</f>
        <v/>
      </c>
    </row>
    <row r="659">
      <c r="A659" s="4" t="n"/>
      <c r="B659" s="4" t="n"/>
      <c r="C659" s="4" t="n"/>
      <c r="D659" s="4" t="n"/>
      <c r="E659" s="4" t="n"/>
      <c r="F659" s="13" t="n"/>
      <c r="G659" s="14" t="n"/>
      <c r="H659" s="13" t="n"/>
      <c r="I659" s="5" t="n"/>
      <c r="J659" s="5" t="n"/>
      <c r="K659" s="5" t="n"/>
      <c r="L659" s="4" t="n"/>
      <c r="M659" s="4" t="n"/>
      <c r="N659" s="4" t="n"/>
      <c r="O659" s="15" t="n"/>
      <c r="P659" s="15" t="n"/>
      <c r="Q659" s="16">
        <f>IF($I659="","",IF($K659="",'الإعدادات'!$B$6-$I659,$K659-$I659))</f>
        <v/>
      </c>
      <c r="R659" s="8">
        <f>IF($I659="","",IF($K659&lt;&gt;"","استُلم",IF(AND($J659&lt;&gt;"",'الإعدادات'!$B$6&gt;$J659),"متأخر","في المعمل")))</f>
        <v/>
      </c>
      <c r="S659" s="16">
        <f>IF(OR($I659="",$J659=""),"",MAX(0,IF($K659="",'الإعدادات'!$B$6,$K659)-$J659))</f>
        <v/>
      </c>
      <c r="T659" s="17">
        <f>IF($I659="","",DATE(YEAR($I659),MONTH($I659),1))</f>
        <v/>
      </c>
      <c r="U659" s="18">
        <f>IF(OR($O659="",$P659=""),"",$P659-$O659)</f>
        <v/>
      </c>
    </row>
    <row r="660">
      <c r="A660" s="4" t="n"/>
      <c r="B660" s="4" t="n"/>
      <c r="C660" s="4" t="n"/>
      <c r="D660" s="4" t="n"/>
      <c r="E660" s="4" t="n"/>
      <c r="F660" s="13" t="n"/>
      <c r="G660" s="14" t="n"/>
      <c r="H660" s="13" t="n"/>
      <c r="I660" s="5" t="n"/>
      <c r="J660" s="5" t="n"/>
      <c r="K660" s="5" t="n"/>
      <c r="L660" s="4" t="n"/>
      <c r="M660" s="4" t="n"/>
      <c r="N660" s="4" t="n"/>
      <c r="O660" s="15" t="n"/>
      <c r="P660" s="15" t="n"/>
      <c r="Q660" s="16">
        <f>IF($I660="","",IF($K660="",'الإعدادات'!$B$6-$I660,$K660-$I660))</f>
        <v/>
      </c>
      <c r="R660" s="8">
        <f>IF($I660="","",IF($K660&lt;&gt;"","استُلم",IF(AND($J660&lt;&gt;"",'الإعدادات'!$B$6&gt;$J660),"متأخر","في المعمل")))</f>
        <v/>
      </c>
      <c r="S660" s="16">
        <f>IF(OR($I660="",$J660=""),"",MAX(0,IF($K660="",'الإعدادات'!$B$6,$K660)-$J660))</f>
        <v/>
      </c>
      <c r="T660" s="17">
        <f>IF($I660="","",DATE(YEAR($I660),MONTH($I660),1))</f>
        <v/>
      </c>
      <c r="U660" s="18">
        <f>IF(OR($O660="",$P660=""),"",$P660-$O660)</f>
        <v/>
      </c>
    </row>
    <row r="661">
      <c r="A661" s="4" t="n"/>
      <c r="B661" s="4" t="n"/>
      <c r="C661" s="4" t="n"/>
      <c r="D661" s="4" t="n"/>
      <c r="E661" s="4" t="n"/>
      <c r="F661" s="13" t="n"/>
      <c r="G661" s="14" t="n"/>
      <c r="H661" s="13" t="n"/>
      <c r="I661" s="5" t="n"/>
      <c r="J661" s="5" t="n"/>
      <c r="K661" s="5" t="n"/>
      <c r="L661" s="4" t="n"/>
      <c r="M661" s="4" t="n"/>
      <c r="N661" s="4" t="n"/>
      <c r="O661" s="15" t="n"/>
      <c r="P661" s="15" t="n"/>
      <c r="Q661" s="16">
        <f>IF($I661="","",IF($K661="",'الإعدادات'!$B$6-$I661,$K661-$I661))</f>
        <v/>
      </c>
      <c r="R661" s="8">
        <f>IF($I661="","",IF($K661&lt;&gt;"","استُلم",IF(AND($J661&lt;&gt;"",'الإعدادات'!$B$6&gt;$J661),"متأخر","في المعمل")))</f>
        <v/>
      </c>
      <c r="S661" s="16">
        <f>IF(OR($I661="",$J661=""),"",MAX(0,IF($K661="",'الإعدادات'!$B$6,$K661)-$J661))</f>
        <v/>
      </c>
      <c r="T661" s="17">
        <f>IF($I661="","",DATE(YEAR($I661),MONTH($I661),1))</f>
        <v/>
      </c>
      <c r="U661" s="18">
        <f>IF(OR($O661="",$P661=""),"",$P661-$O661)</f>
        <v/>
      </c>
    </row>
    <row r="662">
      <c r="A662" s="4" t="n"/>
      <c r="B662" s="4" t="n"/>
      <c r="C662" s="4" t="n"/>
      <c r="D662" s="4" t="n"/>
      <c r="E662" s="4" t="n"/>
      <c r="F662" s="13" t="n"/>
      <c r="G662" s="14" t="n"/>
      <c r="H662" s="13" t="n"/>
      <c r="I662" s="5" t="n"/>
      <c r="J662" s="5" t="n"/>
      <c r="K662" s="5" t="n"/>
      <c r="L662" s="4" t="n"/>
      <c r="M662" s="4" t="n"/>
      <c r="N662" s="4" t="n"/>
      <c r="O662" s="15" t="n"/>
      <c r="P662" s="15" t="n"/>
      <c r="Q662" s="16">
        <f>IF($I662="","",IF($K662="",'الإعدادات'!$B$6-$I662,$K662-$I662))</f>
        <v/>
      </c>
      <c r="R662" s="8">
        <f>IF($I662="","",IF($K662&lt;&gt;"","استُلم",IF(AND($J662&lt;&gt;"",'الإعدادات'!$B$6&gt;$J662),"متأخر","في المعمل")))</f>
        <v/>
      </c>
      <c r="S662" s="16">
        <f>IF(OR($I662="",$J662=""),"",MAX(0,IF($K662="",'الإعدادات'!$B$6,$K662)-$J662))</f>
        <v/>
      </c>
      <c r="T662" s="17">
        <f>IF($I662="","",DATE(YEAR($I662),MONTH($I662),1))</f>
        <v/>
      </c>
      <c r="U662" s="18">
        <f>IF(OR($O662="",$P662=""),"",$P662-$O662)</f>
        <v/>
      </c>
    </row>
    <row r="663">
      <c r="A663" s="4" t="n"/>
      <c r="B663" s="4" t="n"/>
      <c r="C663" s="4" t="n"/>
      <c r="D663" s="4" t="n"/>
      <c r="E663" s="4" t="n"/>
      <c r="F663" s="13" t="n"/>
      <c r="G663" s="14" t="n"/>
      <c r="H663" s="13" t="n"/>
      <c r="I663" s="5" t="n"/>
      <c r="J663" s="5" t="n"/>
      <c r="K663" s="5" t="n"/>
      <c r="L663" s="4" t="n"/>
      <c r="M663" s="4" t="n"/>
      <c r="N663" s="4" t="n"/>
      <c r="O663" s="15" t="n"/>
      <c r="P663" s="15" t="n"/>
      <c r="Q663" s="16">
        <f>IF($I663="","",IF($K663="",'الإعدادات'!$B$6-$I663,$K663-$I663))</f>
        <v/>
      </c>
      <c r="R663" s="8">
        <f>IF($I663="","",IF($K663&lt;&gt;"","استُلم",IF(AND($J663&lt;&gt;"",'الإعدادات'!$B$6&gt;$J663),"متأخر","في المعمل")))</f>
        <v/>
      </c>
      <c r="S663" s="16">
        <f>IF(OR($I663="",$J663=""),"",MAX(0,IF($K663="",'الإعدادات'!$B$6,$K663)-$J663))</f>
        <v/>
      </c>
      <c r="T663" s="17">
        <f>IF($I663="","",DATE(YEAR($I663),MONTH($I663),1))</f>
        <v/>
      </c>
      <c r="U663" s="18">
        <f>IF(OR($O663="",$P663=""),"",$P663-$O663)</f>
        <v/>
      </c>
    </row>
    <row r="664">
      <c r="A664" s="4" t="n"/>
      <c r="B664" s="4" t="n"/>
      <c r="C664" s="4" t="n"/>
      <c r="D664" s="4" t="n"/>
      <c r="E664" s="4" t="n"/>
      <c r="F664" s="13" t="n"/>
      <c r="G664" s="14" t="n"/>
      <c r="H664" s="13" t="n"/>
      <c r="I664" s="5" t="n"/>
      <c r="J664" s="5" t="n"/>
      <c r="K664" s="5" t="n"/>
      <c r="L664" s="4" t="n"/>
      <c r="M664" s="4" t="n"/>
      <c r="N664" s="4" t="n"/>
      <c r="O664" s="15" t="n"/>
      <c r="P664" s="15" t="n"/>
      <c r="Q664" s="16">
        <f>IF($I664="","",IF($K664="",'الإعدادات'!$B$6-$I664,$K664-$I664))</f>
        <v/>
      </c>
      <c r="R664" s="8">
        <f>IF($I664="","",IF($K664&lt;&gt;"","استُلم",IF(AND($J664&lt;&gt;"",'الإعدادات'!$B$6&gt;$J664),"متأخر","في المعمل")))</f>
        <v/>
      </c>
      <c r="S664" s="16">
        <f>IF(OR($I664="",$J664=""),"",MAX(0,IF($K664="",'الإعدادات'!$B$6,$K664)-$J664))</f>
        <v/>
      </c>
      <c r="T664" s="17">
        <f>IF($I664="","",DATE(YEAR($I664),MONTH($I664),1))</f>
        <v/>
      </c>
      <c r="U664" s="18">
        <f>IF(OR($O664="",$P664=""),"",$P664-$O664)</f>
        <v/>
      </c>
    </row>
    <row r="665">
      <c r="A665" s="4" t="n"/>
      <c r="B665" s="4" t="n"/>
      <c r="C665" s="4" t="n"/>
      <c r="D665" s="4" t="n"/>
      <c r="E665" s="4" t="n"/>
      <c r="F665" s="13" t="n"/>
      <c r="G665" s="14" t="n"/>
      <c r="H665" s="13" t="n"/>
      <c r="I665" s="5" t="n"/>
      <c r="J665" s="5" t="n"/>
      <c r="K665" s="5" t="n"/>
      <c r="L665" s="4" t="n"/>
      <c r="M665" s="4" t="n"/>
      <c r="N665" s="4" t="n"/>
      <c r="O665" s="15" t="n"/>
      <c r="P665" s="15" t="n"/>
      <c r="Q665" s="16">
        <f>IF($I665="","",IF($K665="",'الإعدادات'!$B$6-$I665,$K665-$I665))</f>
        <v/>
      </c>
      <c r="R665" s="8">
        <f>IF($I665="","",IF($K665&lt;&gt;"","استُلم",IF(AND($J665&lt;&gt;"",'الإعدادات'!$B$6&gt;$J665),"متأخر","في المعمل")))</f>
        <v/>
      </c>
      <c r="S665" s="16">
        <f>IF(OR($I665="",$J665=""),"",MAX(0,IF($K665="",'الإعدادات'!$B$6,$K665)-$J665))</f>
        <v/>
      </c>
      <c r="T665" s="17">
        <f>IF($I665="","",DATE(YEAR($I665),MONTH($I665),1))</f>
        <v/>
      </c>
      <c r="U665" s="18">
        <f>IF(OR($O665="",$P665=""),"",$P665-$O665)</f>
        <v/>
      </c>
    </row>
    <row r="666">
      <c r="A666" s="4" t="n"/>
      <c r="B666" s="4" t="n"/>
      <c r="C666" s="4" t="n"/>
      <c r="D666" s="4" t="n"/>
      <c r="E666" s="4" t="n"/>
      <c r="F666" s="13" t="n"/>
      <c r="G666" s="14" t="n"/>
      <c r="H666" s="13" t="n"/>
      <c r="I666" s="5" t="n"/>
      <c r="J666" s="5" t="n"/>
      <c r="K666" s="5" t="n"/>
      <c r="L666" s="4" t="n"/>
      <c r="M666" s="4" t="n"/>
      <c r="N666" s="4" t="n"/>
      <c r="O666" s="15" t="n"/>
      <c r="P666" s="15" t="n"/>
      <c r="Q666" s="16">
        <f>IF($I666="","",IF($K666="",'الإعدادات'!$B$6-$I666,$K666-$I666))</f>
        <v/>
      </c>
      <c r="R666" s="8">
        <f>IF($I666="","",IF($K666&lt;&gt;"","استُلم",IF(AND($J666&lt;&gt;"",'الإعدادات'!$B$6&gt;$J666),"متأخر","في المعمل")))</f>
        <v/>
      </c>
      <c r="S666" s="16">
        <f>IF(OR($I666="",$J666=""),"",MAX(0,IF($K666="",'الإعدادات'!$B$6,$K666)-$J666))</f>
        <v/>
      </c>
      <c r="T666" s="17">
        <f>IF($I666="","",DATE(YEAR($I666),MONTH($I666),1))</f>
        <v/>
      </c>
      <c r="U666" s="18">
        <f>IF(OR($O666="",$P666=""),"",$P666-$O666)</f>
        <v/>
      </c>
    </row>
    <row r="667">
      <c r="A667" s="4" t="n"/>
      <c r="B667" s="4" t="n"/>
      <c r="C667" s="4" t="n"/>
      <c r="D667" s="4" t="n"/>
      <c r="E667" s="4" t="n"/>
      <c r="F667" s="13" t="n"/>
      <c r="G667" s="14" t="n"/>
      <c r="H667" s="13" t="n"/>
      <c r="I667" s="5" t="n"/>
      <c r="J667" s="5" t="n"/>
      <c r="K667" s="5" t="n"/>
      <c r="L667" s="4" t="n"/>
      <c r="M667" s="4" t="n"/>
      <c r="N667" s="4" t="n"/>
      <c r="O667" s="15" t="n"/>
      <c r="P667" s="15" t="n"/>
      <c r="Q667" s="16">
        <f>IF($I667="","",IF($K667="",'الإعدادات'!$B$6-$I667,$K667-$I667))</f>
        <v/>
      </c>
      <c r="R667" s="8">
        <f>IF($I667="","",IF($K667&lt;&gt;"","استُلم",IF(AND($J667&lt;&gt;"",'الإعدادات'!$B$6&gt;$J667),"متأخر","في المعمل")))</f>
        <v/>
      </c>
      <c r="S667" s="16">
        <f>IF(OR($I667="",$J667=""),"",MAX(0,IF($K667="",'الإعدادات'!$B$6,$K667)-$J667))</f>
        <v/>
      </c>
      <c r="T667" s="17">
        <f>IF($I667="","",DATE(YEAR($I667),MONTH($I667),1))</f>
        <v/>
      </c>
      <c r="U667" s="18">
        <f>IF(OR($O667="",$P667=""),"",$P667-$O667)</f>
        <v/>
      </c>
    </row>
    <row r="668">
      <c r="A668" s="4" t="n"/>
      <c r="B668" s="4" t="n"/>
      <c r="C668" s="4" t="n"/>
      <c r="D668" s="4" t="n"/>
      <c r="E668" s="4" t="n"/>
      <c r="F668" s="13" t="n"/>
      <c r="G668" s="14" t="n"/>
      <c r="H668" s="13" t="n"/>
      <c r="I668" s="5" t="n"/>
      <c r="J668" s="5" t="n"/>
      <c r="K668" s="5" t="n"/>
      <c r="L668" s="4" t="n"/>
      <c r="M668" s="4" t="n"/>
      <c r="N668" s="4" t="n"/>
      <c r="O668" s="15" t="n"/>
      <c r="P668" s="15" t="n"/>
      <c r="Q668" s="16">
        <f>IF($I668="","",IF($K668="",'الإعدادات'!$B$6-$I668,$K668-$I668))</f>
        <v/>
      </c>
      <c r="R668" s="8">
        <f>IF($I668="","",IF($K668&lt;&gt;"","استُلم",IF(AND($J668&lt;&gt;"",'الإعدادات'!$B$6&gt;$J668),"متأخر","في المعمل")))</f>
        <v/>
      </c>
      <c r="S668" s="16">
        <f>IF(OR($I668="",$J668=""),"",MAX(0,IF($K668="",'الإعدادات'!$B$6,$K668)-$J668))</f>
        <v/>
      </c>
      <c r="T668" s="17">
        <f>IF($I668="","",DATE(YEAR($I668),MONTH($I668),1))</f>
        <v/>
      </c>
      <c r="U668" s="18">
        <f>IF(OR($O668="",$P668=""),"",$P668-$O668)</f>
        <v/>
      </c>
    </row>
    <row r="669">
      <c r="A669" s="4" t="n"/>
      <c r="B669" s="4" t="n"/>
      <c r="C669" s="4" t="n"/>
      <c r="D669" s="4" t="n"/>
      <c r="E669" s="4" t="n"/>
      <c r="F669" s="13" t="n"/>
      <c r="G669" s="14" t="n"/>
      <c r="H669" s="13" t="n"/>
      <c r="I669" s="5" t="n"/>
      <c r="J669" s="5" t="n"/>
      <c r="K669" s="5" t="n"/>
      <c r="L669" s="4" t="n"/>
      <c r="M669" s="4" t="n"/>
      <c r="N669" s="4" t="n"/>
      <c r="O669" s="15" t="n"/>
      <c r="P669" s="15" t="n"/>
      <c r="Q669" s="16">
        <f>IF($I669="","",IF($K669="",'الإعدادات'!$B$6-$I669,$K669-$I669))</f>
        <v/>
      </c>
      <c r="R669" s="8">
        <f>IF($I669="","",IF($K669&lt;&gt;"","استُلم",IF(AND($J669&lt;&gt;"",'الإعدادات'!$B$6&gt;$J669),"متأخر","في المعمل")))</f>
        <v/>
      </c>
      <c r="S669" s="16">
        <f>IF(OR($I669="",$J669=""),"",MAX(0,IF($K669="",'الإعدادات'!$B$6,$K669)-$J669))</f>
        <v/>
      </c>
      <c r="T669" s="17">
        <f>IF($I669="","",DATE(YEAR($I669),MONTH($I669),1))</f>
        <v/>
      </c>
      <c r="U669" s="18">
        <f>IF(OR($O669="",$P669=""),"",$P669-$O669)</f>
        <v/>
      </c>
    </row>
    <row r="670">
      <c r="A670" s="4" t="n"/>
      <c r="B670" s="4" t="n"/>
      <c r="C670" s="4" t="n"/>
      <c r="D670" s="4" t="n"/>
      <c r="E670" s="4" t="n"/>
      <c r="F670" s="13" t="n"/>
      <c r="G670" s="14" t="n"/>
      <c r="H670" s="13" t="n"/>
      <c r="I670" s="5" t="n"/>
      <c r="J670" s="5" t="n"/>
      <c r="K670" s="5" t="n"/>
      <c r="L670" s="4" t="n"/>
      <c r="M670" s="4" t="n"/>
      <c r="N670" s="4" t="n"/>
      <c r="O670" s="15" t="n"/>
      <c r="P670" s="15" t="n"/>
      <c r="Q670" s="16">
        <f>IF($I670="","",IF($K670="",'الإعدادات'!$B$6-$I670,$K670-$I670))</f>
        <v/>
      </c>
      <c r="R670" s="8">
        <f>IF($I670="","",IF($K670&lt;&gt;"","استُلم",IF(AND($J670&lt;&gt;"",'الإعدادات'!$B$6&gt;$J670),"متأخر","في المعمل")))</f>
        <v/>
      </c>
      <c r="S670" s="16">
        <f>IF(OR($I670="",$J670=""),"",MAX(0,IF($K670="",'الإعدادات'!$B$6,$K670)-$J670))</f>
        <v/>
      </c>
      <c r="T670" s="17">
        <f>IF($I670="","",DATE(YEAR($I670),MONTH($I670),1))</f>
        <v/>
      </c>
      <c r="U670" s="18">
        <f>IF(OR($O670="",$P670=""),"",$P670-$O670)</f>
        <v/>
      </c>
    </row>
    <row r="671">
      <c r="A671" s="4" t="n"/>
      <c r="B671" s="4" t="n"/>
      <c r="C671" s="4" t="n"/>
      <c r="D671" s="4" t="n"/>
      <c r="E671" s="4" t="n"/>
      <c r="F671" s="13" t="n"/>
      <c r="G671" s="14" t="n"/>
      <c r="H671" s="13" t="n"/>
      <c r="I671" s="5" t="n"/>
      <c r="J671" s="5" t="n"/>
      <c r="K671" s="5" t="n"/>
      <c r="L671" s="4" t="n"/>
      <c r="M671" s="4" t="n"/>
      <c r="N671" s="4" t="n"/>
      <c r="O671" s="15" t="n"/>
      <c r="P671" s="15" t="n"/>
      <c r="Q671" s="16">
        <f>IF($I671="","",IF($K671="",'الإعدادات'!$B$6-$I671,$K671-$I671))</f>
        <v/>
      </c>
      <c r="R671" s="8">
        <f>IF($I671="","",IF($K671&lt;&gt;"","استُلم",IF(AND($J671&lt;&gt;"",'الإعدادات'!$B$6&gt;$J671),"متأخر","في المعمل")))</f>
        <v/>
      </c>
      <c r="S671" s="16">
        <f>IF(OR($I671="",$J671=""),"",MAX(0,IF($K671="",'الإعدادات'!$B$6,$K671)-$J671))</f>
        <v/>
      </c>
      <c r="T671" s="17">
        <f>IF($I671="","",DATE(YEAR($I671),MONTH($I671),1))</f>
        <v/>
      </c>
      <c r="U671" s="18">
        <f>IF(OR($O671="",$P671=""),"",$P671-$O671)</f>
        <v/>
      </c>
    </row>
    <row r="672">
      <c r="A672" s="4" t="n"/>
      <c r="B672" s="4" t="n"/>
      <c r="C672" s="4" t="n"/>
      <c r="D672" s="4" t="n"/>
      <c r="E672" s="4" t="n"/>
      <c r="F672" s="13" t="n"/>
      <c r="G672" s="14" t="n"/>
      <c r="H672" s="13" t="n"/>
      <c r="I672" s="5" t="n"/>
      <c r="J672" s="5" t="n"/>
      <c r="K672" s="5" t="n"/>
      <c r="L672" s="4" t="n"/>
      <c r="M672" s="4" t="n"/>
      <c r="N672" s="4" t="n"/>
      <c r="O672" s="15" t="n"/>
      <c r="P672" s="15" t="n"/>
      <c r="Q672" s="16">
        <f>IF($I672="","",IF($K672="",'الإعدادات'!$B$6-$I672,$K672-$I672))</f>
        <v/>
      </c>
      <c r="R672" s="8">
        <f>IF($I672="","",IF($K672&lt;&gt;"","استُلم",IF(AND($J672&lt;&gt;"",'الإعدادات'!$B$6&gt;$J672),"متأخر","في المعمل")))</f>
        <v/>
      </c>
      <c r="S672" s="16">
        <f>IF(OR($I672="",$J672=""),"",MAX(0,IF($K672="",'الإعدادات'!$B$6,$K672)-$J672))</f>
        <v/>
      </c>
      <c r="T672" s="17">
        <f>IF($I672="","",DATE(YEAR($I672),MONTH($I672),1))</f>
        <v/>
      </c>
      <c r="U672" s="18">
        <f>IF(OR($O672="",$P672=""),"",$P672-$O672)</f>
        <v/>
      </c>
    </row>
    <row r="673">
      <c r="A673" s="4" t="n"/>
      <c r="B673" s="4" t="n"/>
      <c r="C673" s="4" t="n"/>
      <c r="D673" s="4" t="n"/>
      <c r="E673" s="4" t="n"/>
      <c r="F673" s="13" t="n"/>
      <c r="G673" s="14" t="n"/>
      <c r="H673" s="13" t="n"/>
      <c r="I673" s="5" t="n"/>
      <c r="J673" s="5" t="n"/>
      <c r="K673" s="5" t="n"/>
      <c r="L673" s="4" t="n"/>
      <c r="M673" s="4" t="n"/>
      <c r="N673" s="4" t="n"/>
      <c r="O673" s="15" t="n"/>
      <c r="P673" s="15" t="n"/>
      <c r="Q673" s="16">
        <f>IF($I673="","",IF($K673="",'الإعدادات'!$B$6-$I673,$K673-$I673))</f>
        <v/>
      </c>
      <c r="R673" s="8">
        <f>IF($I673="","",IF($K673&lt;&gt;"","استُلم",IF(AND($J673&lt;&gt;"",'الإعدادات'!$B$6&gt;$J673),"متأخر","في المعمل")))</f>
        <v/>
      </c>
      <c r="S673" s="16">
        <f>IF(OR($I673="",$J673=""),"",MAX(0,IF($K673="",'الإعدادات'!$B$6,$K673)-$J673))</f>
        <v/>
      </c>
      <c r="T673" s="17">
        <f>IF($I673="","",DATE(YEAR($I673),MONTH($I673),1))</f>
        <v/>
      </c>
      <c r="U673" s="18">
        <f>IF(OR($O673="",$P673=""),"",$P673-$O673)</f>
        <v/>
      </c>
    </row>
    <row r="674">
      <c r="A674" s="4" t="n"/>
      <c r="B674" s="4" t="n"/>
      <c r="C674" s="4" t="n"/>
      <c r="D674" s="4" t="n"/>
      <c r="E674" s="4" t="n"/>
      <c r="F674" s="13" t="n"/>
      <c r="G674" s="14" t="n"/>
      <c r="H674" s="13" t="n"/>
      <c r="I674" s="5" t="n"/>
      <c r="J674" s="5" t="n"/>
      <c r="K674" s="5" t="n"/>
      <c r="L674" s="4" t="n"/>
      <c r="M674" s="4" t="n"/>
      <c r="N674" s="4" t="n"/>
      <c r="O674" s="15" t="n"/>
      <c r="P674" s="15" t="n"/>
      <c r="Q674" s="16">
        <f>IF($I674="","",IF($K674="",'الإعدادات'!$B$6-$I674,$K674-$I674))</f>
        <v/>
      </c>
      <c r="R674" s="8">
        <f>IF($I674="","",IF($K674&lt;&gt;"","استُلم",IF(AND($J674&lt;&gt;"",'الإعدادات'!$B$6&gt;$J674),"متأخر","في المعمل")))</f>
        <v/>
      </c>
      <c r="S674" s="16">
        <f>IF(OR($I674="",$J674=""),"",MAX(0,IF($K674="",'الإعدادات'!$B$6,$K674)-$J674))</f>
        <v/>
      </c>
      <c r="T674" s="17">
        <f>IF($I674="","",DATE(YEAR($I674),MONTH($I674),1))</f>
        <v/>
      </c>
      <c r="U674" s="18">
        <f>IF(OR($O674="",$P674=""),"",$P674-$O674)</f>
        <v/>
      </c>
    </row>
    <row r="675">
      <c r="A675" s="4" t="n"/>
      <c r="B675" s="4" t="n"/>
      <c r="C675" s="4" t="n"/>
      <c r="D675" s="4" t="n"/>
      <c r="E675" s="4" t="n"/>
      <c r="F675" s="13" t="n"/>
      <c r="G675" s="14" t="n"/>
      <c r="H675" s="13" t="n"/>
      <c r="I675" s="5" t="n"/>
      <c r="J675" s="5" t="n"/>
      <c r="K675" s="5" t="n"/>
      <c r="L675" s="4" t="n"/>
      <c r="M675" s="4" t="n"/>
      <c r="N675" s="4" t="n"/>
      <c r="O675" s="15" t="n"/>
      <c r="P675" s="15" t="n"/>
      <c r="Q675" s="16">
        <f>IF($I675="","",IF($K675="",'الإعدادات'!$B$6-$I675,$K675-$I675))</f>
        <v/>
      </c>
      <c r="R675" s="8">
        <f>IF($I675="","",IF($K675&lt;&gt;"","استُلم",IF(AND($J675&lt;&gt;"",'الإعدادات'!$B$6&gt;$J675),"متأخر","في المعمل")))</f>
        <v/>
      </c>
      <c r="S675" s="16">
        <f>IF(OR($I675="",$J675=""),"",MAX(0,IF($K675="",'الإعدادات'!$B$6,$K675)-$J675))</f>
        <v/>
      </c>
      <c r="T675" s="17">
        <f>IF($I675="","",DATE(YEAR($I675),MONTH($I675),1))</f>
        <v/>
      </c>
      <c r="U675" s="18">
        <f>IF(OR($O675="",$P675=""),"",$P675-$O675)</f>
        <v/>
      </c>
    </row>
    <row r="676">
      <c r="A676" s="4" t="n"/>
      <c r="B676" s="4" t="n"/>
      <c r="C676" s="4" t="n"/>
      <c r="D676" s="4" t="n"/>
      <c r="E676" s="4" t="n"/>
      <c r="F676" s="13" t="n"/>
      <c r="G676" s="14" t="n"/>
      <c r="H676" s="13" t="n"/>
      <c r="I676" s="5" t="n"/>
      <c r="J676" s="5" t="n"/>
      <c r="K676" s="5" t="n"/>
      <c r="L676" s="4" t="n"/>
      <c r="M676" s="4" t="n"/>
      <c r="N676" s="4" t="n"/>
      <c r="O676" s="15" t="n"/>
      <c r="P676" s="15" t="n"/>
      <c r="Q676" s="16">
        <f>IF($I676="","",IF($K676="",'الإعدادات'!$B$6-$I676,$K676-$I676))</f>
        <v/>
      </c>
      <c r="R676" s="8">
        <f>IF($I676="","",IF($K676&lt;&gt;"","استُلم",IF(AND($J676&lt;&gt;"",'الإعدادات'!$B$6&gt;$J676),"متأخر","في المعمل")))</f>
        <v/>
      </c>
      <c r="S676" s="16">
        <f>IF(OR($I676="",$J676=""),"",MAX(0,IF($K676="",'الإعدادات'!$B$6,$K676)-$J676))</f>
        <v/>
      </c>
      <c r="T676" s="17">
        <f>IF($I676="","",DATE(YEAR($I676),MONTH($I676),1))</f>
        <v/>
      </c>
      <c r="U676" s="18">
        <f>IF(OR($O676="",$P676=""),"",$P676-$O676)</f>
        <v/>
      </c>
    </row>
    <row r="677">
      <c r="A677" s="4" t="n"/>
      <c r="B677" s="4" t="n"/>
      <c r="C677" s="4" t="n"/>
      <c r="D677" s="4" t="n"/>
      <c r="E677" s="4" t="n"/>
      <c r="F677" s="13" t="n"/>
      <c r="G677" s="14" t="n"/>
      <c r="H677" s="13" t="n"/>
      <c r="I677" s="5" t="n"/>
      <c r="J677" s="5" t="n"/>
      <c r="K677" s="5" t="n"/>
      <c r="L677" s="4" t="n"/>
      <c r="M677" s="4" t="n"/>
      <c r="N677" s="4" t="n"/>
      <c r="O677" s="15" t="n"/>
      <c r="P677" s="15" t="n"/>
      <c r="Q677" s="16">
        <f>IF($I677="","",IF($K677="",'الإعدادات'!$B$6-$I677,$K677-$I677))</f>
        <v/>
      </c>
      <c r="R677" s="8">
        <f>IF($I677="","",IF($K677&lt;&gt;"","استُلم",IF(AND($J677&lt;&gt;"",'الإعدادات'!$B$6&gt;$J677),"متأخر","في المعمل")))</f>
        <v/>
      </c>
      <c r="S677" s="16">
        <f>IF(OR($I677="",$J677=""),"",MAX(0,IF($K677="",'الإعدادات'!$B$6,$K677)-$J677))</f>
        <v/>
      </c>
      <c r="T677" s="17">
        <f>IF($I677="","",DATE(YEAR($I677),MONTH($I677),1))</f>
        <v/>
      </c>
      <c r="U677" s="18">
        <f>IF(OR($O677="",$P677=""),"",$P677-$O677)</f>
        <v/>
      </c>
    </row>
    <row r="678">
      <c r="A678" s="4" t="n"/>
      <c r="B678" s="4" t="n"/>
      <c r="C678" s="4" t="n"/>
      <c r="D678" s="4" t="n"/>
      <c r="E678" s="4" t="n"/>
      <c r="F678" s="13" t="n"/>
      <c r="G678" s="14" t="n"/>
      <c r="H678" s="13" t="n"/>
      <c r="I678" s="5" t="n"/>
      <c r="J678" s="5" t="n"/>
      <c r="K678" s="5" t="n"/>
      <c r="L678" s="4" t="n"/>
      <c r="M678" s="4" t="n"/>
      <c r="N678" s="4" t="n"/>
      <c r="O678" s="15" t="n"/>
      <c r="P678" s="15" t="n"/>
      <c r="Q678" s="16">
        <f>IF($I678="","",IF($K678="",'الإعدادات'!$B$6-$I678,$K678-$I678))</f>
        <v/>
      </c>
      <c r="R678" s="8">
        <f>IF($I678="","",IF($K678&lt;&gt;"","استُلم",IF(AND($J678&lt;&gt;"",'الإعدادات'!$B$6&gt;$J678),"متأخر","في المعمل")))</f>
        <v/>
      </c>
      <c r="S678" s="16">
        <f>IF(OR($I678="",$J678=""),"",MAX(0,IF($K678="",'الإعدادات'!$B$6,$K678)-$J678))</f>
        <v/>
      </c>
      <c r="T678" s="17">
        <f>IF($I678="","",DATE(YEAR($I678),MONTH($I678),1))</f>
        <v/>
      </c>
      <c r="U678" s="18">
        <f>IF(OR($O678="",$P678=""),"",$P678-$O678)</f>
        <v/>
      </c>
    </row>
    <row r="679">
      <c r="A679" s="4" t="n"/>
      <c r="B679" s="4" t="n"/>
      <c r="C679" s="4" t="n"/>
      <c r="D679" s="4" t="n"/>
      <c r="E679" s="4" t="n"/>
      <c r="F679" s="13" t="n"/>
      <c r="G679" s="14" t="n"/>
      <c r="H679" s="13" t="n"/>
      <c r="I679" s="5" t="n"/>
      <c r="J679" s="5" t="n"/>
      <c r="K679" s="5" t="n"/>
      <c r="L679" s="4" t="n"/>
      <c r="M679" s="4" t="n"/>
      <c r="N679" s="4" t="n"/>
      <c r="O679" s="15" t="n"/>
      <c r="P679" s="15" t="n"/>
      <c r="Q679" s="16">
        <f>IF($I679="","",IF($K679="",'الإعدادات'!$B$6-$I679,$K679-$I679))</f>
        <v/>
      </c>
      <c r="R679" s="8">
        <f>IF($I679="","",IF($K679&lt;&gt;"","استُلم",IF(AND($J679&lt;&gt;"",'الإعدادات'!$B$6&gt;$J679),"متأخر","في المعمل")))</f>
        <v/>
      </c>
      <c r="S679" s="16">
        <f>IF(OR($I679="",$J679=""),"",MAX(0,IF($K679="",'الإعدادات'!$B$6,$K679)-$J679))</f>
        <v/>
      </c>
      <c r="T679" s="17">
        <f>IF($I679="","",DATE(YEAR($I679),MONTH($I679),1))</f>
        <v/>
      </c>
      <c r="U679" s="18">
        <f>IF(OR($O679="",$P679=""),"",$P679-$O679)</f>
        <v/>
      </c>
    </row>
    <row r="680">
      <c r="A680" s="4" t="n"/>
      <c r="B680" s="4" t="n"/>
      <c r="C680" s="4" t="n"/>
      <c r="D680" s="4" t="n"/>
      <c r="E680" s="4" t="n"/>
      <c r="F680" s="13" t="n"/>
      <c r="G680" s="14" t="n"/>
      <c r="H680" s="13" t="n"/>
      <c r="I680" s="5" t="n"/>
      <c r="J680" s="5" t="n"/>
      <c r="K680" s="5" t="n"/>
      <c r="L680" s="4" t="n"/>
      <c r="M680" s="4" t="n"/>
      <c r="N680" s="4" t="n"/>
      <c r="O680" s="15" t="n"/>
      <c r="P680" s="15" t="n"/>
      <c r="Q680" s="16">
        <f>IF($I680="","",IF($K680="",'الإعدادات'!$B$6-$I680,$K680-$I680))</f>
        <v/>
      </c>
      <c r="R680" s="8">
        <f>IF($I680="","",IF($K680&lt;&gt;"","استُلم",IF(AND($J680&lt;&gt;"",'الإعدادات'!$B$6&gt;$J680),"متأخر","في المعمل")))</f>
        <v/>
      </c>
      <c r="S680" s="16">
        <f>IF(OR($I680="",$J680=""),"",MAX(0,IF($K680="",'الإعدادات'!$B$6,$K680)-$J680))</f>
        <v/>
      </c>
      <c r="T680" s="17">
        <f>IF($I680="","",DATE(YEAR($I680),MONTH($I680),1))</f>
        <v/>
      </c>
      <c r="U680" s="18">
        <f>IF(OR($O680="",$P680=""),"",$P680-$O680)</f>
        <v/>
      </c>
    </row>
    <row r="681">
      <c r="A681" s="4" t="n"/>
      <c r="B681" s="4" t="n"/>
      <c r="C681" s="4" t="n"/>
      <c r="D681" s="4" t="n"/>
      <c r="E681" s="4" t="n"/>
      <c r="F681" s="13" t="n"/>
      <c r="G681" s="14" t="n"/>
      <c r="H681" s="13" t="n"/>
      <c r="I681" s="5" t="n"/>
      <c r="J681" s="5" t="n"/>
      <c r="K681" s="5" t="n"/>
      <c r="L681" s="4" t="n"/>
      <c r="M681" s="4" t="n"/>
      <c r="N681" s="4" t="n"/>
      <c r="O681" s="15" t="n"/>
      <c r="P681" s="15" t="n"/>
      <c r="Q681" s="16">
        <f>IF($I681="","",IF($K681="",'الإعدادات'!$B$6-$I681,$K681-$I681))</f>
        <v/>
      </c>
      <c r="R681" s="8">
        <f>IF($I681="","",IF($K681&lt;&gt;"","استُلم",IF(AND($J681&lt;&gt;"",'الإعدادات'!$B$6&gt;$J681),"متأخر","في المعمل")))</f>
        <v/>
      </c>
      <c r="S681" s="16">
        <f>IF(OR($I681="",$J681=""),"",MAX(0,IF($K681="",'الإعدادات'!$B$6,$K681)-$J681))</f>
        <v/>
      </c>
      <c r="T681" s="17">
        <f>IF($I681="","",DATE(YEAR($I681),MONTH($I681),1))</f>
        <v/>
      </c>
      <c r="U681" s="18">
        <f>IF(OR($O681="",$P681=""),"",$P681-$O681)</f>
        <v/>
      </c>
    </row>
    <row r="682">
      <c r="A682" s="4" t="n"/>
      <c r="B682" s="4" t="n"/>
      <c r="C682" s="4" t="n"/>
      <c r="D682" s="4" t="n"/>
      <c r="E682" s="4" t="n"/>
      <c r="F682" s="13" t="n"/>
      <c r="G682" s="14" t="n"/>
      <c r="H682" s="13" t="n"/>
      <c r="I682" s="5" t="n"/>
      <c r="J682" s="5" t="n"/>
      <c r="K682" s="5" t="n"/>
      <c r="L682" s="4" t="n"/>
      <c r="M682" s="4" t="n"/>
      <c r="N682" s="4" t="n"/>
      <c r="O682" s="15" t="n"/>
      <c r="P682" s="15" t="n"/>
      <c r="Q682" s="16">
        <f>IF($I682="","",IF($K682="",'الإعدادات'!$B$6-$I682,$K682-$I682))</f>
        <v/>
      </c>
      <c r="R682" s="8">
        <f>IF($I682="","",IF($K682&lt;&gt;"","استُلم",IF(AND($J682&lt;&gt;"",'الإعدادات'!$B$6&gt;$J682),"متأخر","في المعمل")))</f>
        <v/>
      </c>
      <c r="S682" s="16">
        <f>IF(OR($I682="",$J682=""),"",MAX(0,IF($K682="",'الإعدادات'!$B$6,$K682)-$J682))</f>
        <v/>
      </c>
      <c r="T682" s="17">
        <f>IF($I682="","",DATE(YEAR($I682),MONTH($I682),1))</f>
        <v/>
      </c>
      <c r="U682" s="18">
        <f>IF(OR($O682="",$P682=""),"",$P682-$O682)</f>
        <v/>
      </c>
    </row>
    <row r="683">
      <c r="A683" s="4" t="n"/>
      <c r="B683" s="4" t="n"/>
      <c r="C683" s="4" t="n"/>
      <c r="D683" s="4" t="n"/>
      <c r="E683" s="4" t="n"/>
      <c r="F683" s="13" t="n"/>
      <c r="G683" s="14" t="n"/>
      <c r="H683" s="13" t="n"/>
      <c r="I683" s="5" t="n"/>
      <c r="J683" s="5" t="n"/>
      <c r="K683" s="5" t="n"/>
      <c r="L683" s="4" t="n"/>
      <c r="M683" s="4" t="n"/>
      <c r="N683" s="4" t="n"/>
      <c r="O683" s="15" t="n"/>
      <c r="P683" s="15" t="n"/>
      <c r="Q683" s="16">
        <f>IF($I683="","",IF($K683="",'الإعدادات'!$B$6-$I683,$K683-$I683))</f>
        <v/>
      </c>
      <c r="R683" s="8">
        <f>IF($I683="","",IF($K683&lt;&gt;"","استُلم",IF(AND($J683&lt;&gt;"",'الإعدادات'!$B$6&gt;$J683),"متأخر","في المعمل")))</f>
        <v/>
      </c>
      <c r="S683" s="16">
        <f>IF(OR($I683="",$J683=""),"",MAX(0,IF($K683="",'الإعدادات'!$B$6,$K683)-$J683))</f>
        <v/>
      </c>
      <c r="T683" s="17">
        <f>IF($I683="","",DATE(YEAR($I683),MONTH($I683),1))</f>
        <v/>
      </c>
      <c r="U683" s="18">
        <f>IF(OR($O683="",$P683=""),"",$P683-$O683)</f>
        <v/>
      </c>
    </row>
    <row r="684">
      <c r="A684" s="4" t="n"/>
      <c r="B684" s="4" t="n"/>
      <c r="C684" s="4" t="n"/>
      <c r="D684" s="4" t="n"/>
      <c r="E684" s="4" t="n"/>
      <c r="F684" s="13" t="n"/>
      <c r="G684" s="14" t="n"/>
      <c r="H684" s="13" t="n"/>
      <c r="I684" s="5" t="n"/>
      <c r="J684" s="5" t="n"/>
      <c r="K684" s="5" t="n"/>
      <c r="L684" s="4" t="n"/>
      <c r="M684" s="4" t="n"/>
      <c r="N684" s="4" t="n"/>
      <c r="O684" s="15" t="n"/>
      <c r="P684" s="15" t="n"/>
      <c r="Q684" s="16">
        <f>IF($I684="","",IF($K684="",'الإعدادات'!$B$6-$I684,$K684-$I684))</f>
        <v/>
      </c>
      <c r="R684" s="8">
        <f>IF($I684="","",IF($K684&lt;&gt;"","استُلم",IF(AND($J684&lt;&gt;"",'الإعدادات'!$B$6&gt;$J684),"متأخر","في المعمل")))</f>
        <v/>
      </c>
      <c r="S684" s="16">
        <f>IF(OR($I684="",$J684=""),"",MAX(0,IF($K684="",'الإعدادات'!$B$6,$K684)-$J684))</f>
        <v/>
      </c>
      <c r="T684" s="17">
        <f>IF($I684="","",DATE(YEAR($I684),MONTH($I684),1))</f>
        <v/>
      </c>
      <c r="U684" s="18">
        <f>IF(OR($O684="",$P684=""),"",$P684-$O684)</f>
        <v/>
      </c>
    </row>
    <row r="685">
      <c r="A685" s="4" t="n"/>
      <c r="B685" s="4" t="n"/>
      <c r="C685" s="4" t="n"/>
      <c r="D685" s="4" t="n"/>
      <c r="E685" s="4" t="n"/>
      <c r="F685" s="13" t="n"/>
      <c r="G685" s="14" t="n"/>
      <c r="H685" s="13" t="n"/>
      <c r="I685" s="5" t="n"/>
      <c r="J685" s="5" t="n"/>
      <c r="K685" s="5" t="n"/>
      <c r="L685" s="4" t="n"/>
      <c r="M685" s="4" t="n"/>
      <c r="N685" s="4" t="n"/>
      <c r="O685" s="15" t="n"/>
      <c r="P685" s="15" t="n"/>
      <c r="Q685" s="16">
        <f>IF($I685="","",IF($K685="",'الإعدادات'!$B$6-$I685,$K685-$I685))</f>
        <v/>
      </c>
      <c r="R685" s="8">
        <f>IF($I685="","",IF($K685&lt;&gt;"","استُلم",IF(AND($J685&lt;&gt;"",'الإعدادات'!$B$6&gt;$J685),"متأخر","في المعمل")))</f>
        <v/>
      </c>
      <c r="S685" s="16">
        <f>IF(OR($I685="",$J685=""),"",MAX(0,IF($K685="",'الإعدادات'!$B$6,$K685)-$J685))</f>
        <v/>
      </c>
      <c r="T685" s="17">
        <f>IF($I685="","",DATE(YEAR($I685),MONTH($I685),1))</f>
        <v/>
      </c>
      <c r="U685" s="18">
        <f>IF(OR($O685="",$P685=""),"",$P685-$O685)</f>
        <v/>
      </c>
    </row>
    <row r="686">
      <c r="A686" s="4" t="n"/>
      <c r="B686" s="4" t="n"/>
      <c r="C686" s="4" t="n"/>
      <c r="D686" s="4" t="n"/>
      <c r="E686" s="4" t="n"/>
      <c r="F686" s="13" t="n"/>
      <c r="G686" s="14" t="n"/>
      <c r="H686" s="13" t="n"/>
      <c r="I686" s="5" t="n"/>
      <c r="J686" s="5" t="n"/>
      <c r="K686" s="5" t="n"/>
      <c r="L686" s="4" t="n"/>
      <c r="M686" s="4" t="n"/>
      <c r="N686" s="4" t="n"/>
      <c r="O686" s="15" t="n"/>
      <c r="P686" s="15" t="n"/>
      <c r="Q686" s="16">
        <f>IF($I686="","",IF($K686="",'الإعدادات'!$B$6-$I686,$K686-$I686))</f>
        <v/>
      </c>
      <c r="R686" s="8">
        <f>IF($I686="","",IF($K686&lt;&gt;"","استُلم",IF(AND($J686&lt;&gt;"",'الإعدادات'!$B$6&gt;$J686),"متأخر","في المعمل")))</f>
        <v/>
      </c>
      <c r="S686" s="16">
        <f>IF(OR($I686="",$J686=""),"",MAX(0,IF($K686="",'الإعدادات'!$B$6,$K686)-$J686))</f>
        <v/>
      </c>
      <c r="T686" s="17">
        <f>IF($I686="","",DATE(YEAR($I686),MONTH($I686),1))</f>
        <v/>
      </c>
      <c r="U686" s="18">
        <f>IF(OR($O686="",$P686=""),"",$P686-$O686)</f>
        <v/>
      </c>
    </row>
    <row r="687">
      <c r="A687" s="4" t="n"/>
      <c r="B687" s="4" t="n"/>
      <c r="C687" s="4" t="n"/>
      <c r="D687" s="4" t="n"/>
      <c r="E687" s="4" t="n"/>
      <c r="F687" s="13" t="n"/>
      <c r="G687" s="14" t="n"/>
      <c r="H687" s="13" t="n"/>
      <c r="I687" s="5" t="n"/>
      <c r="J687" s="5" t="n"/>
      <c r="K687" s="5" t="n"/>
      <c r="L687" s="4" t="n"/>
      <c r="M687" s="4" t="n"/>
      <c r="N687" s="4" t="n"/>
      <c r="O687" s="15" t="n"/>
      <c r="P687" s="15" t="n"/>
      <c r="Q687" s="16">
        <f>IF($I687="","",IF($K687="",'الإعدادات'!$B$6-$I687,$K687-$I687))</f>
        <v/>
      </c>
      <c r="R687" s="8">
        <f>IF($I687="","",IF($K687&lt;&gt;"","استُلم",IF(AND($J687&lt;&gt;"",'الإعدادات'!$B$6&gt;$J687),"متأخر","في المعمل")))</f>
        <v/>
      </c>
      <c r="S687" s="16">
        <f>IF(OR($I687="",$J687=""),"",MAX(0,IF($K687="",'الإعدادات'!$B$6,$K687)-$J687))</f>
        <v/>
      </c>
      <c r="T687" s="17">
        <f>IF($I687="","",DATE(YEAR($I687),MONTH($I687),1))</f>
        <v/>
      </c>
      <c r="U687" s="18">
        <f>IF(OR($O687="",$P687=""),"",$P687-$O687)</f>
        <v/>
      </c>
    </row>
    <row r="688">
      <c r="A688" s="4" t="n"/>
      <c r="B688" s="4" t="n"/>
      <c r="C688" s="4" t="n"/>
      <c r="D688" s="4" t="n"/>
      <c r="E688" s="4" t="n"/>
      <c r="F688" s="13" t="n"/>
      <c r="G688" s="14" t="n"/>
      <c r="H688" s="13" t="n"/>
      <c r="I688" s="5" t="n"/>
      <c r="J688" s="5" t="n"/>
      <c r="K688" s="5" t="n"/>
      <c r="L688" s="4" t="n"/>
      <c r="M688" s="4" t="n"/>
      <c r="N688" s="4" t="n"/>
      <c r="O688" s="15" t="n"/>
      <c r="P688" s="15" t="n"/>
      <c r="Q688" s="16">
        <f>IF($I688="","",IF($K688="",'الإعدادات'!$B$6-$I688,$K688-$I688))</f>
        <v/>
      </c>
      <c r="R688" s="8">
        <f>IF($I688="","",IF($K688&lt;&gt;"","استُلم",IF(AND($J688&lt;&gt;"",'الإعدادات'!$B$6&gt;$J688),"متأخر","في المعمل")))</f>
        <v/>
      </c>
      <c r="S688" s="16">
        <f>IF(OR($I688="",$J688=""),"",MAX(0,IF($K688="",'الإعدادات'!$B$6,$K688)-$J688))</f>
        <v/>
      </c>
      <c r="T688" s="17">
        <f>IF($I688="","",DATE(YEAR($I688),MONTH($I688),1))</f>
        <v/>
      </c>
      <c r="U688" s="18">
        <f>IF(OR($O688="",$P688=""),"",$P688-$O688)</f>
        <v/>
      </c>
    </row>
    <row r="689">
      <c r="A689" s="4" t="n"/>
      <c r="B689" s="4" t="n"/>
      <c r="C689" s="4" t="n"/>
      <c r="D689" s="4" t="n"/>
      <c r="E689" s="4" t="n"/>
      <c r="F689" s="13" t="n"/>
      <c r="G689" s="14" t="n"/>
      <c r="H689" s="13" t="n"/>
      <c r="I689" s="5" t="n"/>
      <c r="J689" s="5" t="n"/>
      <c r="K689" s="5" t="n"/>
      <c r="L689" s="4" t="n"/>
      <c r="M689" s="4" t="n"/>
      <c r="N689" s="4" t="n"/>
      <c r="O689" s="15" t="n"/>
      <c r="P689" s="15" t="n"/>
      <c r="Q689" s="16">
        <f>IF($I689="","",IF($K689="",'الإعدادات'!$B$6-$I689,$K689-$I689))</f>
        <v/>
      </c>
      <c r="R689" s="8">
        <f>IF($I689="","",IF($K689&lt;&gt;"","استُلم",IF(AND($J689&lt;&gt;"",'الإعدادات'!$B$6&gt;$J689),"متأخر","في المعمل")))</f>
        <v/>
      </c>
      <c r="S689" s="16">
        <f>IF(OR($I689="",$J689=""),"",MAX(0,IF($K689="",'الإعدادات'!$B$6,$K689)-$J689))</f>
        <v/>
      </c>
      <c r="T689" s="17">
        <f>IF($I689="","",DATE(YEAR($I689),MONTH($I689),1))</f>
        <v/>
      </c>
      <c r="U689" s="18">
        <f>IF(OR($O689="",$P689=""),"",$P689-$O689)</f>
        <v/>
      </c>
    </row>
    <row r="690">
      <c r="A690" s="4" t="n"/>
      <c r="B690" s="4" t="n"/>
      <c r="C690" s="4" t="n"/>
      <c r="D690" s="4" t="n"/>
      <c r="E690" s="4" t="n"/>
      <c r="F690" s="13" t="n"/>
      <c r="G690" s="14" t="n"/>
      <c r="H690" s="13" t="n"/>
      <c r="I690" s="5" t="n"/>
      <c r="J690" s="5" t="n"/>
      <c r="K690" s="5" t="n"/>
      <c r="L690" s="4" t="n"/>
      <c r="M690" s="4" t="n"/>
      <c r="N690" s="4" t="n"/>
      <c r="O690" s="15" t="n"/>
      <c r="P690" s="15" t="n"/>
      <c r="Q690" s="16">
        <f>IF($I690="","",IF($K690="",'الإعدادات'!$B$6-$I690,$K690-$I690))</f>
        <v/>
      </c>
      <c r="R690" s="8">
        <f>IF($I690="","",IF($K690&lt;&gt;"","استُلم",IF(AND($J690&lt;&gt;"",'الإعدادات'!$B$6&gt;$J690),"متأخر","في المعمل")))</f>
        <v/>
      </c>
      <c r="S690" s="16">
        <f>IF(OR($I690="",$J690=""),"",MAX(0,IF($K690="",'الإعدادات'!$B$6,$K690)-$J690))</f>
        <v/>
      </c>
      <c r="T690" s="17">
        <f>IF($I690="","",DATE(YEAR($I690),MONTH($I690),1))</f>
        <v/>
      </c>
      <c r="U690" s="18">
        <f>IF(OR($O690="",$P690=""),"",$P690-$O690)</f>
        <v/>
      </c>
    </row>
    <row r="691">
      <c r="A691" s="4" t="n"/>
      <c r="B691" s="4" t="n"/>
      <c r="C691" s="4" t="n"/>
      <c r="D691" s="4" t="n"/>
      <c r="E691" s="4" t="n"/>
      <c r="F691" s="13" t="n"/>
      <c r="G691" s="14" t="n"/>
      <c r="H691" s="13" t="n"/>
      <c r="I691" s="5" t="n"/>
      <c r="J691" s="5" t="n"/>
      <c r="K691" s="5" t="n"/>
      <c r="L691" s="4" t="n"/>
      <c r="M691" s="4" t="n"/>
      <c r="N691" s="4" t="n"/>
      <c r="O691" s="15" t="n"/>
      <c r="P691" s="15" t="n"/>
      <c r="Q691" s="16">
        <f>IF($I691="","",IF($K691="",'الإعدادات'!$B$6-$I691,$K691-$I691))</f>
        <v/>
      </c>
      <c r="R691" s="8">
        <f>IF($I691="","",IF($K691&lt;&gt;"","استُلم",IF(AND($J691&lt;&gt;"",'الإعدادات'!$B$6&gt;$J691),"متأخر","في المعمل")))</f>
        <v/>
      </c>
      <c r="S691" s="16">
        <f>IF(OR($I691="",$J691=""),"",MAX(0,IF($K691="",'الإعدادات'!$B$6,$K691)-$J691))</f>
        <v/>
      </c>
      <c r="T691" s="17">
        <f>IF($I691="","",DATE(YEAR($I691),MONTH($I691),1))</f>
        <v/>
      </c>
      <c r="U691" s="18">
        <f>IF(OR($O691="",$P691=""),"",$P691-$O691)</f>
        <v/>
      </c>
    </row>
    <row r="692">
      <c r="A692" s="4" t="n"/>
      <c r="B692" s="4" t="n"/>
      <c r="C692" s="4" t="n"/>
      <c r="D692" s="4" t="n"/>
      <c r="E692" s="4" t="n"/>
      <c r="F692" s="13" t="n"/>
      <c r="G692" s="14" t="n"/>
      <c r="H692" s="13" t="n"/>
      <c r="I692" s="5" t="n"/>
      <c r="J692" s="5" t="n"/>
      <c r="K692" s="5" t="n"/>
      <c r="L692" s="4" t="n"/>
      <c r="M692" s="4" t="n"/>
      <c r="N692" s="4" t="n"/>
      <c r="O692" s="15" t="n"/>
      <c r="P692" s="15" t="n"/>
      <c r="Q692" s="16">
        <f>IF($I692="","",IF($K692="",'الإعدادات'!$B$6-$I692,$K692-$I692))</f>
        <v/>
      </c>
      <c r="R692" s="8">
        <f>IF($I692="","",IF($K692&lt;&gt;"","استُلم",IF(AND($J692&lt;&gt;"",'الإعدادات'!$B$6&gt;$J692),"متأخر","في المعمل")))</f>
        <v/>
      </c>
      <c r="S692" s="16">
        <f>IF(OR($I692="",$J692=""),"",MAX(0,IF($K692="",'الإعدادات'!$B$6,$K692)-$J692))</f>
        <v/>
      </c>
      <c r="T692" s="17">
        <f>IF($I692="","",DATE(YEAR($I692),MONTH($I692),1))</f>
        <v/>
      </c>
      <c r="U692" s="18">
        <f>IF(OR($O692="",$P692=""),"",$P692-$O692)</f>
        <v/>
      </c>
    </row>
    <row r="693">
      <c r="A693" s="4" t="n"/>
      <c r="B693" s="4" t="n"/>
      <c r="C693" s="4" t="n"/>
      <c r="D693" s="4" t="n"/>
      <c r="E693" s="4" t="n"/>
      <c r="F693" s="13" t="n"/>
      <c r="G693" s="14" t="n"/>
      <c r="H693" s="13" t="n"/>
      <c r="I693" s="5" t="n"/>
      <c r="J693" s="5" t="n"/>
      <c r="K693" s="5" t="n"/>
      <c r="L693" s="4" t="n"/>
      <c r="M693" s="4" t="n"/>
      <c r="N693" s="4" t="n"/>
      <c r="O693" s="15" t="n"/>
      <c r="P693" s="15" t="n"/>
      <c r="Q693" s="16">
        <f>IF($I693="","",IF($K693="",'الإعدادات'!$B$6-$I693,$K693-$I693))</f>
        <v/>
      </c>
      <c r="R693" s="8">
        <f>IF($I693="","",IF($K693&lt;&gt;"","استُلم",IF(AND($J693&lt;&gt;"",'الإعدادات'!$B$6&gt;$J693),"متأخر","في المعمل")))</f>
        <v/>
      </c>
      <c r="S693" s="16">
        <f>IF(OR($I693="",$J693=""),"",MAX(0,IF($K693="",'الإعدادات'!$B$6,$K693)-$J693))</f>
        <v/>
      </c>
      <c r="T693" s="17">
        <f>IF($I693="","",DATE(YEAR($I693),MONTH($I693),1))</f>
        <v/>
      </c>
      <c r="U693" s="18">
        <f>IF(OR($O693="",$P693=""),"",$P693-$O693)</f>
        <v/>
      </c>
    </row>
    <row r="694">
      <c r="A694" s="4" t="n"/>
      <c r="B694" s="4" t="n"/>
      <c r="C694" s="4" t="n"/>
      <c r="D694" s="4" t="n"/>
      <c r="E694" s="4" t="n"/>
      <c r="F694" s="13" t="n"/>
      <c r="G694" s="14" t="n"/>
      <c r="H694" s="13" t="n"/>
      <c r="I694" s="5" t="n"/>
      <c r="J694" s="5" t="n"/>
      <c r="K694" s="5" t="n"/>
      <c r="L694" s="4" t="n"/>
      <c r="M694" s="4" t="n"/>
      <c r="N694" s="4" t="n"/>
      <c r="O694" s="15" t="n"/>
      <c r="P694" s="15" t="n"/>
      <c r="Q694" s="16">
        <f>IF($I694="","",IF($K694="",'الإعدادات'!$B$6-$I694,$K694-$I694))</f>
        <v/>
      </c>
      <c r="R694" s="8">
        <f>IF($I694="","",IF($K694&lt;&gt;"","استُلم",IF(AND($J694&lt;&gt;"",'الإعدادات'!$B$6&gt;$J694),"متأخر","في المعمل")))</f>
        <v/>
      </c>
      <c r="S694" s="16">
        <f>IF(OR($I694="",$J694=""),"",MAX(0,IF($K694="",'الإعدادات'!$B$6,$K694)-$J694))</f>
        <v/>
      </c>
      <c r="T694" s="17">
        <f>IF($I694="","",DATE(YEAR($I694),MONTH($I694),1))</f>
        <v/>
      </c>
      <c r="U694" s="18">
        <f>IF(OR($O694="",$P694=""),"",$P694-$O694)</f>
        <v/>
      </c>
    </row>
    <row r="695">
      <c r="A695" s="4" t="n"/>
      <c r="B695" s="4" t="n"/>
      <c r="C695" s="4" t="n"/>
      <c r="D695" s="4" t="n"/>
      <c r="E695" s="4" t="n"/>
      <c r="F695" s="13" t="n"/>
      <c r="G695" s="14" t="n"/>
      <c r="H695" s="13" t="n"/>
      <c r="I695" s="5" t="n"/>
      <c r="J695" s="5" t="n"/>
      <c r="K695" s="5" t="n"/>
      <c r="L695" s="4" t="n"/>
      <c r="M695" s="4" t="n"/>
      <c r="N695" s="4" t="n"/>
      <c r="O695" s="15" t="n"/>
      <c r="P695" s="15" t="n"/>
      <c r="Q695" s="16">
        <f>IF($I695="","",IF($K695="",'الإعدادات'!$B$6-$I695,$K695-$I695))</f>
        <v/>
      </c>
      <c r="R695" s="8">
        <f>IF($I695="","",IF($K695&lt;&gt;"","استُلم",IF(AND($J695&lt;&gt;"",'الإعدادات'!$B$6&gt;$J695),"متأخر","في المعمل")))</f>
        <v/>
      </c>
      <c r="S695" s="16">
        <f>IF(OR($I695="",$J695=""),"",MAX(0,IF($K695="",'الإعدادات'!$B$6,$K695)-$J695))</f>
        <v/>
      </c>
      <c r="T695" s="17">
        <f>IF($I695="","",DATE(YEAR($I695),MONTH($I695),1))</f>
        <v/>
      </c>
      <c r="U695" s="18">
        <f>IF(OR($O695="",$P695=""),"",$P695-$O695)</f>
        <v/>
      </c>
    </row>
    <row r="696">
      <c r="A696" s="4" t="n"/>
      <c r="B696" s="4" t="n"/>
      <c r="C696" s="4" t="n"/>
      <c r="D696" s="4" t="n"/>
      <c r="E696" s="4" t="n"/>
      <c r="F696" s="13" t="n"/>
      <c r="G696" s="14" t="n"/>
      <c r="H696" s="13" t="n"/>
      <c r="I696" s="5" t="n"/>
      <c r="J696" s="5" t="n"/>
      <c r="K696" s="5" t="n"/>
      <c r="L696" s="4" t="n"/>
      <c r="M696" s="4" t="n"/>
      <c r="N696" s="4" t="n"/>
      <c r="O696" s="15" t="n"/>
      <c r="P696" s="15" t="n"/>
      <c r="Q696" s="16">
        <f>IF($I696="","",IF($K696="",'الإعدادات'!$B$6-$I696,$K696-$I696))</f>
        <v/>
      </c>
      <c r="R696" s="8">
        <f>IF($I696="","",IF($K696&lt;&gt;"","استُلم",IF(AND($J696&lt;&gt;"",'الإعدادات'!$B$6&gt;$J696),"متأخر","في المعمل")))</f>
        <v/>
      </c>
      <c r="S696" s="16">
        <f>IF(OR($I696="",$J696=""),"",MAX(0,IF($K696="",'الإعدادات'!$B$6,$K696)-$J696))</f>
        <v/>
      </c>
      <c r="T696" s="17">
        <f>IF($I696="","",DATE(YEAR($I696),MONTH($I696),1))</f>
        <v/>
      </c>
      <c r="U696" s="18">
        <f>IF(OR($O696="",$P696=""),"",$P696-$O696)</f>
        <v/>
      </c>
    </row>
    <row r="697">
      <c r="A697" s="4" t="n"/>
      <c r="B697" s="4" t="n"/>
      <c r="C697" s="4" t="n"/>
      <c r="D697" s="4" t="n"/>
      <c r="E697" s="4" t="n"/>
      <c r="F697" s="13" t="n"/>
      <c r="G697" s="14" t="n"/>
      <c r="H697" s="13" t="n"/>
      <c r="I697" s="5" t="n"/>
      <c r="J697" s="5" t="n"/>
      <c r="K697" s="5" t="n"/>
      <c r="L697" s="4" t="n"/>
      <c r="M697" s="4" t="n"/>
      <c r="N697" s="4" t="n"/>
      <c r="O697" s="15" t="n"/>
      <c r="P697" s="15" t="n"/>
      <c r="Q697" s="16">
        <f>IF($I697="","",IF($K697="",'الإعدادات'!$B$6-$I697,$K697-$I697))</f>
        <v/>
      </c>
      <c r="R697" s="8">
        <f>IF($I697="","",IF($K697&lt;&gt;"","استُلم",IF(AND($J697&lt;&gt;"",'الإعدادات'!$B$6&gt;$J697),"متأخر","في المعمل")))</f>
        <v/>
      </c>
      <c r="S697" s="16">
        <f>IF(OR($I697="",$J697=""),"",MAX(0,IF($K697="",'الإعدادات'!$B$6,$K697)-$J697))</f>
        <v/>
      </c>
      <c r="T697" s="17">
        <f>IF($I697="","",DATE(YEAR($I697),MONTH($I697),1))</f>
        <v/>
      </c>
      <c r="U697" s="18">
        <f>IF(OR($O697="",$P697=""),"",$P697-$O697)</f>
        <v/>
      </c>
    </row>
    <row r="698">
      <c r="A698" s="4" t="n"/>
      <c r="B698" s="4" t="n"/>
      <c r="C698" s="4" t="n"/>
      <c r="D698" s="4" t="n"/>
      <c r="E698" s="4" t="n"/>
      <c r="F698" s="13" t="n"/>
      <c r="G698" s="14" t="n"/>
      <c r="H698" s="13" t="n"/>
      <c r="I698" s="5" t="n"/>
      <c r="J698" s="5" t="n"/>
      <c r="K698" s="5" t="n"/>
      <c r="L698" s="4" t="n"/>
      <c r="M698" s="4" t="n"/>
      <c r="N698" s="4" t="n"/>
      <c r="O698" s="15" t="n"/>
      <c r="P698" s="15" t="n"/>
      <c r="Q698" s="16">
        <f>IF($I698="","",IF($K698="",'الإعدادات'!$B$6-$I698,$K698-$I698))</f>
        <v/>
      </c>
      <c r="R698" s="8">
        <f>IF($I698="","",IF($K698&lt;&gt;"","استُلم",IF(AND($J698&lt;&gt;"",'الإعدادات'!$B$6&gt;$J698),"متأخر","في المعمل")))</f>
        <v/>
      </c>
      <c r="S698" s="16">
        <f>IF(OR($I698="",$J698=""),"",MAX(0,IF($K698="",'الإعدادات'!$B$6,$K698)-$J698))</f>
        <v/>
      </c>
      <c r="T698" s="17">
        <f>IF($I698="","",DATE(YEAR($I698),MONTH($I698),1))</f>
        <v/>
      </c>
      <c r="U698" s="18">
        <f>IF(OR($O698="",$P698=""),"",$P698-$O698)</f>
        <v/>
      </c>
    </row>
    <row r="699">
      <c r="A699" s="4" t="n"/>
      <c r="B699" s="4" t="n"/>
      <c r="C699" s="4" t="n"/>
      <c r="D699" s="4" t="n"/>
      <c r="E699" s="4" t="n"/>
      <c r="F699" s="13" t="n"/>
      <c r="G699" s="14" t="n"/>
      <c r="H699" s="13" t="n"/>
      <c r="I699" s="5" t="n"/>
      <c r="J699" s="5" t="n"/>
      <c r="K699" s="5" t="n"/>
      <c r="L699" s="4" t="n"/>
      <c r="M699" s="4" t="n"/>
      <c r="N699" s="4" t="n"/>
      <c r="O699" s="15" t="n"/>
      <c r="P699" s="15" t="n"/>
      <c r="Q699" s="16">
        <f>IF($I699="","",IF($K699="",'الإعدادات'!$B$6-$I699,$K699-$I699))</f>
        <v/>
      </c>
      <c r="R699" s="8">
        <f>IF($I699="","",IF($K699&lt;&gt;"","استُلم",IF(AND($J699&lt;&gt;"",'الإعدادات'!$B$6&gt;$J699),"متأخر","في المعمل")))</f>
        <v/>
      </c>
      <c r="S699" s="16">
        <f>IF(OR($I699="",$J699=""),"",MAX(0,IF($K699="",'الإعدادات'!$B$6,$K699)-$J699))</f>
        <v/>
      </c>
      <c r="T699" s="17">
        <f>IF($I699="","",DATE(YEAR($I699),MONTH($I699),1))</f>
        <v/>
      </c>
      <c r="U699" s="18">
        <f>IF(OR($O699="",$P699=""),"",$P699-$O699)</f>
        <v/>
      </c>
    </row>
    <row r="700">
      <c r="A700" s="4" t="n"/>
      <c r="B700" s="4" t="n"/>
      <c r="C700" s="4" t="n"/>
      <c r="D700" s="4" t="n"/>
      <c r="E700" s="4" t="n"/>
      <c r="F700" s="13" t="n"/>
      <c r="G700" s="14" t="n"/>
      <c r="H700" s="13" t="n"/>
      <c r="I700" s="5" t="n"/>
      <c r="J700" s="5" t="n"/>
      <c r="K700" s="5" t="n"/>
      <c r="L700" s="4" t="n"/>
      <c r="M700" s="4" t="n"/>
      <c r="N700" s="4" t="n"/>
      <c r="O700" s="15" t="n"/>
      <c r="P700" s="15" t="n"/>
      <c r="Q700" s="16">
        <f>IF($I700="","",IF($K700="",'الإعدادات'!$B$6-$I700,$K700-$I700))</f>
        <v/>
      </c>
      <c r="R700" s="8">
        <f>IF($I700="","",IF($K700&lt;&gt;"","استُلم",IF(AND($J700&lt;&gt;"",'الإعدادات'!$B$6&gt;$J700),"متأخر","في المعمل")))</f>
        <v/>
      </c>
      <c r="S700" s="16">
        <f>IF(OR($I700="",$J700=""),"",MAX(0,IF($K700="",'الإعدادات'!$B$6,$K700)-$J700))</f>
        <v/>
      </c>
      <c r="T700" s="17">
        <f>IF($I700="","",DATE(YEAR($I700),MONTH($I700),1))</f>
        <v/>
      </c>
      <c r="U700" s="18">
        <f>IF(OR($O700="",$P700=""),"",$P700-$O700)</f>
        <v/>
      </c>
    </row>
    <row r="701">
      <c r="A701" s="4" t="n"/>
      <c r="B701" s="4" t="n"/>
      <c r="C701" s="4" t="n"/>
      <c r="D701" s="4" t="n"/>
      <c r="E701" s="4" t="n"/>
      <c r="F701" s="13" t="n"/>
      <c r="G701" s="14" t="n"/>
      <c r="H701" s="13" t="n"/>
      <c r="I701" s="5" t="n"/>
      <c r="J701" s="5" t="n"/>
      <c r="K701" s="5" t="n"/>
      <c r="L701" s="4" t="n"/>
      <c r="M701" s="4" t="n"/>
      <c r="N701" s="4" t="n"/>
      <c r="O701" s="15" t="n"/>
      <c r="P701" s="15" t="n"/>
      <c r="Q701" s="16">
        <f>IF($I701="","",IF($K701="",'الإعدادات'!$B$6-$I701,$K701-$I701))</f>
        <v/>
      </c>
      <c r="R701" s="8">
        <f>IF($I701="","",IF($K701&lt;&gt;"","استُلم",IF(AND($J701&lt;&gt;"",'الإعدادات'!$B$6&gt;$J701),"متأخر","في المعمل")))</f>
        <v/>
      </c>
      <c r="S701" s="16">
        <f>IF(OR($I701="",$J701=""),"",MAX(0,IF($K701="",'الإعدادات'!$B$6,$K701)-$J701))</f>
        <v/>
      </c>
      <c r="T701" s="17">
        <f>IF($I701="","",DATE(YEAR($I701),MONTH($I701),1))</f>
        <v/>
      </c>
      <c r="U701" s="18">
        <f>IF(OR($O701="",$P701=""),"",$P701-$O701)</f>
        <v/>
      </c>
    </row>
    <row r="702">
      <c r="A702" s="4" t="n"/>
      <c r="B702" s="4" t="n"/>
      <c r="C702" s="4" t="n"/>
      <c r="D702" s="4" t="n"/>
      <c r="E702" s="4" t="n"/>
      <c r="F702" s="13" t="n"/>
      <c r="G702" s="14" t="n"/>
      <c r="H702" s="13" t="n"/>
      <c r="I702" s="5" t="n"/>
      <c r="J702" s="5" t="n"/>
      <c r="K702" s="5" t="n"/>
      <c r="L702" s="4" t="n"/>
      <c r="M702" s="4" t="n"/>
      <c r="N702" s="4" t="n"/>
      <c r="O702" s="15" t="n"/>
      <c r="P702" s="15" t="n"/>
      <c r="Q702" s="16">
        <f>IF($I702="","",IF($K702="",'الإعدادات'!$B$6-$I702,$K702-$I702))</f>
        <v/>
      </c>
      <c r="R702" s="8">
        <f>IF($I702="","",IF($K702&lt;&gt;"","استُلم",IF(AND($J702&lt;&gt;"",'الإعدادات'!$B$6&gt;$J702),"متأخر","في المعمل")))</f>
        <v/>
      </c>
      <c r="S702" s="16">
        <f>IF(OR($I702="",$J702=""),"",MAX(0,IF($K702="",'الإعدادات'!$B$6,$K702)-$J702))</f>
        <v/>
      </c>
      <c r="T702" s="17">
        <f>IF($I702="","",DATE(YEAR($I702),MONTH($I702),1))</f>
        <v/>
      </c>
      <c r="U702" s="18">
        <f>IF(OR($O702="",$P702=""),"",$P702-$O702)</f>
        <v/>
      </c>
    </row>
    <row r="703">
      <c r="A703" s="4" t="n"/>
      <c r="B703" s="4" t="n"/>
      <c r="C703" s="4" t="n"/>
      <c r="D703" s="4" t="n"/>
      <c r="E703" s="4" t="n"/>
      <c r="F703" s="13" t="n"/>
      <c r="G703" s="14" t="n"/>
      <c r="H703" s="13" t="n"/>
      <c r="I703" s="5" t="n"/>
      <c r="J703" s="5" t="n"/>
      <c r="K703" s="5" t="n"/>
      <c r="L703" s="4" t="n"/>
      <c r="M703" s="4" t="n"/>
      <c r="N703" s="4" t="n"/>
      <c r="O703" s="15" t="n"/>
      <c r="P703" s="15" t="n"/>
      <c r="Q703" s="16">
        <f>IF($I703="","",IF($K703="",'الإعدادات'!$B$6-$I703,$K703-$I703))</f>
        <v/>
      </c>
      <c r="R703" s="8">
        <f>IF($I703="","",IF($K703&lt;&gt;"","استُلم",IF(AND($J703&lt;&gt;"",'الإعدادات'!$B$6&gt;$J703),"متأخر","في المعمل")))</f>
        <v/>
      </c>
      <c r="S703" s="16">
        <f>IF(OR($I703="",$J703=""),"",MAX(0,IF($K703="",'الإعدادات'!$B$6,$K703)-$J703))</f>
        <v/>
      </c>
      <c r="T703" s="17">
        <f>IF($I703="","",DATE(YEAR($I703),MONTH($I703),1))</f>
        <v/>
      </c>
      <c r="U703" s="18">
        <f>IF(OR($O703="",$P703=""),"",$P703-$O703)</f>
        <v/>
      </c>
    </row>
    <row r="704">
      <c r="A704" s="4" t="n"/>
      <c r="B704" s="4" t="n"/>
      <c r="C704" s="4" t="n"/>
      <c r="D704" s="4" t="n"/>
      <c r="E704" s="4" t="n"/>
      <c r="F704" s="13" t="n"/>
      <c r="G704" s="14" t="n"/>
      <c r="H704" s="13" t="n"/>
      <c r="I704" s="5" t="n"/>
      <c r="J704" s="5" t="n"/>
      <c r="K704" s="5" t="n"/>
      <c r="L704" s="4" t="n"/>
      <c r="M704" s="4" t="n"/>
      <c r="N704" s="4" t="n"/>
      <c r="O704" s="15" t="n"/>
      <c r="P704" s="15" t="n"/>
      <c r="Q704" s="16">
        <f>IF($I704="","",IF($K704="",'الإعدادات'!$B$6-$I704,$K704-$I704))</f>
        <v/>
      </c>
      <c r="R704" s="8">
        <f>IF($I704="","",IF($K704&lt;&gt;"","استُلم",IF(AND($J704&lt;&gt;"",'الإعدادات'!$B$6&gt;$J704),"متأخر","في المعمل")))</f>
        <v/>
      </c>
      <c r="S704" s="16">
        <f>IF(OR($I704="",$J704=""),"",MAX(0,IF($K704="",'الإعدادات'!$B$6,$K704)-$J704))</f>
        <v/>
      </c>
      <c r="T704" s="17">
        <f>IF($I704="","",DATE(YEAR($I704),MONTH($I704),1))</f>
        <v/>
      </c>
      <c r="U704" s="18">
        <f>IF(OR($O704="",$P704=""),"",$P704-$O704)</f>
        <v/>
      </c>
    </row>
    <row r="705">
      <c r="A705" s="4" t="n"/>
      <c r="B705" s="4" t="n"/>
      <c r="C705" s="4" t="n"/>
      <c r="D705" s="4" t="n"/>
      <c r="E705" s="4" t="n"/>
      <c r="F705" s="13" t="n"/>
      <c r="G705" s="14" t="n"/>
      <c r="H705" s="13" t="n"/>
      <c r="I705" s="5" t="n"/>
      <c r="J705" s="5" t="n"/>
      <c r="K705" s="5" t="n"/>
      <c r="L705" s="4" t="n"/>
      <c r="M705" s="4" t="n"/>
      <c r="N705" s="4" t="n"/>
      <c r="O705" s="15" t="n"/>
      <c r="P705" s="15" t="n"/>
      <c r="Q705" s="16">
        <f>IF($I705="","",IF($K705="",'الإعدادات'!$B$6-$I705,$K705-$I705))</f>
        <v/>
      </c>
      <c r="R705" s="8">
        <f>IF($I705="","",IF($K705&lt;&gt;"","استُلم",IF(AND($J705&lt;&gt;"",'الإعدادات'!$B$6&gt;$J705),"متأخر","في المعمل")))</f>
        <v/>
      </c>
      <c r="S705" s="16">
        <f>IF(OR($I705="",$J705=""),"",MAX(0,IF($K705="",'الإعدادات'!$B$6,$K705)-$J705))</f>
        <v/>
      </c>
      <c r="T705" s="17">
        <f>IF($I705="","",DATE(YEAR($I705),MONTH($I705),1))</f>
        <v/>
      </c>
      <c r="U705" s="18">
        <f>IF(OR($O705="",$P705=""),"",$P705-$O705)</f>
        <v/>
      </c>
    </row>
    <row r="706">
      <c r="A706" s="4" t="n"/>
      <c r="B706" s="4" t="n"/>
      <c r="C706" s="4" t="n"/>
      <c r="D706" s="4" t="n"/>
      <c r="E706" s="4" t="n"/>
      <c r="F706" s="13" t="n"/>
      <c r="G706" s="14" t="n"/>
      <c r="H706" s="13" t="n"/>
      <c r="I706" s="5" t="n"/>
      <c r="J706" s="5" t="n"/>
      <c r="K706" s="5" t="n"/>
      <c r="L706" s="4" t="n"/>
      <c r="M706" s="4" t="n"/>
      <c r="N706" s="4" t="n"/>
      <c r="O706" s="15" t="n"/>
      <c r="P706" s="15" t="n"/>
      <c r="Q706" s="16">
        <f>IF($I706="","",IF($K706="",'الإعدادات'!$B$6-$I706,$K706-$I706))</f>
        <v/>
      </c>
      <c r="R706" s="8">
        <f>IF($I706="","",IF($K706&lt;&gt;"","استُلم",IF(AND($J706&lt;&gt;"",'الإعدادات'!$B$6&gt;$J706),"متأخر","في المعمل")))</f>
        <v/>
      </c>
      <c r="S706" s="16">
        <f>IF(OR($I706="",$J706=""),"",MAX(0,IF($K706="",'الإعدادات'!$B$6,$K706)-$J706))</f>
        <v/>
      </c>
      <c r="T706" s="17">
        <f>IF($I706="","",DATE(YEAR($I706),MONTH($I706),1))</f>
        <v/>
      </c>
      <c r="U706" s="18">
        <f>IF(OR($O706="",$P706=""),"",$P706-$O706)</f>
        <v/>
      </c>
    </row>
    <row r="707">
      <c r="A707" s="4" t="n"/>
      <c r="B707" s="4" t="n"/>
      <c r="C707" s="4" t="n"/>
      <c r="D707" s="4" t="n"/>
      <c r="E707" s="4" t="n"/>
      <c r="F707" s="13" t="n"/>
      <c r="G707" s="14" t="n"/>
      <c r="H707" s="13" t="n"/>
      <c r="I707" s="5" t="n"/>
      <c r="J707" s="5" t="n"/>
      <c r="K707" s="5" t="n"/>
      <c r="L707" s="4" t="n"/>
      <c r="M707" s="4" t="n"/>
      <c r="N707" s="4" t="n"/>
      <c r="O707" s="15" t="n"/>
      <c r="P707" s="15" t="n"/>
      <c r="Q707" s="16">
        <f>IF($I707="","",IF($K707="",'الإعدادات'!$B$6-$I707,$K707-$I707))</f>
        <v/>
      </c>
      <c r="R707" s="8">
        <f>IF($I707="","",IF($K707&lt;&gt;"","استُلم",IF(AND($J707&lt;&gt;"",'الإعدادات'!$B$6&gt;$J707),"متأخر","في المعمل")))</f>
        <v/>
      </c>
      <c r="S707" s="16">
        <f>IF(OR($I707="",$J707=""),"",MAX(0,IF($K707="",'الإعدادات'!$B$6,$K707)-$J707))</f>
        <v/>
      </c>
      <c r="T707" s="17">
        <f>IF($I707="","",DATE(YEAR($I707),MONTH($I707),1))</f>
        <v/>
      </c>
      <c r="U707" s="18">
        <f>IF(OR($O707="",$P707=""),"",$P707-$O707)</f>
        <v/>
      </c>
    </row>
    <row r="708">
      <c r="A708" s="4" t="n"/>
      <c r="B708" s="4" t="n"/>
      <c r="C708" s="4" t="n"/>
      <c r="D708" s="4" t="n"/>
      <c r="E708" s="4" t="n"/>
      <c r="F708" s="13" t="n"/>
      <c r="G708" s="14" t="n"/>
      <c r="H708" s="13" t="n"/>
      <c r="I708" s="5" t="n"/>
      <c r="J708" s="5" t="n"/>
      <c r="K708" s="5" t="n"/>
      <c r="L708" s="4" t="n"/>
      <c r="M708" s="4" t="n"/>
      <c r="N708" s="4" t="n"/>
      <c r="O708" s="15" t="n"/>
      <c r="P708" s="15" t="n"/>
      <c r="Q708" s="16">
        <f>IF($I708="","",IF($K708="",'الإعدادات'!$B$6-$I708,$K708-$I708))</f>
        <v/>
      </c>
      <c r="R708" s="8">
        <f>IF($I708="","",IF($K708&lt;&gt;"","استُلم",IF(AND($J708&lt;&gt;"",'الإعدادات'!$B$6&gt;$J708),"متأخر","في المعمل")))</f>
        <v/>
      </c>
      <c r="S708" s="16">
        <f>IF(OR($I708="",$J708=""),"",MAX(0,IF($K708="",'الإعدادات'!$B$6,$K708)-$J708))</f>
        <v/>
      </c>
      <c r="T708" s="17">
        <f>IF($I708="","",DATE(YEAR($I708),MONTH($I708),1))</f>
        <v/>
      </c>
      <c r="U708" s="18">
        <f>IF(OR($O708="",$P708=""),"",$P708-$O708)</f>
        <v/>
      </c>
    </row>
    <row r="709">
      <c r="A709" s="4" t="n"/>
      <c r="B709" s="4" t="n"/>
      <c r="C709" s="4" t="n"/>
      <c r="D709" s="4" t="n"/>
      <c r="E709" s="4" t="n"/>
      <c r="F709" s="13" t="n"/>
      <c r="G709" s="14" t="n"/>
      <c r="H709" s="13" t="n"/>
      <c r="I709" s="5" t="n"/>
      <c r="J709" s="5" t="n"/>
      <c r="K709" s="5" t="n"/>
      <c r="L709" s="4" t="n"/>
      <c r="M709" s="4" t="n"/>
      <c r="N709" s="4" t="n"/>
      <c r="O709" s="15" t="n"/>
      <c r="P709" s="15" t="n"/>
      <c r="Q709" s="16">
        <f>IF($I709="","",IF($K709="",'الإعدادات'!$B$6-$I709,$K709-$I709))</f>
        <v/>
      </c>
      <c r="R709" s="8">
        <f>IF($I709="","",IF($K709&lt;&gt;"","استُلم",IF(AND($J709&lt;&gt;"",'الإعدادات'!$B$6&gt;$J709),"متأخر","في المعمل")))</f>
        <v/>
      </c>
      <c r="S709" s="16">
        <f>IF(OR($I709="",$J709=""),"",MAX(0,IF($K709="",'الإعدادات'!$B$6,$K709)-$J709))</f>
        <v/>
      </c>
      <c r="T709" s="17">
        <f>IF($I709="","",DATE(YEAR($I709),MONTH($I709),1))</f>
        <v/>
      </c>
      <c r="U709" s="18">
        <f>IF(OR($O709="",$P709=""),"",$P709-$O709)</f>
        <v/>
      </c>
    </row>
    <row r="710">
      <c r="A710" s="4" t="n"/>
      <c r="B710" s="4" t="n"/>
      <c r="C710" s="4" t="n"/>
      <c r="D710" s="4" t="n"/>
      <c r="E710" s="4" t="n"/>
      <c r="F710" s="13" t="n"/>
      <c r="G710" s="14" t="n"/>
      <c r="H710" s="13" t="n"/>
      <c r="I710" s="5" t="n"/>
      <c r="J710" s="5" t="n"/>
      <c r="K710" s="5" t="n"/>
      <c r="L710" s="4" t="n"/>
      <c r="M710" s="4" t="n"/>
      <c r="N710" s="4" t="n"/>
      <c r="O710" s="15" t="n"/>
      <c r="P710" s="15" t="n"/>
      <c r="Q710" s="16">
        <f>IF($I710="","",IF($K710="",'الإعدادات'!$B$6-$I710,$K710-$I710))</f>
        <v/>
      </c>
      <c r="R710" s="8">
        <f>IF($I710="","",IF($K710&lt;&gt;"","استُلم",IF(AND($J710&lt;&gt;"",'الإعدادات'!$B$6&gt;$J710),"متأخر","في المعمل")))</f>
        <v/>
      </c>
      <c r="S710" s="16">
        <f>IF(OR($I710="",$J710=""),"",MAX(0,IF($K710="",'الإعدادات'!$B$6,$K710)-$J710))</f>
        <v/>
      </c>
      <c r="T710" s="17">
        <f>IF($I710="","",DATE(YEAR($I710),MONTH($I710),1))</f>
        <v/>
      </c>
      <c r="U710" s="18">
        <f>IF(OR($O710="",$P710=""),"",$P710-$O710)</f>
        <v/>
      </c>
    </row>
    <row r="711">
      <c r="A711" s="4" t="n"/>
      <c r="B711" s="4" t="n"/>
      <c r="C711" s="4" t="n"/>
      <c r="D711" s="4" t="n"/>
      <c r="E711" s="4" t="n"/>
      <c r="F711" s="13" t="n"/>
      <c r="G711" s="14" t="n"/>
      <c r="H711" s="13" t="n"/>
      <c r="I711" s="5" t="n"/>
      <c r="J711" s="5" t="n"/>
      <c r="K711" s="5" t="n"/>
      <c r="L711" s="4" t="n"/>
      <c r="M711" s="4" t="n"/>
      <c r="N711" s="4" t="n"/>
      <c r="O711" s="15" t="n"/>
      <c r="P711" s="15" t="n"/>
      <c r="Q711" s="16">
        <f>IF($I711="","",IF($K711="",'الإعدادات'!$B$6-$I711,$K711-$I711))</f>
        <v/>
      </c>
      <c r="R711" s="8">
        <f>IF($I711="","",IF($K711&lt;&gt;"","استُلم",IF(AND($J711&lt;&gt;"",'الإعدادات'!$B$6&gt;$J711),"متأخر","في المعمل")))</f>
        <v/>
      </c>
      <c r="S711" s="16">
        <f>IF(OR($I711="",$J711=""),"",MAX(0,IF($K711="",'الإعدادات'!$B$6,$K711)-$J711))</f>
        <v/>
      </c>
      <c r="T711" s="17">
        <f>IF($I711="","",DATE(YEAR($I711),MONTH($I711),1))</f>
        <v/>
      </c>
      <c r="U711" s="18">
        <f>IF(OR($O711="",$P711=""),"",$P711-$O711)</f>
        <v/>
      </c>
    </row>
    <row r="712">
      <c r="A712" s="4" t="n"/>
      <c r="B712" s="4" t="n"/>
      <c r="C712" s="4" t="n"/>
      <c r="D712" s="4" t="n"/>
      <c r="E712" s="4" t="n"/>
      <c r="F712" s="13" t="n"/>
      <c r="G712" s="14" t="n"/>
      <c r="H712" s="13" t="n"/>
      <c r="I712" s="5" t="n"/>
      <c r="J712" s="5" t="n"/>
      <c r="K712" s="5" t="n"/>
      <c r="L712" s="4" t="n"/>
      <c r="M712" s="4" t="n"/>
      <c r="N712" s="4" t="n"/>
      <c r="O712" s="15" t="n"/>
      <c r="P712" s="15" t="n"/>
      <c r="Q712" s="16">
        <f>IF($I712="","",IF($K712="",'الإعدادات'!$B$6-$I712,$K712-$I712))</f>
        <v/>
      </c>
      <c r="R712" s="8">
        <f>IF($I712="","",IF($K712&lt;&gt;"","استُلم",IF(AND($J712&lt;&gt;"",'الإعدادات'!$B$6&gt;$J712),"متأخر","في المعمل")))</f>
        <v/>
      </c>
      <c r="S712" s="16">
        <f>IF(OR($I712="",$J712=""),"",MAX(0,IF($K712="",'الإعدادات'!$B$6,$K712)-$J712))</f>
        <v/>
      </c>
      <c r="T712" s="17">
        <f>IF($I712="","",DATE(YEAR($I712),MONTH($I712),1))</f>
        <v/>
      </c>
      <c r="U712" s="18">
        <f>IF(OR($O712="",$P712=""),"",$P712-$O712)</f>
        <v/>
      </c>
    </row>
    <row r="713">
      <c r="A713" s="4" t="n"/>
      <c r="B713" s="4" t="n"/>
      <c r="C713" s="4" t="n"/>
      <c r="D713" s="4" t="n"/>
      <c r="E713" s="4" t="n"/>
      <c r="F713" s="13" t="n"/>
      <c r="G713" s="14" t="n"/>
      <c r="H713" s="13" t="n"/>
      <c r="I713" s="5" t="n"/>
      <c r="J713" s="5" t="n"/>
      <c r="K713" s="5" t="n"/>
      <c r="L713" s="4" t="n"/>
      <c r="M713" s="4" t="n"/>
      <c r="N713" s="4" t="n"/>
      <c r="O713" s="15" t="n"/>
      <c r="P713" s="15" t="n"/>
      <c r="Q713" s="16">
        <f>IF($I713="","",IF($K713="",'الإعدادات'!$B$6-$I713,$K713-$I713))</f>
        <v/>
      </c>
      <c r="R713" s="8">
        <f>IF($I713="","",IF($K713&lt;&gt;"","استُلم",IF(AND($J713&lt;&gt;"",'الإعدادات'!$B$6&gt;$J713),"متأخر","في المعمل")))</f>
        <v/>
      </c>
      <c r="S713" s="16">
        <f>IF(OR($I713="",$J713=""),"",MAX(0,IF($K713="",'الإعدادات'!$B$6,$K713)-$J713))</f>
        <v/>
      </c>
      <c r="T713" s="17">
        <f>IF($I713="","",DATE(YEAR($I713),MONTH($I713),1))</f>
        <v/>
      </c>
      <c r="U713" s="18">
        <f>IF(OR($O713="",$P713=""),"",$P713-$O713)</f>
        <v/>
      </c>
    </row>
    <row r="714">
      <c r="A714" s="4" t="n"/>
      <c r="B714" s="4" t="n"/>
      <c r="C714" s="4" t="n"/>
      <c r="D714" s="4" t="n"/>
      <c r="E714" s="4" t="n"/>
      <c r="F714" s="13" t="n"/>
      <c r="G714" s="14" t="n"/>
      <c r="H714" s="13" t="n"/>
      <c r="I714" s="5" t="n"/>
      <c r="J714" s="5" t="n"/>
      <c r="K714" s="5" t="n"/>
      <c r="L714" s="4" t="n"/>
      <c r="M714" s="4" t="n"/>
      <c r="N714" s="4" t="n"/>
      <c r="O714" s="15" t="n"/>
      <c r="P714" s="15" t="n"/>
      <c r="Q714" s="16">
        <f>IF($I714="","",IF($K714="",'الإعدادات'!$B$6-$I714,$K714-$I714))</f>
        <v/>
      </c>
      <c r="R714" s="8">
        <f>IF($I714="","",IF($K714&lt;&gt;"","استُلم",IF(AND($J714&lt;&gt;"",'الإعدادات'!$B$6&gt;$J714),"متأخر","في المعمل")))</f>
        <v/>
      </c>
      <c r="S714" s="16">
        <f>IF(OR($I714="",$J714=""),"",MAX(0,IF($K714="",'الإعدادات'!$B$6,$K714)-$J714))</f>
        <v/>
      </c>
      <c r="T714" s="17">
        <f>IF($I714="","",DATE(YEAR($I714),MONTH($I714),1))</f>
        <v/>
      </c>
      <c r="U714" s="18">
        <f>IF(OR($O714="",$P714=""),"",$P714-$O714)</f>
        <v/>
      </c>
    </row>
    <row r="715">
      <c r="A715" s="4" t="n"/>
      <c r="B715" s="4" t="n"/>
      <c r="C715" s="4" t="n"/>
      <c r="D715" s="4" t="n"/>
      <c r="E715" s="4" t="n"/>
      <c r="F715" s="13" t="n"/>
      <c r="G715" s="14" t="n"/>
      <c r="H715" s="13" t="n"/>
      <c r="I715" s="5" t="n"/>
      <c r="J715" s="5" t="n"/>
      <c r="K715" s="5" t="n"/>
      <c r="L715" s="4" t="n"/>
      <c r="M715" s="4" t="n"/>
      <c r="N715" s="4" t="n"/>
      <c r="O715" s="15" t="n"/>
      <c r="P715" s="15" t="n"/>
      <c r="Q715" s="16">
        <f>IF($I715="","",IF($K715="",'الإعدادات'!$B$6-$I715,$K715-$I715))</f>
        <v/>
      </c>
      <c r="R715" s="8">
        <f>IF($I715="","",IF($K715&lt;&gt;"","استُلم",IF(AND($J715&lt;&gt;"",'الإعدادات'!$B$6&gt;$J715),"متأخر","في المعمل")))</f>
        <v/>
      </c>
      <c r="S715" s="16">
        <f>IF(OR($I715="",$J715=""),"",MAX(0,IF($K715="",'الإعدادات'!$B$6,$K715)-$J715))</f>
        <v/>
      </c>
      <c r="T715" s="17">
        <f>IF($I715="","",DATE(YEAR($I715),MONTH($I715),1))</f>
        <v/>
      </c>
      <c r="U715" s="18">
        <f>IF(OR($O715="",$P715=""),"",$P715-$O715)</f>
        <v/>
      </c>
    </row>
    <row r="716">
      <c r="A716" s="4" t="n"/>
      <c r="B716" s="4" t="n"/>
      <c r="C716" s="4" t="n"/>
      <c r="D716" s="4" t="n"/>
      <c r="E716" s="4" t="n"/>
      <c r="F716" s="13" t="n"/>
      <c r="G716" s="14" t="n"/>
      <c r="H716" s="13" t="n"/>
      <c r="I716" s="5" t="n"/>
      <c r="J716" s="5" t="n"/>
      <c r="K716" s="5" t="n"/>
      <c r="L716" s="4" t="n"/>
      <c r="M716" s="4" t="n"/>
      <c r="N716" s="4" t="n"/>
      <c r="O716" s="15" t="n"/>
      <c r="P716" s="15" t="n"/>
      <c r="Q716" s="16">
        <f>IF($I716="","",IF($K716="",'الإعدادات'!$B$6-$I716,$K716-$I716))</f>
        <v/>
      </c>
      <c r="R716" s="8">
        <f>IF($I716="","",IF($K716&lt;&gt;"","استُلم",IF(AND($J716&lt;&gt;"",'الإعدادات'!$B$6&gt;$J716),"متأخر","في المعمل")))</f>
        <v/>
      </c>
      <c r="S716" s="16">
        <f>IF(OR($I716="",$J716=""),"",MAX(0,IF($K716="",'الإعدادات'!$B$6,$K716)-$J716))</f>
        <v/>
      </c>
      <c r="T716" s="17">
        <f>IF($I716="","",DATE(YEAR($I716),MONTH($I716),1))</f>
        <v/>
      </c>
      <c r="U716" s="18">
        <f>IF(OR($O716="",$P716=""),"",$P716-$O716)</f>
        <v/>
      </c>
    </row>
    <row r="717">
      <c r="A717" s="4" t="n"/>
      <c r="B717" s="4" t="n"/>
      <c r="C717" s="4" t="n"/>
      <c r="D717" s="4" t="n"/>
      <c r="E717" s="4" t="n"/>
      <c r="F717" s="13" t="n"/>
      <c r="G717" s="14" t="n"/>
      <c r="H717" s="13" t="n"/>
      <c r="I717" s="5" t="n"/>
      <c r="J717" s="5" t="n"/>
      <c r="K717" s="5" t="n"/>
      <c r="L717" s="4" t="n"/>
      <c r="M717" s="4" t="n"/>
      <c r="N717" s="4" t="n"/>
      <c r="O717" s="15" t="n"/>
      <c r="P717" s="15" t="n"/>
      <c r="Q717" s="16">
        <f>IF($I717="","",IF($K717="",'الإعدادات'!$B$6-$I717,$K717-$I717))</f>
        <v/>
      </c>
      <c r="R717" s="8">
        <f>IF($I717="","",IF($K717&lt;&gt;"","استُلم",IF(AND($J717&lt;&gt;"",'الإعدادات'!$B$6&gt;$J717),"متأخر","في المعمل")))</f>
        <v/>
      </c>
      <c r="S717" s="16">
        <f>IF(OR($I717="",$J717=""),"",MAX(0,IF($K717="",'الإعدادات'!$B$6,$K717)-$J717))</f>
        <v/>
      </c>
      <c r="T717" s="17">
        <f>IF($I717="","",DATE(YEAR($I717),MONTH($I717),1))</f>
        <v/>
      </c>
      <c r="U717" s="18">
        <f>IF(OR($O717="",$P717=""),"",$P717-$O717)</f>
        <v/>
      </c>
    </row>
    <row r="718">
      <c r="A718" s="4" t="n"/>
      <c r="B718" s="4" t="n"/>
      <c r="C718" s="4" t="n"/>
      <c r="D718" s="4" t="n"/>
      <c r="E718" s="4" t="n"/>
      <c r="F718" s="13" t="n"/>
      <c r="G718" s="14" t="n"/>
      <c r="H718" s="13" t="n"/>
      <c r="I718" s="5" t="n"/>
      <c r="J718" s="5" t="n"/>
      <c r="K718" s="5" t="n"/>
      <c r="L718" s="4" t="n"/>
      <c r="M718" s="4" t="n"/>
      <c r="N718" s="4" t="n"/>
      <c r="O718" s="15" t="n"/>
      <c r="P718" s="15" t="n"/>
      <c r="Q718" s="16">
        <f>IF($I718="","",IF($K718="",'الإعدادات'!$B$6-$I718,$K718-$I718))</f>
        <v/>
      </c>
      <c r="R718" s="8">
        <f>IF($I718="","",IF($K718&lt;&gt;"","استُلم",IF(AND($J718&lt;&gt;"",'الإعدادات'!$B$6&gt;$J718),"متأخر","في المعمل")))</f>
        <v/>
      </c>
      <c r="S718" s="16">
        <f>IF(OR($I718="",$J718=""),"",MAX(0,IF($K718="",'الإعدادات'!$B$6,$K718)-$J718))</f>
        <v/>
      </c>
      <c r="T718" s="17">
        <f>IF($I718="","",DATE(YEAR($I718),MONTH($I718),1))</f>
        <v/>
      </c>
      <c r="U718" s="18">
        <f>IF(OR($O718="",$P718=""),"",$P718-$O718)</f>
        <v/>
      </c>
    </row>
    <row r="719">
      <c r="A719" s="4" t="n"/>
      <c r="B719" s="4" t="n"/>
      <c r="C719" s="4" t="n"/>
      <c r="D719" s="4" t="n"/>
      <c r="E719" s="4" t="n"/>
      <c r="F719" s="13" t="n"/>
      <c r="G719" s="14" t="n"/>
      <c r="H719" s="13" t="n"/>
      <c r="I719" s="5" t="n"/>
      <c r="J719" s="5" t="n"/>
      <c r="K719" s="5" t="n"/>
      <c r="L719" s="4" t="n"/>
      <c r="M719" s="4" t="n"/>
      <c r="N719" s="4" t="n"/>
      <c r="O719" s="15" t="n"/>
      <c r="P719" s="15" t="n"/>
      <c r="Q719" s="16">
        <f>IF($I719="","",IF($K719="",'الإعدادات'!$B$6-$I719,$K719-$I719))</f>
        <v/>
      </c>
      <c r="R719" s="8">
        <f>IF($I719="","",IF($K719&lt;&gt;"","استُلم",IF(AND($J719&lt;&gt;"",'الإعدادات'!$B$6&gt;$J719),"متأخر","في المعمل")))</f>
        <v/>
      </c>
      <c r="S719" s="16">
        <f>IF(OR($I719="",$J719=""),"",MAX(0,IF($K719="",'الإعدادات'!$B$6,$K719)-$J719))</f>
        <v/>
      </c>
      <c r="T719" s="17">
        <f>IF($I719="","",DATE(YEAR($I719),MONTH($I719),1))</f>
        <v/>
      </c>
      <c r="U719" s="18">
        <f>IF(OR($O719="",$P719=""),"",$P719-$O719)</f>
        <v/>
      </c>
    </row>
    <row r="720">
      <c r="A720" s="4" t="n"/>
      <c r="B720" s="4" t="n"/>
      <c r="C720" s="4" t="n"/>
      <c r="D720" s="4" t="n"/>
      <c r="E720" s="4" t="n"/>
      <c r="F720" s="13" t="n"/>
      <c r="G720" s="14" t="n"/>
      <c r="H720" s="13" t="n"/>
      <c r="I720" s="5" t="n"/>
      <c r="J720" s="5" t="n"/>
      <c r="K720" s="5" t="n"/>
      <c r="L720" s="4" t="n"/>
      <c r="M720" s="4" t="n"/>
      <c r="N720" s="4" t="n"/>
      <c r="O720" s="15" t="n"/>
      <c r="P720" s="15" t="n"/>
      <c r="Q720" s="16">
        <f>IF($I720="","",IF($K720="",'الإعدادات'!$B$6-$I720,$K720-$I720))</f>
        <v/>
      </c>
      <c r="R720" s="8">
        <f>IF($I720="","",IF($K720&lt;&gt;"","استُلم",IF(AND($J720&lt;&gt;"",'الإعدادات'!$B$6&gt;$J720),"متأخر","في المعمل")))</f>
        <v/>
      </c>
      <c r="S720" s="16">
        <f>IF(OR($I720="",$J720=""),"",MAX(0,IF($K720="",'الإعدادات'!$B$6,$K720)-$J720))</f>
        <v/>
      </c>
      <c r="T720" s="17">
        <f>IF($I720="","",DATE(YEAR($I720),MONTH($I720),1))</f>
        <v/>
      </c>
      <c r="U720" s="18">
        <f>IF(OR($O720="",$P720=""),"",$P720-$O720)</f>
        <v/>
      </c>
    </row>
    <row r="721">
      <c r="A721" s="4" t="n"/>
      <c r="B721" s="4" t="n"/>
      <c r="C721" s="4" t="n"/>
      <c r="D721" s="4" t="n"/>
      <c r="E721" s="4" t="n"/>
      <c r="F721" s="13" t="n"/>
      <c r="G721" s="14" t="n"/>
      <c r="H721" s="13" t="n"/>
      <c r="I721" s="5" t="n"/>
      <c r="J721" s="5" t="n"/>
      <c r="K721" s="5" t="n"/>
      <c r="L721" s="4" t="n"/>
      <c r="M721" s="4" t="n"/>
      <c r="N721" s="4" t="n"/>
      <c r="O721" s="15" t="n"/>
      <c r="P721" s="15" t="n"/>
      <c r="Q721" s="16">
        <f>IF($I721="","",IF($K721="",'الإعدادات'!$B$6-$I721,$K721-$I721))</f>
        <v/>
      </c>
      <c r="R721" s="8">
        <f>IF($I721="","",IF($K721&lt;&gt;"","استُلم",IF(AND($J721&lt;&gt;"",'الإعدادات'!$B$6&gt;$J721),"متأخر","في المعمل")))</f>
        <v/>
      </c>
      <c r="S721" s="16">
        <f>IF(OR($I721="",$J721=""),"",MAX(0,IF($K721="",'الإعدادات'!$B$6,$K721)-$J721))</f>
        <v/>
      </c>
      <c r="T721" s="17">
        <f>IF($I721="","",DATE(YEAR($I721),MONTH($I721),1))</f>
        <v/>
      </c>
      <c r="U721" s="18">
        <f>IF(OR($O721="",$P721=""),"",$P721-$O721)</f>
        <v/>
      </c>
    </row>
    <row r="722">
      <c r="A722" s="4" t="n"/>
      <c r="B722" s="4" t="n"/>
      <c r="C722" s="4" t="n"/>
      <c r="D722" s="4" t="n"/>
      <c r="E722" s="4" t="n"/>
      <c r="F722" s="13" t="n"/>
      <c r="G722" s="14" t="n"/>
      <c r="H722" s="13" t="n"/>
      <c r="I722" s="5" t="n"/>
      <c r="J722" s="5" t="n"/>
      <c r="K722" s="5" t="n"/>
      <c r="L722" s="4" t="n"/>
      <c r="M722" s="4" t="n"/>
      <c r="N722" s="4" t="n"/>
      <c r="O722" s="15" t="n"/>
      <c r="P722" s="15" t="n"/>
      <c r="Q722" s="16">
        <f>IF($I722="","",IF($K722="",'الإعدادات'!$B$6-$I722,$K722-$I722))</f>
        <v/>
      </c>
      <c r="R722" s="8">
        <f>IF($I722="","",IF($K722&lt;&gt;"","استُلم",IF(AND($J722&lt;&gt;"",'الإعدادات'!$B$6&gt;$J722),"متأخر","في المعمل")))</f>
        <v/>
      </c>
      <c r="S722" s="16">
        <f>IF(OR($I722="",$J722=""),"",MAX(0,IF($K722="",'الإعدادات'!$B$6,$K722)-$J722))</f>
        <v/>
      </c>
      <c r="T722" s="17">
        <f>IF($I722="","",DATE(YEAR($I722),MONTH($I722),1))</f>
        <v/>
      </c>
      <c r="U722" s="18">
        <f>IF(OR($O722="",$P722=""),"",$P722-$O722)</f>
        <v/>
      </c>
    </row>
    <row r="723">
      <c r="A723" s="4" t="n"/>
      <c r="B723" s="4" t="n"/>
      <c r="C723" s="4" t="n"/>
      <c r="D723" s="4" t="n"/>
      <c r="E723" s="4" t="n"/>
      <c r="F723" s="13" t="n"/>
      <c r="G723" s="14" t="n"/>
      <c r="H723" s="13" t="n"/>
      <c r="I723" s="5" t="n"/>
      <c r="J723" s="5" t="n"/>
      <c r="K723" s="5" t="n"/>
      <c r="L723" s="4" t="n"/>
      <c r="M723" s="4" t="n"/>
      <c r="N723" s="4" t="n"/>
      <c r="O723" s="15" t="n"/>
      <c r="P723" s="15" t="n"/>
      <c r="Q723" s="16">
        <f>IF($I723="","",IF($K723="",'الإعدادات'!$B$6-$I723,$K723-$I723))</f>
        <v/>
      </c>
      <c r="R723" s="8">
        <f>IF($I723="","",IF($K723&lt;&gt;"","استُلم",IF(AND($J723&lt;&gt;"",'الإعدادات'!$B$6&gt;$J723),"متأخر","في المعمل")))</f>
        <v/>
      </c>
      <c r="S723" s="16">
        <f>IF(OR($I723="",$J723=""),"",MAX(0,IF($K723="",'الإعدادات'!$B$6,$K723)-$J723))</f>
        <v/>
      </c>
      <c r="T723" s="17">
        <f>IF($I723="","",DATE(YEAR($I723),MONTH($I723),1))</f>
        <v/>
      </c>
      <c r="U723" s="18">
        <f>IF(OR($O723="",$P723=""),"",$P723-$O723)</f>
        <v/>
      </c>
    </row>
    <row r="724">
      <c r="A724" s="4" t="n"/>
      <c r="B724" s="4" t="n"/>
      <c r="C724" s="4" t="n"/>
      <c r="D724" s="4" t="n"/>
      <c r="E724" s="4" t="n"/>
      <c r="F724" s="13" t="n"/>
      <c r="G724" s="14" t="n"/>
      <c r="H724" s="13" t="n"/>
      <c r="I724" s="5" t="n"/>
      <c r="J724" s="5" t="n"/>
      <c r="K724" s="5" t="n"/>
      <c r="L724" s="4" t="n"/>
      <c r="M724" s="4" t="n"/>
      <c r="N724" s="4" t="n"/>
      <c r="O724" s="15" t="n"/>
      <c r="P724" s="15" t="n"/>
      <c r="Q724" s="16">
        <f>IF($I724="","",IF($K724="",'الإعدادات'!$B$6-$I724,$K724-$I724))</f>
        <v/>
      </c>
      <c r="R724" s="8">
        <f>IF($I724="","",IF($K724&lt;&gt;"","استُلم",IF(AND($J724&lt;&gt;"",'الإعدادات'!$B$6&gt;$J724),"متأخر","في المعمل")))</f>
        <v/>
      </c>
      <c r="S724" s="16">
        <f>IF(OR($I724="",$J724=""),"",MAX(0,IF($K724="",'الإعدادات'!$B$6,$K724)-$J724))</f>
        <v/>
      </c>
      <c r="T724" s="17">
        <f>IF($I724="","",DATE(YEAR($I724),MONTH($I724),1))</f>
        <v/>
      </c>
      <c r="U724" s="18">
        <f>IF(OR($O724="",$P724=""),"",$P724-$O724)</f>
        <v/>
      </c>
    </row>
    <row r="725">
      <c r="A725" s="4" t="n"/>
      <c r="B725" s="4" t="n"/>
      <c r="C725" s="4" t="n"/>
      <c r="D725" s="4" t="n"/>
      <c r="E725" s="4" t="n"/>
      <c r="F725" s="13" t="n"/>
      <c r="G725" s="14" t="n"/>
      <c r="H725" s="13" t="n"/>
      <c r="I725" s="5" t="n"/>
      <c r="J725" s="5" t="n"/>
      <c r="K725" s="5" t="n"/>
      <c r="L725" s="4" t="n"/>
      <c r="M725" s="4" t="n"/>
      <c r="N725" s="4" t="n"/>
      <c r="O725" s="15" t="n"/>
      <c r="P725" s="15" t="n"/>
      <c r="Q725" s="16">
        <f>IF($I725="","",IF($K725="",'الإعدادات'!$B$6-$I725,$K725-$I725))</f>
        <v/>
      </c>
      <c r="R725" s="8">
        <f>IF($I725="","",IF($K725&lt;&gt;"","استُلم",IF(AND($J725&lt;&gt;"",'الإعدادات'!$B$6&gt;$J725),"متأخر","في المعمل")))</f>
        <v/>
      </c>
      <c r="S725" s="16">
        <f>IF(OR($I725="",$J725=""),"",MAX(0,IF($K725="",'الإعدادات'!$B$6,$K725)-$J725))</f>
        <v/>
      </c>
      <c r="T725" s="17">
        <f>IF($I725="","",DATE(YEAR($I725),MONTH($I725),1))</f>
        <v/>
      </c>
      <c r="U725" s="18">
        <f>IF(OR($O725="",$P725=""),"",$P725-$O725)</f>
        <v/>
      </c>
    </row>
    <row r="726">
      <c r="A726" s="4" t="n"/>
      <c r="B726" s="4" t="n"/>
      <c r="C726" s="4" t="n"/>
      <c r="D726" s="4" t="n"/>
      <c r="E726" s="4" t="n"/>
      <c r="F726" s="13" t="n"/>
      <c r="G726" s="14" t="n"/>
      <c r="H726" s="13" t="n"/>
      <c r="I726" s="5" t="n"/>
      <c r="J726" s="5" t="n"/>
      <c r="K726" s="5" t="n"/>
      <c r="L726" s="4" t="n"/>
      <c r="M726" s="4" t="n"/>
      <c r="N726" s="4" t="n"/>
      <c r="O726" s="15" t="n"/>
      <c r="P726" s="15" t="n"/>
      <c r="Q726" s="16">
        <f>IF($I726="","",IF($K726="",'الإعدادات'!$B$6-$I726,$K726-$I726))</f>
        <v/>
      </c>
      <c r="R726" s="8">
        <f>IF($I726="","",IF($K726&lt;&gt;"","استُلم",IF(AND($J726&lt;&gt;"",'الإعدادات'!$B$6&gt;$J726),"متأخر","في المعمل")))</f>
        <v/>
      </c>
      <c r="S726" s="16">
        <f>IF(OR($I726="",$J726=""),"",MAX(0,IF($K726="",'الإعدادات'!$B$6,$K726)-$J726))</f>
        <v/>
      </c>
      <c r="T726" s="17">
        <f>IF($I726="","",DATE(YEAR($I726),MONTH($I726),1))</f>
        <v/>
      </c>
      <c r="U726" s="18">
        <f>IF(OR($O726="",$P726=""),"",$P726-$O726)</f>
        <v/>
      </c>
    </row>
    <row r="727">
      <c r="A727" s="4" t="n"/>
      <c r="B727" s="4" t="n"/>
      <c r="C727" s="4" t="n"/>
      <c r="D727" s="4" t="n"/>
      <c r="E727" s="4" t="n"/>
      <c r="F727" s="13" t="n"/>
      <c r="G727" s="14" t="n"/>
      <c r="H727" s="13" t="n"/>
      <c r="I727" s="5" t="n"/>
      <c r="J727" s="5" t="n"/>
      <c r="K727" s="5" t="n"/>
      <c r="L727" s="4" t="n"/>
      <c r="M727" s="4" t="n"/>
      <c r="N727" s="4" t="n"/>
      <c r="O727" s="15" t="n"/>
      <c r="P727" s="15" t="n"/>
      <c r="Q727" s="16">
        <f>IF($I727="","",IF($K727="",'الإعدادات'!$B$6-$I727,$K727-$I727))</f>
        <v/>
      </c>
      <c r="R727" s="8">
        <f>IF($I727="","",IF($K727&lt;&gt;"","استُلم",IF(AND($J727&lt;&gt;"",'الإعدادات'!$B$6&gt;$J727),"متأخر","في المعمل")))</f>
        <v/>
      </c>
      <c r="S727" s="16">
        <f>IF(OR($I727="",$J727=""),"",MAX(0,IF($K727="",'الإعدادات'!$B$6,$K727)-$J727))</f>
        <v/>
      </c>
      <c r="T727" s="17">
        <f>IF($I727="","",DATE(YEAR($I727),MONTH($I727),1))</f>
        <v/>
      </c>
      <c r="U727" s="18">
        <f>IF(OR($O727="",$P727=""),"",$P727-$O727)</f>
        <v/>
      </c>
    </row>
    <row r="728">
      <c r="A728" s="4" t="n"/>
      <c r="B728" s="4" t="n"/>
      <c r="C728" s="4" t="n"/>
      <c r="D728" s="4" t="n"/>
      <c r="E728" s="4" t="n"/>
      <c r="F728" s="13" t="n"/>
      <c r="G728" s="14" t="n"/>
      <c r="H728" s="13" t="n"/>
      <c r="I728" s="5" t="n"/>
      <c r="J728" s="5" t="n"/>
      <c r="K728" s="5" t="n"/>
      <c r="L728" s="4" t="n"/>
      <c r="M728" s="4" t="n"/>
      <c r="N728" s="4" t="n"/>
      <c r="O728" s="15" t="n"/>
      <c r="P728" s="15" t="n"/>
      <c r="Q728" s="16">
        <f>IF($I728="","",IF($K728="",'الإعدادات'!$B$6-$I728,$K728-$I728))</f>
        <v/>
      </c>
      <c r="R728" s="8">
        <f>IF($I728="","",IF($K728&lt;&gt;"","استُلم",IF(AND($J728&lt;&gt;"",'الإعدادات'!$B$6&gt;$J728),"متأخر","في المعمل")))</f>
        <v/>
      </c>
      <c r="S728" s="16">
        <f>IF(OR($I728="",$J728=""),"",MAX(0,IF($K728="",'الإعدادات'!$B$6,$K728)-$J728))</f>
        <v/>
      </c>
      <c r="T728" s="17">
        <f>IF($I728="","",DATE(YEAR($I728),MONTH($I728),1))</f>
        <v/>
      </c>
      <c r="U728" s="18">
        <f>IF(OR($O728="",$P728=""),"",$P728-$O728)</f>
        <v/>
      </c>
    </row>
    <row r="729">
      <c r="A729" s="4" t="n"/>
      <c r="B729" s="4" t="n"/>
      <c r="C729" s="4" t="n"/>
      <c r="D729" s="4" t="n"/>
      <c r="E729" s="4" t="n"/>
      <c r="F729" s="13" t="n"/>
      <c r="G729" s="14" t="n"/>
      <c r="H729" s="13" t="n"/>
      <c r="I729" s="5" t="n"/>
      <c r="J729" s="5" t="n"/>
      <c r="K729" s="5" t="n"/>
      <c r="L729" s="4" t="n"/>
      <c r="M729" s="4" t="n"/>
      <c r="N729" s="4" t="n"/>
      <c r="O729" s="15" t="n"/>
      <c r="P729" s="15" t="n"/>
      <c r="Q729" s="16">
        <f>IF($I729="","",IF($K729="",'الإعدادات'!$B$6-$I729,$K729-$I729))</f>
        <v/>
      </c>
      <c r="R729" s="8">
        <f>IF($I729="","",IF($K729&lt;&gt;"","استُلم",IF(AND($J729&lt;&gt;"",'الإعدادات'!$B$6&gt;$J729),"متأخر","في المعمل")))</f>
        <v/>
      </c>
      <c r="S729" s="16">
        <f>IF(OR($I729="",$J729=""),"",MAX(0,IF($K729="",'الإعدادات'!$B$6,$K729)-$J729))</f>
        <v/>
      </c>
      <c r="T729" s="17">
        <f>IF($I729="","",DATE(YEAR($I729),MONTH($I729),1))</f>
        <v/>
      </c>
      <c r="U729" s="18">
        <f>IF(OR($O729="",$P729=""),"",$P729-$O729)</f>
        <v/>
      </c>
    </row>
    <row r="730">
      <c r="A730" s="4" t="n"/>
      <c r="B730" s="4" t="n"/>
      <c r="C730" s="4" t="n"/>
      <c r="D730" s="4" t="n"/>
      <c r="E730" s="4" t="n"/>
      <c r="F730" s="13" t="n"/>
      <c r="G730" s="14" t="n"/>
      <c r="H730" s="13" t="n"/>
      <c r="I730" s="5" t="n"/>
      <c r="J730" s="5" t="n"/>
      <c r="K730" s="5" t="n"/>
      <c r="L730" s="4" t="n"/>
      <c r="M730" s="4" t="n"/>
      <c r="N730" s="4" t="n"/>
      <c r="O730" s="15" t="n"/>
      <c r="P730" s="15" t="n"/>
      <c r="Q730" s="16">
        <f>IF($I730="","",IF($K730="",'الإعدادات'!$B$6-$I730,$K730-$I730))</f>
        <v/>
      </c>
      <c r="R730" s="8">
        <f>IF($I730="","",IF($K730&lt;&gt;"","استُلم",IF(AND($J730&lt;&gt;"",'الإعدادات'!$B$6&gt;$J730),"متأخر","في المعمل")))</f>
        <v/>
      </c>
      <c r="S730" s="16">
        <f>IF(OR($I730="",$J730=""),"",MAX(0,IF($K730="",'الإعدادات'!$B$6,$K730)-$J730))</f>
        <v/>
      </c>
      <c r="T730" s="17">
        <f>IF($I730="","",DATE(YEAR($I730),MONTH($I730),1))</f>
        <v/>
      </c>
      <c r="U730" s="18">
        <f>IF(OR($O730="",$P730=""),"",$P730-$O730)</f>
        <v/>
      </c>
    </row>
    <row r="731">
      <c r="A731" s="4" t="n"/>
      <c r="B731" s="4" t="n"/>
      <c r="C731" s="4" t="n"/>
      <c r="D731" s="4" t="n"/>
      <c r="E731" s="4" t="n"/>
      <c r="F731" s="13" t="n"/>
      <c r="G731" s="14" t="n"/>
      <c r="H731" s="13" t="n"/>
      <c r="I731" s="5" t="n"/>
      <c r="J731" s="5" t="n"/>
      <c r="K731" s="5" t="n"/>
      <c r="L731" s="4" t="n"/>
      <c r="M731" s="4" t="n"/>
      <c r="N731" s="4" t="n"/>
      <c r="O731" s="15" t="n"/>
      <c r="P731" s="15" t="n"/>
      <c r="Q731" s="16">
        <f>IF($I731="","",IF($K731="",'الإعدادات'!$B$6-$I731,$K731-$I731))</f>
        <v/>
      </c>
      <c r="R731" s="8">
        <f>IF($I731="","",IF($K731&lt;&gt;"","استُلم",IF(AND($J731&lt;&gt;"",'الإعدادات'!$B$6&gt;$J731),"متأخر","في المعمل")))</f>
        <v/>
      </c>
      <c r="S731" s="16">
        <f>IF(OR($I731="",$J731=""),"",MAX(0,IF($K731="",'الإعدادات'!$B$6,$K731)-$J731))</f>
        <v/>
      </c>
      <c r="T731" s="17">
        <f>IF($I731="","",DATE(YEAR($I731),MONTH($I731),1))</f>
        <v/>
      </c>
      <c r="U731" s="18">
        <f>IF(OR($O731="",$P731=""),"",$P731-$O731)</f>
        <v/>
      </c>
    </row>
    <row r="732">
      <c r="A732" s="4" t="n"/>
      <c r="B732" s="4" t="n"/>
      <c r="C732" s="4" t="n"/>
      <c r="D732" s="4" t="n"/>
      <c r="E732" s="4" t="n"/>
      <c r="F732" s="13" t="n"/>
      <c r="G732" s="14" t="n"/>
      <c r="H732" s="13" t="n"/>
      <c r="I732" s="5" t="n"/>
      <c r="J732" s="5" t="n"/>
      <c r="K732" s="5" t="n"/>
      <c r="L732" s="4" t="n"/>
      <c r="M732" s="4" t="n"/>
      <c r="N732" s="4" t="n"/>
      <c r="O732" s="15" t="n"/>
      <c r="P732" s="15" t="n"/>
      <c r="Q732" s="16">
        <f>IF($I732="","",IF($K732="",'الإعدادات'!$B$6-$I732,$K732-$I732))</f>
        <v/>
      </c>
      <c r="R732" s="8">
        <f>IF($I732="","",IF($K732&lt;&gt;"","استُلم",IF(AND($J732&lt;&gt;"",'الإعدادات'!$B$6&gt;$J732),"متأخر","في المعمل")))</f>
        <v/>
      </c>
      <c r="S732" s="16">
        <f>IF(OR($I732="",$J732=""),"",MAX(0,IF($K732="",'الإعدادات'!$B$6,$K732)-$J732))</f>
        <v/>
      </c>
      <c r="T732" s="17">
        <f>IF($I732="","",DATE(YEAR($I732),MONTH($I732),1))</f>
        <v/>
      </c>
      <c r="U732" s="18">
        <f>IF(OR($O732="",$P732=""),"",$P732-$O732)</f>
        <v/>
      </c>
    </row>
    <row r="733">
      <c r="A733" s="4" t="n"/>
      <c r="B733" s="4" t="n"/>
      <c r="C733" s="4" t="n"/>
      <c r="D733" s="4" t="n"/>
      <c r="E733" s="4" t="n"/>
      <c r="F733" s="13" t="n"/>
      <c r="G733" s="14" t="n"/>
      <c r="H733" s="13" t="n"/>
      <c r="I733" s="5" t="n"/>
      <c r="J733" s="5" t="n"/>
      <c r="K733" s="5" t="n"/>
      <c r="L733" s="4" t="n"/>
      <c r="M733" s="4" t="n"/>
      <c r="N733" s="4" t="n"/>
      <c r="O733" s="15" t="n"/>
      <c r="P733" s="15" t="n"/>
      <c r="Q733" s="16">
        <f>IF($I733="","",IF($K733="",'الإعدادات'!$B$6-$I733,$K733-$I733))</f>
        <v/>
      </c>
      <c r="R733" s="8">
        <f>IF($I733="","",IF($K733&lt;&gt;"","استُلم",IF(AND($J733&lt;&gt;"",'الإعدادات'!$B$6&gt;$J733),"متأخر","في المعمل")))</f>
        <v/>
      </c>
      <c r="S733" s="16">
        <f>IF(OR($I733="",$J733=""),"",MAX(0,IF($K733="",'الإعدادات'!$B$6,$K733)-$J733))</f>
        <v/>
      </c>
      <c r="T733" s="17">
        <f>IF($I733="","",DATE(YEAR($I733),MONTH($I733),1))</f>
        <v/>
      </c>
      <c r="U733" s="18">
        <f>IF(OR($O733="",$P733=""),"",$P733-$O733)</f>
        <v/>
      </c>
    </row>
    <row r="734">
      <c r="A734" s="4" t="n"/>
      <c r="B734" s="4" t="n"/>
      <c r="C734" s="4" t="n"/>
      <c r="D734" s="4" t="n"/>
      <c r="E734" s="4" t="n"/>
      <c r="F734" s="13" t="n"/>
      <c r="G734" s="14" t="n"/>
      <c r="H734" s="13" t="n"/>
      <c r="I734" s="5" t="n"/>
      <c r="J734" s="5" t="n"/>
      <c r="K734" s="5" t="n"/>
      <c r="L734" s="4" t="n"/>
      <c r="M734" s="4" t="n"/>
      <c r="N734" s="4" t="n"/>
      <c r="O734" s="15" t="n"/>
      <c r="P734" s="15" t="n"/>
      <c r="Q734" s="16">
        <f>IF($I734="","",IF($K734="",'الإعدادات'!$B$6-$I734,$K734-$I734))</f>
        <v/>
      </c>
      <c r="R734" s="8">
        <f>IF($I734="","",IF($K734&lt;&gt;"","استُلم",IF(AND($J734&lt;&gt;"",'الإعدادات'!$B$6&gt;$J734),"متأخر","في المعمل")))</f>
        <v/>
      </c>
      <c r="S734" s="16">
        <f>IF(OR($I734="",$J734=""),"",MAX(0,IF($K734="",'الإعدادات'!$B$6,$K734)-$J734))</f>
        <v/>
      </c>
      <c r="T734" s="17">
        <f>IF($I734="","",DATE(YEAR($I734),MONTH($I734),1))</f>
        <v/>
      </c>
      <c r="U734" s="18">
        <f>IF(OR($O734="",$P734=""),"",$P734-$O734)</f>
        <v/>
      </c>
    </row>
    <row r="735">
      <c r="A735" s="4" t="n"/>
      <c r="B735" s="4" t="n"/>
      <c r="C735" s="4" t="n"/>
      <c r="D735" s="4" t="n"/>
      <c r="E735" s="4" t="n"/>
      <c r="F735" s="13" t="n"/>
      <c r="G735" s="14" t="n"/>
      <c r="H735" s="13" t="n"/>
      <c r="I735" s="5" t="n"/>
      <c r="J735" s="5" t="n"/>
      <c r="K735" s="5" t="n"/>
      <c r="L735" s="4" t="n"/>
      <c r="M735" s="4" t="n"/>
      <c r="N735" s="4" t="n"/>
      <c r="O735" s="15" t="n"/>
      <c r="P735" s="15" t="n"/>
      <c r="Q735" s="16">
        <f>IF($I735="","",IF($K735="",'الإعدادات'!$B$6-$I735,$K735-$I735))</f>
        <v/>
      </c>
      <c r="R735" s="8">
        <f>IF($I735="","",IF($K735&lt;&gt;"","استُلم",IF(AND($J735&lt;&gt;"",'الإعدادات'!$B$6&gt;$J735),"متأخر","في المعمل")))</f>
        <v/>
      </c>
      <c r="S735" s="16">
        <f>IF(OR($I735="",$J735=""),"",MAX(0,IF($K735="",'الإعدادات'!$B$6,$K735)-$J735))</f>
        <v/>
      </c>
      <c r="T735" s="17">
        <f>IF($I735="","",DATE(YEAR($I735),MONTH($I735),1))</f>
        <v/>
      </c>
      <c r="U735" s="18">
        <f>IF(OR($O735="",$P735=""),"",$P735-$O735)</f>
        <v/>
      </c>
    </row>
    <row r="736">
      <c r="A736" s="4" t="n"/>
      <c r="B736" s="4" t="n"/>
      <c r="C736" s="4" t="n"/>
      <c r="D736" s="4" t="n"/>
      <c r="E736" s="4" t="n"/>
      <c r="F736" s="13" t="n"/>
      <c r="G736" s="14" t="n"/>
      <c r="H736" s="13" t="n"/>
      <c r="I736" s="5" t="n"/>
      <c r="J736" s="5" t="n"/>
      <c r="K736" s="5" t="n"/>
      <c r="L736" s="4" t="n"/>
      <c r="M736" s="4" t="n"/>
      <c r="N736" s="4" t="n"/>
      <c r="O736" s="15" t="n"/>
      <c r="P736" s="15" t="n"/>
      <c r="Q736" s="16">
        <f>IF($I736="","",IF($K736="",'الإعدادات'!$B$6-$I736,$K736-$I736))</f>
        <v/>
      </c>
      <c r="R736" s="8">
        <f>IF($I736="","",IF($K736&lt;&gt;"","استُلم",IF(AND($J736&lt;&gt;"",'الإعدادات'!$B$6&gt;$J736),"متأخر","في المعمل")))</f>
        <v/>
      </c>
      <c r="S736" s="16">
        <f>IF(OR($I736="",$J736=""),"",MAX(0,IF($K736="",'الإعدادات'!$B$6,$K736)-$J736))</f>
        <v/>
      </c>
      <c r="T736" s="17">
        <f>IF($I736="","",DATE(YEAR($I736),MONTH($I736),1))</f>
        <v/>
      </c>
      <c r="U736" s="18">
        <f>IF(OR($O736="",$P736=""),"",$P736-$O736)</f>
        <v/>
      </c>
    </row>
    <row r="737">
      <c r="A737" s="4" t="n"/>
      <c r="B737" s="4" t="n"/>
      <c r="C737" s="4" t="n"/>
      <c r="D737" s="4" t="n"/>
      <c r="E737" s="4" t="n"/>
      <c r="F737" s="13" t="n"/>
      <c r="G737" s="14" t="n"/>
      <c r="H737" s="13" t="n"/>
      <c r="I737" s="5" t="n"/>
      <c r="J737" s="5" t="n"/>
      <c r="K737" s="5" t="n"/>
      <c r="L737" s="4" t="n"/>
      <c r="M737" s="4" t="n"/>
      <c r="N737" s="4" t="n"/>
      <c r="O737" s="15" t="n"/>
      <c r="P737" s="15" t="n"/>
      <c r="Q737" s="16">
        <f>IF($I737="","",IF($K737="",'الإعدادات'!$B$6-$I737,$K737-$I737))</f>
        <v/>
      </c>
      <c r="R737" s="8">
        <f>IF($I737="","",IF($K737&lt;&gt;"","استُلم",IF(AND($J737&lt;&gt;"",'الإعدادات'!$B$6&gt;$J737),"متأخر","في المعمل")))</f>
        <v/>
      </c>
      <c r="S737" s="16">
        <f>IF(OR($I737="",$J737=""),"",MAX(0,IF($K737="",'الإعدادات'!$B$6,$K737)-$J737))</f>
        <v/>
      </c>
      <c r="T737" s="17">
        <f>IF($I737="","",DATE(YEAR($I737),MONTH($I737),1))</f>
        <v/>
      </c>
      <c r="U737" s="18">
        <f>IF(OR($O737="",$P737=""),"",$P737-$O737)</f>
        <v/>
      </c>
    </row>
    <row r="738">
      <c r="A738" s="4" t="n"/>
      <c r="B738" s="4" t="n"/>
      <c r="C738" s="4" t="n"/>
      <c r="D738" s="4" t="n"/>
      <c r="E738" s="4" t="n"/>
      <c r="F738" s="13" t="n"/>
      <c r="G738" s="14" t="n"/>
      <c r="H738" s="13" t="n"/>
      <c r="I738" s="5" t="n"/>
      <c r="J738" s="5" t="n"/>
      <c r="K738" s="5" t="n"/>
      <c r="L738" s="4" t="n"/>
      <c r="M738" s="4" t="n"/>
      <c r="N738" s="4" t="n"/>
      <c r="O738" s="15" t="n"/>
      <c r="P738" s="15" t="n"/>
      <c r="Q738" s="16">
        <f>IF($I738="","",IF($K738="",'الإعدادات'!$B$6-$I738,$K738-$I738))</f>
        <v/>
      </c>
      <c r="R738" s="8">
        <f>IF($I738="","",IF($K738&lt;&gt;"","استُلم",IF(AND($J738&lt;&gt;"",'الإعدادات'!$B$6&gt;$J738),"متأخر","في المعمل")))</f>
        <v/>
      </c>
      <c r="S738" s="16">
        <f>IF(OR($I738="",$J738=""),"",MAX(0,IF($K738="",'الإعدادات'!$B$6,$K738)-$J738))</f>
        <v/>
      </c>
      <c r="T738" s="17">
        <f>IF($I738="","",DATE(YEAR($I738),MONTH($I738),1))</f>
        <v/>
      </c>
      <c r="U738" s="18">
        <f>IF(OR($O738="",$P738=""),"",$P738-$O738)</f>
        <v/>
      </c>
    </row>
    <row r="739">
      <c r="A739" s="4" t="n"/>
      <c r="B739" s="4" t="n"/>
      <c r="C739" s="4" t="n"/>
      <c r="D739" s="4" t="n"/>
      <c r="E739" s="4" t="n"/>
      <c r="F739" s="13" t="n"/>
      <c r="G739" s="14" t="n"/>
      <c r="H739" s="13" t="n"/>
      <c r="I739" s="5" t="n"/>
      <c r="J739" s="5" t="n"/>
      <c r="K739" s="5" t="n"/>
      <c r="L739" s="4" t="n"/>
      <c r="M739" s="4" t="n"/>
      <c r="N739" s="4" t="n"/>
      <c r="O739" s="15" t="n"/>
      <c r="P739" s="15" t="n"/>
      <c r="Q739" s="16">
        <f>IF($I739="","",IF($K739="",'الإعدادات'!$B$6-$I739,$K739-$I739))</f>
        <v/>
      </c>
      <c r="R739" s="8">
        <f>IF($I739="","",IF($K739&lt;&gt;"","استُلم",IF(AND($J739&lt;&gt;"",'الإعدادات'!$B$6&gt;$J739),"متأخر","في المعمل")))</f>
        <v/>
      </c>
      <c r="S739" s="16">
        <f>IF(OR($I739="",$J739=""),"",MAX(0,IF($K739="",'الإعدادات'!$B$6,$K739)-$J739))</f>
        <v/>
      </c>
      <c r="T739" s="17">
        <f>IF($I739="","",DATE(YEAR($I739),MONTH($I739),1))</f>
        <v/>
      </c>
      <c r="U739" s="18">
        <f>IF(OR($O739="",$P739=""),"",$P739-$O739)</f>
        <v/>
      </c>
    </row>
    <row r="740">
      <c r="A740" s="4" t="n"/>
      <c r="B740" s="4" t="n"/>
      <c r="C740" s="4" t="n"/>
      <c r="D740" s="4" t="n"/>
      <c r="E740" s="4" t="n"/>
      <c r="F740" s="13" t="n"/>
      <c r="G740" s="14" t="n"/>
      <c r="H740" s="13" t="n"/>
      <c r="I740" s="5" t="n"/>
      <c r="J740" s="5" t="n"/>
      <c r="K740" s="5" t="n"/>
      <c r="L740" s="4" t="n"/>
      <c r="M740" s="4" t="n"/>
      <c r="N740" s="4" t="n"/>
      <c r="O740" s="15" t="n"/>
      <c r="P740" s="15" t="n"/>
      <c r="Q740" s="16">
        <f>IF($I740="","",IF($K740="",'الإعدادات'!$B$6-$I740,$K740-$I740))</f>
        <v/>
      </c>
      <c r="R740" s="8">
        <f>IF($I740="","",IF($K740&lt;&gt;"","استُلم",IF(AND($J740&lt;&gt;"",'الإعدادات'!$B$6&gt;$J740),"متأخر","في المعمل")))</f>
        <v/>
      </c>
      <c r="S740" s="16">
        <f>IF(OR($I740="",$J740=""),"",MAX(0,IF($K740="",'الإعدادات'!$B$6,$K740)-$J740))</f>
        <v/>
      </c>
      <c r="T740" s="17">
        <f>IF($I740="","",DATE(YEAR($I740),MONTH($I740),1))</f>
        <v/>
      </c>
      <c r="U740" s="18">
        <f>IF(OR($O740="",$P740=""),"",$P740-$O740)</f>
        <v/>
      </c>
    </row>
    <row r="741">
      <c r="A741" s="4" t="n"/>
      <c r="B741" s="4" t="n"/>
      <c r="C741" s="4" t="n"/>
      <c r="D741" s="4" t="n"/>
      <c r="E741" s="4" t="n"/>
      <c r="F741" s="13" t="n"/>
      <c r="G741" s="14" t="n"/>
      <c r="H741" s="13" t="n"/>
      <c r="I741" s="5" t="n"/>
      <c r="J741" s="5" t="n"/>
      <c r="K741" s="5" t="n"/>
      <c r="L741" s="4" t="n"/>
      <c r="M741" s="4" t="n"/>
      <c r="N741" s="4" t="n"/>
      <c r="O741" s="15" t="n"/>
      <c r="P741" s="15" t="n"/>
      <c r="Q741" s="16">
        <f>IF($I741="","",IF($K741="",'الإعدادات'!$B$6-$I741,$K741-$I741))</f>
        <v/>
      </c>
      <c r="R741" s="8">
        <f>IF($I741="","",IF($K741&lt;&gt;"","استُلم",IF(AND($J741&lt;&gt;"",'الإعدادات'!$B$6&gt;$J741),"متأخر","في المعمل")))</f>
        <v/>
      </c>
      <c r="S741" s="16">
        <f>IF(OR($I741="",$J741=""),"",MAX(0,IF($K741="",'الإعدادات'!$B$6,$K741)-$J741))</f>
        <v/>
      </c>
      <c r="T741" s="17">
        <f>IF($I741="","",DATE(YEAR($I741),MONTH($I741),1))</f>
        <v/>
      </c>
      <c r="U741" s="18">
        <f>IF(OR($O741="",$P741=""),"",$P741-$O741)</f>
        <v/>
      </c>
    </row>
    <row r="742">
      <c r="A742" s="4" t="n"/>
      <c r="B742" s="4" t="n"/>
      <c r="C742" s="4" t="n"/>
      <c r="D742" s="4" t="n"/>
      <c r="E742" s="4" t="n"/>
      <c r="F742" s="13" t="n"/>
      <c r="G742" s="14" t="n"/>
      <c r="H742" s="13" t="n"/>
      <c r="I742" s="5" t="n"/>
      <c r="J742" s="5" t="n"/>
      <c r="K742" s="5" t="n"/>
      <c r="L742" s="4" t="n"/>
      <c r="M742" s="4" t="n"/>
      <c r="N742" s="4" t="n"/>
      <c r="O742" s="15" t="n"/>
      <c r="P742" s="15" t="n"/>
      <c r="Q742" s="16">
        <f>IF($I742="","",IF($K742="",'الإعدادات'!$B$6-$I742,$K742-$I742))</f>
        <v/>
      </c>
      <c r="R742" s="8">
        <f>IF($I742="","",IF($K742&lt;&gt;"","استُلم",IF(AND($J742&lt;&gt;"",'الإعدادات'!$B$6&gt;$J742),"متأخر","في المعمل")))</f>
        <v/>
      </c>
      <c r="S742" s="16">
        <f>IF(OR($I742="",$J742=""),"",MAX(0,IF($K742="",'الإعدادات'!$B$6,$K742)-$J742))</f>
        <v/>
      </c>
      <c r="T742" s="17">
        <f>IF($I742="","",DATE(YEAR($I742),MONTH($I742),1))</f>
        <v/>
      </c>
      <c r="U742" s="18">
        <f>IF(OR($O742="",$P742=""),"",$P742-$O742)</f>
        <v/>
      </c>
    </row>
    <row r="743">
      <c r="A743" s="4" t="n"/>
      <c r="B743" s="4" t="n"/>
      <c r="C743" s="4" t="n"/>
      <c r="D743" s="4" t="n"/>
      <c r="E743" s="4" t="n"/>
      <c r="F743" s="13" t="n"/>
      <c r="G743" s="14" t="n"/>
      <c r="H743" s="13" t="n"/>
      <c r="I743" s="5" t="n"/>
      <c r="J743" s="5" t="n"/>
      <c r="K743" s="5" t="n"/>
      <c r="L743" s="4" t="n"/>
      <c r="M743" s="4" t="n"/>
      <c r="N743" s="4" t="n"/>
      <c r="O743" s="15" t="n"/>
      <c r="P743" s="15" t="n"/>
      <c r="Q743" s="16">
        <f>IF($I743="","",IF($K743="",'الإعدادات'!$B$6-$I743,$K743-$I743))</f>
        <v/>
      </c>
      <c r="R743" s="8">
        <f>IF($I743="","",IF($K743&lt;&gt;"","استُلم",IF(AND($J743&lt;&gt;"",'الإعدادات'!$B$6&gt;$J743),"متأخر","في المعمل")))</f>
        <v/>
      </c>
      <c r="S743" s="16">
        <f>IF(OR($I743="",$J743=""),"",MAX(0,IF($K743="",'الإعدادات'!$B$6,$K743)-$J743))</f>
        <v/>
      </c>
      <c r="T743" s="17">
        <f>IF($I743="","",DATE(YEAR($I743),MONTH($I743),1))</f>
        <v/>
      </c>
      <c r="U743" s="18">
        <f>IF(OR($O743="",$P743=""),"",$P743-$O743)</f>
        <v/>
      </c>
    </row>
    <row r="744">
      <c r="A744" s="4" t="n"/>
      <c r="B744" s="4" t="n"/>
      <c r="C744" s="4" t="n"/>
      <c r="D744" s="4" t="n"/>
      <c r="E744" s="4" t="n"/>
      <c r="F744" s="13" t="n"/>
      <c r="G744" s="14" t="n"/>
      <c r="H744" s="13" t="n"/>
      <c r="I744" s="5" t="n"/>
      <c r="J744" s="5" t="n"/>
      <c r="K744" s="5" t="n"/>
      <c r="L744" s="4" t="n"/>
      <c r="M744" s="4" t="n"/>
      <c r="N744" s="4" t="n"/>
      <c r="O744" s="15" t="n"/>
      <c r="P744" s="15" t="n"/>
      <c r="Q744" s="16">
        <f>IF($I744="","",IF($K744="",'الإعدادات'!$B$6-$I744,$K744-$I744))</f>
        <v/>
      </c>
      <c r="R744" s="8">
        <f>IF($I744="","",IF($K744&lt;&gt;"","استُلم",IF(AND($J744&lt;&gt;"",'الإعدادات'!$B$6&gt;$J744),"متأخر","في المعمل")))</f>
        <v/>
      </c>
      <c r="S744" s="16">
        <f>IF(OR($I744="",$J744=""),"",MAX(0,IF($K744="",'الإعدادات'!$B$6,$K744)-$J744))</f>
        <v/>
      </c>
      <c r="T744" s="17">
        <f>IF($I744="","",DATE(YEAR($I744),MONTH($I744),1))</f>
        <v/>
      </c>
      <c r="U744" s="18">
        <f>IF(OR($O744="",$P744=""),"",$P744-$O744)</f>
        <v/>
      </c>
    </row>
    <row r="745">
      <c r="A745" s="4" t="n"/>
      <c r="B745" s="4" t="n"/>
      <c r="C745" s="4" t="n"/>
      <c r="D745" s="4" t="n"/>
      <c r="E745" s="4" t="n"/>
      <c r="F745" s="13" t="n"/>
      <c r="G745" s="14" t="n"/>
      <c r="H745" s="13" t="n"/>
      <c r="I745" s="5" t="n"/>
      <c r="J745" s="5" t="n"/>
      <c r="K745" s="5" t="n"/>
      <c r="L745" s="4" t="n"/>
      <c r="M745" s="4" t="n"/>
      <c r="N745" s="4" t="n"/>
      <c r="O745" s="15" t="n"/>
      <c r="P745" s="15" t="n"/>
      <c r="Q745" s="16">
        <f>IF($I745="","",IF($K745="",'الإعدادات'!$B$6-$I745,$K745-$I745))</f>
        <v/>
      </c>
      <c r="R745" s="8">
        <f>IF($I745="","",IF($K745&lt;&gt;"","استُلم",IF(AND($J745&lt;&gt;"",'الإعدادات'!$B$6&gt;$J745),"متأخر","في المعمل")))</f>
        <v/>
      </c>
      <c r="S745" s="16">
        <f>IF(OR($I745="",$J745=""),"",MAX(0,IF($K745="",'الإعدادات'!$B$6,$K745)-$J745))</f>
        <v/>
      </c>
      <c r="T745" s="17">
        <f>IF($I745="","",DATE(YEAR($I745),MONTH($I745),1))</f>
        <v/>
      </c>
      <c r="U745" s="18">
        <f>IF(OR($O745="",$P745=""),"",$P745-$O745)</f>
        <v/>
      </c>
    </row>
    <row r="746">
      <c r="A746" s="4" t="n"/>
      <c r="B746" s="4" t="n"/>
      <c r="C746" s="4" t="n"/>
      <c r="D746" s="4" t="n"/>
      <c r="E746" s="4" t="n"/>
      <c r="F746" s="13" t="n"/>
      <c r="G746" s="14" t="n"/>
      <c r="H746" s="13" t="n"/>
      <c r="I746" s="5" t="n"/>
      <c r="J746" s="5" t="n"/>
      <c r="K746" s="5" t="n"/>
      <c r="L746" s="4" t="n"/>
      <c r="M746" s="4" t="n"/>
      <c r="N746" s="4" t="n"/>
      <c r="O746" s="15" t="n"/>
      <c r="P746" s="15" t="n"/>
      <c r="Q746" s="16">
        <f>IF($I746="","",IF($K746="",'الإعدادات'!$B$6-$I746,$K746-$I746))</f>
        <v/>
      </c>
      <c r="R746" s="8">
        <f>IF($I746="","",IF($K746&lt;&gt;"","استُلم",IF(AND($J746&lt;&gt;"",'الإعدادات'!$B$6&gt;$J746),"متأخر","في المعمل")))</f>
        <v/>
      </c>
      <c r="S746" s="16">
        <f>IF(OR($I746="",$J746=""),"",MAX(0,IF($K746="",'الإعدادات'!$B$6,$K746)-$J746))</f>
        <v/>
      </c>
      <c r="T746" s="17">
        <f>IF($I746="","",DATE(YEAR($I746),MONTH($I746),1))</f>
        <v/>
      </c>
      <c r="U746" s="18">
        <f>IF(OR($O746="",$P746=""),"",$P746-$O746)</f>
        <v/>
      </c>
    </row>
    <row r="747">
      <c r="A747" s="4" t="n"/>
      <c r="B747" s="4" t="n"/>
      <c r="C747" s="4" t="n"/>
      <c r="D747" s="4" t="n"/>
      <c r="E747" s="4" t="n"/>
      <c r="F747" s="13" t="n"/>
      <c r="G747" s="14" t="n"/>
      <c r="H747" s="13" t="n"/>
      <c r="I747" s="5" t="n"/>
      <c r="J747" s="5" t="n"/>
      <c r="K747" s="5" t="n"/>
      <c r="L747" s="4" t="n"/>
      <c r="M747" s="4" t="n"/>
      <c r="N747" s="4" t="n"/>
      <c r="O747" s="15" t="n"/>
      <c r="P747" s="15" t="n"/>
      <c r="Q747" s="16">
        <f>IF($I747="","",IF($K747="",'الإعدادات'!$B$6-$I747,$K747-$I747))</f>
        <v/>
      </c>
      <c r="R747" s="8">
        <f>IF($I747="","",IF($K747&lt;&gt;"","استُلم",IF(AND($J747&lt;&gt;"",'الإعدادات'!$B$6&gt;$J747),"متأخر","في المعمل")))</f>
        <v/>
      </c>
      <c r="S747" s="16">
        <f>IF(OR($I747="",$J747=""),"",MAX(0,IF($K747="",'الإعدادات'!$B$6,$K747)-$J747))</f>
        <v/>
      </c>
      <c r="T747" s="17">
        <f>IF($I747="","",DATE(YEAR($I747),MONTH($I747),1))</f>
        <v/>
      </c>
      <c r="U747" s="18">
        <f>IF(OR($O747="",$P747=""),"",$P747-$O747)</f>
        <v/>
      </c>
    </row>
    <row r="748">
      <c r="A748" s="4" t="n"/>
      <c r="B748" s="4" t="n"/>
      <c r="C748" s="4" t="n"/>
      <c r="D748" s="4" t="n"/>
      <c r="E748" s="4" t="n"/>
      <c r="F748" s="13" t="n"/>
      <c r="G748" s="14" t="n"/>
      <c r="H748" s="13" t="n"/>
      <c r="I748" s="5" t="n"/>
      <c r="J748" s="5" t="n"/>
      <c r="K748" s="5" t="n"/>
      <c r="L748" s="4" t="n"/>
      <c r="M748" s="4" t="n"/>
      <c r="N748" s="4" t="n"/>
      <c r="O748" s="15" t="n"/>
      <c r="P748" s="15" t="n"/>
      <c r="Q748" s="16">
        <f>IF($I748="","",IF($K748="",'الإعدادات'!$B$6-$I748,$K748-$I748))</f>
        <v/>
      </c>
      <c r="R748" s="8">
        <f>IF($I748="","",IF($K748&lt;&gt;"","استُلم",IF(AND($J748&lt;&gt;"",'الإعدادات'!$B$6&gt;$J748),"متأخر","في المعمل")))</f>
        <v/>
      </c>
      <c r="S748" s="16">
        <f>IF(OR($I748="",$J748=""),"",MAX(0,IF($K748="",'الإعدادات'!$B$6,$K748)-$J748))</f>
        <v/>
      </c>
      <c r="T748" s="17">
        <f>IF($I748="","",DATE(YEAR($I748),MONTH($I748),1))</f>
        <v/>
      </c>
      <c r="U748" s="18">
        <f>IF(OR($O748="",$P748=""),"",$P748-$O748)</f>
        <v/>
      </c>
    </row>
    <row r="749">
      <c r="A749" s="4" t="n"/>
      <c r="B749" s="4" t="n"/>
      <c r="C749" s="4" t="n"/>
      <c r="D749" s="4" t="n"/>
      <c r="E749" s="4" t="n"/>
      <c r="F749" s="13" t="n"/>
      <c r="G749" s="14" t="n"/>
      <c r="H749" s="13" t="n"/>
      <c r="I749" s="5" t="n"/>
      <c r="J749" s="5" t="n"/>
      <c r="K749" s="5" t="n"/>
      <c r="L749" s="4" t="n"/>
      <c r="M749" s="4" t="n"/>
      <c r="N749" s="4" t="n"/>
      <c r="O749" s="15" t="n"/>
      <c r="P749" s="15" t="n"/>
      <c r="Q749" s="16">
        <f>IF($I749="","",IF($K749="",'الإعدادات'!$B$6-$I749,$K749-$I749))</f>
        <v/>
      </c>
      <c r="R749" s="8">
        <f>IF($I749="","",IF($K749&lt;&gt;"","استُلم",IF(AND($J749&lt;&gt;"",'الإعدادات'!$B$6&gt;$J749),"متأخر","في المعمل")))</f>
        <v/>
      </c>
      <c r="S749" s="16">
        <f>IF(OR($I749="",$J749=""),"",MAX(0,IF($K749="",'الإعدادات'!$B$6,$K749)-$J749))</f>
        <v/>
      </c>
      <c r="T749" s="17">
        <f>IF($I749="","",DATE(YEAR($I749),MONTH($I749),1))</f>
        <v/>
      </c>
      <c r="U749" s="18">
        <f>IF(OR($O749="",$P749=""),"",$P749-$O749)</f>
        <v/>
      </c>
    </row>
    <row r="750">
      <c r="A750" s="4" t="n"/>
      <c r="B750" s="4" t="n"/>
      <c r="C750" s="4" t="n"/>
      <c r="D750" s="4" t="n"/>
      <c r="E750" s="4" t="n"/>
      <c r="F750" s="13" t="n"/>
      <c r="G750" s="14" t="n"/>
      <c r="H750" s="13" t="n"/>
      <c r="I750" s="5" t="n"/>
      <c r="J750" s="5" t="n"/>
      <c r="K750" s="5" t="n"/>
      <c r="L750" s="4" t="n"/>
      <c r="M750" s="4" t="n"/>
      <c r="N750" s="4" t="n"/>
      <c r="O750" s="15" t="n"/>
      <c r="P750" s="15" t="n"/>
      <c r="Q750" s="16">
        <f>IF($I750="","",IF($K750="",'الإعدادات'!$B$6-$I750,$K750-$I750))</f>
        <v/>
      </c>
      <c r="R750" s="8">
        <f>IF($I750="","",IF($K750&lt;&gt;"","استُلم",IF(AND($J750&lt;&gt;"",'الإعدادات'!$B$6&gt;$J750),"متأخر","في المعمل")))</f>
        <v/>
      </c>
      <c r="S750" s="16">
        <f>IF(OR($I750="",$J750=""),"",MAX(0,IF($K750="",'الإعدادات'!$B$6,$K750)-$J750))</f>
        <v/>
      </c>
      <c r="T750" s="17">
        <f>IF($I750="","",DATE(YEAR($I750),MONTH($I750),1))</f>
        <v/>
      </c>
      <c r="U750" s="18">
        <f>IF(OR($O750="",$P750=""),"",$P750-$O750)</f>
        <v/>
      </c>
    </row>
    <row r="751">
      <c r="A751" s="4" t="n"/>
      <c r="B751" s="4" t="n"/>
      <c r="C751" s="4" t="n"/>
      <c r="D751" s="4" t="n"/>
      <c r="E751" s="4" t="n"/>
      <c r="F751" s="13" t="n"/>
      <c r="G751" s="14" t="n"/>
      <c r="H751" s="13" t="n"/>
      <c r="I751" s="5" t="n"/>
      <c r="J751" s="5" t="n"/>
      <c r="K751" s="5" t="n"/>
      <c r="L751" s="4" t="n"/>
      <c r="M751" s="4" t="n"/>
      <c r="N751" s="4" t="n"/>
      <c r="O751" s="15" t="n"/>
      <c r="P751" s="15" t="n"/>
      <c r="Q751" s="16">
        <f>IF($I751="","",IF($K751="",'الإعدادات'!$B$6-$I751,$K751-$I751))</f>
        <v/>
      </c>
      <c r="R751" s="8">
        <f>IF($I751="","",IF($K751&lt;&gt;"","استُلم",IF(AND($J751&lt;&gt;"",'الإعدادات'!$B$6&gt;$J751),"متأخر","في المعمل")))</f>
        <v/>
      </c>
      <c r="S751" s="16">
        <f>IF(OR($I751="",$J751=""),"",MAX(0,IF($K751="",'الإعدادات'!$B$6,$K751)-$J751))</f>
        <v/>
      </c>
      <c r="T751" s="17">
        <f>IF($I751="","",DATE(YEAR($I751),MONTH($I751),1))</f>
        <v/>
      </c>
      <c r="U751" s="18">
        <f>IF(OR($O751="",$P751=""),"",$P751-$O751)</f>
        <v/>
      </c>
    </row>
    <row r="752">
      <c r="A752" s="4" t="n"/>
      <c r="B752" s="4" t="n"/>
      <c r="C752" s="4" t="n"/>
      <c r="D752" s="4" t="n"/>
      <c r="E752" s="4" t="n"/>
      <c r="F752" s="13" t="n"/>
      <c r="G752" s="14" t="n"/>
      <c r="H752" s="13" t="n"/>
      <c r="I752" s="5" t="n"/>
      <c r="J752" s="5" t="n"/>
      <c r="K752" s="5" t="n"/>
      <c r="L752" s="4" t="n"/>
      <c r="M752" s="4" t="n"/>
      <c r="N752" s="4" t="n"/>
      <c r="O752" s="15" t="n"/>
      <c r="P752" s="15" t="n"/>
      <c r="Q752" s="16">
        <f>IF($I752="","",IF($K752="",'الإعدادات'!$B$6-$I752,$K752-$I752))</f>
        <v/>
      </c>
      <c r="R752" s="8">
        <f>IF($I752="","",IF($K752&lt;&gt;"","استُلم",IF(AND($J752&lt;&gt;"",'الإعدادات'!$B$6&gt;$J752),"متأخر","في المعمل")))</f>
        <v/>
      </c>
      <c r="S752" s="16">
        <f>IF(OR($I752="",$J752=""),"",MAX(0,IF($K752="",'الإعدادات'!$B$6,$K752)-$J752))</f>
        <v/>
      </c>
      <c r="T752" s="17">
        <f>IF($I752="","",DATE(YEAR($I752),MONTH($I752),1))</f>
        <v/>
      </c>
      <c r="U752" s="18">
        <f>IF(OR($O752="",$P752=""),"",$P752-$O752)</f>
        <v/>
      </c>
    </row>
    <row r="753">
      <c r="A753" s="4" t="n"/>
      <c r="B753" s="4" t="n"/>
      <c r="C753" s="4" t="n"/>
      <c r="D753" s="4" t="n"/>
      <c r="E753" s="4" t="n"/>
      <c r="F753" s="13" t="n"/>
      <c r="G753" s="14" t="n"/>
      <c r="H753" s="13" t="n"/>
      <c r="I753" s="5" t="n"/>
      <c r="J753" s="5" t="n"/>
      <c r="K753" s="5" t="n"/>
      <c r="L753" s="4" t="n"/>
      <c r="M753" s="4" t="n"/>
      <c r="N753" s="4" t="n"/>
      <c r="O753" s="15" t="n"/>
      <c r="P753" s="15" t="n"/>
      <c r="Q753" s="16">
        <f>IF($I753="","",IF($K753="",'الإعدادات'!$B$6-$I753,$K753-$I753))</f>
        <v/>
      </c>
      <c r="R753" s="8">
        <f>IF($I753="","",IF($K753&lt;&gt;"","استُلم",IF(AND($J753&lt;&gt;"",'الإعدادات'!$B$6&gt;$J753),"متأخر","في المعمل")))</f>
        <v/>
      </c>
      <c r="S753" s="16">
        <f>IF(OR($I753="",$J753=""),"",MAX(0,IF($K753="",'الإعدادات'!$B$6,$K753)-$J753))</f>
        <v/>
      </c>
      <c r="T753" s="17">
        <f>IF($I753="","",DATE(YEAR($I753),MONTH($I753),1))</f>
        <v/>
      </c>
      <c r="U753" s="18">
        <f>IF(OR($O753="",$P753=""),"",$P753-$O753)</f>
        <v/>
      </c>
    </row>
    <row r="754">
      <c r="A754" s="4" t="n"/>
      <c r="B754" s="4" t="n"/>
      <c r="C754" s="4" t="n"/>
      <c r="D754" s="4" t="n"/>
      <c r="E754" s="4" t="n"/>
      <c r="F754" s="13" t="n"/>
      <c r="G754" s="14" t="n"/>
      <c r="H754" s="13" t="n"/>
      <c r="I754" s="5" t="n"/>
      <c r="J754" s="5" t="n"/>
      <c r="K754" s="5" t="n"/>
      <c r="L754" s="4" t="n"/>
      <c r="M754" s="4" t="n"/>
      <c r="N754" s="4" t="n"/>
      <c r="O754" s="15" t="n"/>
      <c r="P754" s="15" t="n"/>
      <c r="Q754" s="16">
        <f>IF($I754="","",IF($K754="",'الإعدادات'!$B$6-$I754,$K754-$I754))</f>
        <v/>
      </c>
      <c r="R754" s="8">
        <f>IF($I754="","",IF($K754&lt;&gt;"","استُلم",IF(AND($J754&lt;&gt;"",'الإعدادات'!$B$6&gt;$J754),"متأخر","في المعمل")))</f>
        <v/>
      </c>
      <c r="S754" s="16">
        <f>IF(OR($I754="",$J754=""),"",MAX(0,IF($K754="",'الإعدادات'!$B$6,$K754)-$J754))</f>
        <v/>
      </c>
      <c r="T754" s="17">
        <f>IF($I754="","",DATE(YEAR($I754),MONTH($I754),1))</f>
        <v/>
      </c>
      <c r="U754" s="18">
        <f>IF(OR($O754="",$P754=""),"",$P754-$O754)</f>
        <v/>
      </c>
    </row>
    <row r="755">
      <c r="A755" s="4" t="n"/>
      <c r="B755" s="4" t="n"/>
      <c r="C755" s="4" t="n"/>
      <c r="D755" s="4" t="n"/>
      <c r="E755" s="4" t="n"/>
      <c r="F755" s="13" t="n"/>
      <c r="G755" s="14" t="n"/>
      <c r="H755" s="13" t="n"/>
      <c r="I755" s="5" t="n"/>
      <c r="J755" s="5" t="n"/>
      <c r="K755" s="5" t="n"/>
      <c r="L755" s="4" t="n"/>
      <c r="M755" s="4" t="n"/>
      <c r="N755" s="4" t="n"/>
      <c r="O755" s="15" t="n"/>
      <c r="P755" s="15" t="n"/>
      <c r="Q755" s="16">
        <f>IF($I755="","",IF($K755="",'الإعدادات'!$B$6-$I755,$K755-$I755))</f>
        <v/>
      </c>
      <c r="R755" s="8">
        <f>IF($I755="","",IF($K755&lt;&gt;"","استُلم",IF(AND($J755&lt;&gt;"",'الإعدادات'!$B$6&gt;$J755),"متأخر","في المعمل")))</f>
        <v/>
      </c>
      <c r="S755" s="16">
        <f>IF(OR($I755="",$J755=""),"",MAX(0,IF($K755="",'الإعدادات'!$B$6,$K755)-$J755))</f>
        <v/>
      </c>
      <c r="T755" s="17">
        <f>IF($I755="","",DATE(YEAR($I755),MONTH($I755),1))</f>
        <v/>
      </c>
      <c r="U755" s="18">
        <f>IF(OR($O755="",$P755=""),"",$P755-$O755)</f>
        <v/>
      </c>
    </row>
    <row r="756">
      <c r="A756" s="4" t="n"/>
      <c r="B756" s="4" t="n"/>
      <c r="C756" s="4" t="n"/>
      <c r="D756" s="4" t="n"/>
      <c r="E756" s="4" t="n"/>
      <c r="F756" s="13" t="n"/>
      <c r="G756" s="14" t="n"/>
      <c r="H756" s="13" t="n"/>
      <c r="I756" s="5" t="n"/>
      <c r="J756" s="5" t="n"/>
      <c r="K756" s="5" t="n"/>
      <c r="L756" s="4" t="n"/>
      <c r="M756" s="4" t="n"/>
      <c r="N756" s="4" t="n"/>
      <c r="O756" s="15" t="n"/>
      <c r="P756" s="15" t="n"/>
      <c r="Q756" s="16">
        <f>IF($I756="","",IF($K756="",'الإعدادات'!$B$6-$I756,$K756-$I756))</f>
        <v/>
      </c>
      <c r="R756" s="8">
        <f>IF($I756="","",IF($K756&lt;&gt;"","استُلم",IF(AND($J756&lt;&gt;"",'الإعدادات'!$B$6&gt;$J756),"متأخر","في المعمل")))</f>
        <v/>
      </c>
      <c r="S756" s="16">
        <f>IF(OR($I756="",$J756=""),"",MAX(0,IF($K756="",'الإعدادات'!$B$6,$K756)-$J756))</f>
        <v/>
      </c>
      <c r="T756" s="17">
        <f>IF($I756="","",DATE(YEAR($I756),MONTH($I756),1))</f>
        <v/>
      </c>
      <c r="U756" s="18">
        <f>IF(OR($O756="",$P756=""),"",$P756-$O756)</f>
        <v/>
      </c>
    </row>
    <row r="757">
      <c r="A757" s="4" t="n"/>
      <c r="B757" s="4" t="n"/>
      <c r="C757" s="4" t="n"/>
      <c r="D757" s="4" t="n"/>
      <c r="E757" s="4" t="n"/>
      <c r="F757" s="13" t="n"/>
      <c r="G757" s="14" t="n"/>
      <c r="H757" s="13" t="n"/>
      <c r="I757" s="5" t="n"/>
      <c r="J757" s="5" t="n"/>
      <c r="K757" s="5" t="n"/>
      <c r="L757" s="4" t="n"/>
      <c r="M757" s="4" t="n"/>
      <c r="N757" s="4" t="n"/>
      <c r="O757" s="15" t="n"/>
      <c r="P757" s="15" t="n"/>
      <c r="Q757" s="16">
        <f>IF($I757="","",IF($K757="",'الإعدادات'!$B$6-$I757,$K757-$I757))</f>
        <v/>
      </c>
      <c r="R757" s="8">
        <f>IF($I757="","",IF($K757&lt;&gt;"","استُلم",IF(AND($J757&lt;&gt;"",'الإعدادات'!$B$6&gt;$J757),"متأخر","في المعمل")))</f>
        <v/>
      </c>
      <c r="S757" s="16">
        <f>IF(OR($I757="",$J757=""),"",MAX(0,IF($K757="",'الإعدادات'!$B$6,$K757)-$J757))</f>
        <v/>
      </c>
      <c r="T757" s="17">
        <f>IF($I757="","",DATE(YEAR($I757),MONTH($I757),1))</f>
        <v/>
      </c>
      <c r="U757" s="18">
        <f>IF(OR($O757="",$P757=""),"",$P757-$O757)</f>
        <v/>
      </c>
    </row>
    <row r="758">
      <c r="A758" s="4" t="n"/>
      <c r="B758" s="4" t="n"/>
      <c r="C758" s="4" t="n"/>
      <c r="D758" s="4" t="n"/>
      <c r="E758" s="4" t="n"/>
      <c r="F758" s="13" t="n"/>
      <c r="G758" s="14" t="n"/>
      <c r="H758" s="13" t="n"/>
      <c r="I758" s="5" t="n"/>
      <c r="J758" s="5" t="n"/>
      <c r="K758" s="5" t="n"/>
      <c r="L758" s="4" t="n"/>
      <c r="M758" s="4" t="n"/>
      <c r="N758" s="4" t="n"/>
      <c r="O758" s="15" t="n"/>
      <c r="P758" s="15" t="n"/>
      <c r="Q758" s="16">
        <f>IF($I758="","",IF($K758="",'الإعدادات'!$B$6-$I758,$K758-$I758))</f>
        <v/>
      </c>
      <c r="R758" s="8">
        <f>IF($I758="","",IF($K758&lt;&gt;"","استُلم",IF(AND($J758&lt;&gt;"",'الإعدادات'!$B$6&gt;$J758),"متأخر","في المعمل")))</f>
        <v/>
      </c>
      <c r="S758" s="16">
        <f>IF(OR($I758="",$J758=""),"",MAX(0,IF($K758="",'الإعدادات'!$B$6,$K758)-$J758))</f>
        <v/>
      </c>
      <c r="T758" s="17">
        <f>IF($I758="","",DATE(YEAR($I758),MONTH($I758),1))</f>
        <v/>
      </c>
      <c r="U758" s="18">
        <f>IF(OR($O758="",$P758=""),"",$P758-$O758)</f>
        <v/>
      </c>
    </row>
    <row r="759">
      <c r="A759" s="4" t="n"/>
      <c r="B759" s="4" t="n"/>
      <c r="C759" s="4" t="n"/>
      <c r="D759" s="4" t="n"/>
      <c r="E759" s="4" t="n"/>
      <c r="F759" s="13" t="n"/>
      <c r="G759" s="14" t="n"/>
      <c r="H759" s="13" t="n"/>
      <c r="I759" s="5" t="n"/>
      <c r="J759" s="5" t="n"/>
      <c r="K759" s="5" t="n"/>
      <c r="L759" s="4" t="n"/>
      <c r="M759" s="4" t="n"/>
      <c r="N759" s="4" t="n"/>
      <c r="O759" s="15" t="n"/>
      <c r="P759" s="15" t="n"/>
      <c r="Q759" s="16">
        <f>IF($I759="","",IF($K759="",'الإعدادات'!$B$6-$I759,$K759-$I759))</f>
        <v/>
      </c>
      <c r="R759" s="8">
        <f>IF($I759="","",IF($K759&lt;&gt;"","استُلم",IF(AND($J759&lt;&gt;"",'الإعدادات'!$B$6&gt;$J759),"متأخر","في المعمل")))</f>
        <v/>
      </c>
      <c r="S759" s="16">
        <f>IF(OR($I759="",$J759=""),"",MAX(0,IF($K759="",'الإعدادات'!$B$6,$K759)-$J759))</f>
        <v/>
      </c>
      <c r="T759" s="17">
        <f>IF($I759="","",DATE(YEAR($I759),MONTH($I759),1))</f>
        <v/>
      </c>
      <c r="U759" s="18">
        <f>IF(OR($O759="",$P759=""),"",$P759-$O759)</f>
        <v/>
      </c>
    </row>
    <row r="760">
      <c r="A760" s="4" t="n"/>
      <c r="B760" s="4" t="n"/>
      <c r="C760" s="4" t="n"/>
      <c r="D760" s="4" t="n"/>
      <c r="E760" s="4" t="n"/>
      <c r="F760" s="13" t="n"/>
      <c r="G760" s="14" t="n"/>
      <c r="H760" s="13" t="n"/>
      <c r="I760" s="5" t="n"/>
      <c r="J760" s="5" t="n"/>
      <c r="K760" s="5" t="n"/>
      <c r="L760" s="4" t="n"/>
      <c r="M760" s="4" t="n"/>
      <c r="N760" s="4" t="n"/>
      <c r="O760" s="15" t="n"/>
      <c r="P760" s="15" t="n"/>
      <c r="Q760" s="16">
        <f>IF($I760="","",IF($K760="",'الإعدادات'!$B$6-$I760,$K760-$I760))</f>
        <v/>
      </c>
      <c r="R760" s="8">
        <f>IF($I760="","",IF($K760&lt;&gt;"","استُلم",IF(AND($J760&lt;&gt;"",'الإعدادات'!$B$6&gt;$J760),"متأخر","في المعمل")))</f>
        <v/>
      </c>
      <c r="S760" s="16">
        <f>IF(OR($I760="",$J760=""),"",MAX(0,IF($K760="",'الإعدادات'!$B$6,$K760)-$J760))</f>
        <v/>
      </c>
      <c r="T760" s="17">
        <f>IF($I760="","",DATE(YEAR($I760),MONTH($I760),1))</f>
        <v/>
      </c>
      <c r="U760" s="18">
        <f>IF(OR($O760="",$P760=""),"",$P760-$O760)</f>
        <v/>
      </c>
    </row>
    <row r="761">
      <c r="A761" s="4" t="n"/>
      <c r="B761" s="4" t="n"/>
      <c r="C761" s="4" t="n"/>
      <c r="D761" s="4" t="n"/>
      <c r="E761" s="4" t="n"/>
      <c r="F761" s="13" t="n"/>
      <c r="G761" s="14" t="n"/>
      <c r="H761" s="13" t="n"/>
      <c r="I761" s="5" t="n"/>
      <c r="J761" s="5" t="n"/>
      <c r="K761" s="5" t="n"/>
      <c r="L761" s="4" t="n"/>
      <c r="M761" s="4" t="n"/>
      <c r="N761" s="4" t="n"/>
      <c r="O761" s="15" t="n"/>
      <c r="P761" s="15" t="n"/>
      <c r="Q761" s="16">
        <f>IF($I761="","",IF($K761="",'الإعدادات'!$B$6-$I761,$K761-$I761))</f>
        <v/>
      </c>
      <c r="R761" s="8">
        <f>IF($I761="","",IF($K761&lt;&gt;"","استُلم",IF(AND($J761&lt;&gt;"",'الإعدادات'!$B$6&gt;$J761),"متأخر","في المعمل")))</f>
        <v/>
      </c>
      <c r="S761" s="16">
        <f>IF(OR($I761="",$J761=""),"",MAX(0,IF($K761="",'الإعدادات'!$B$6,$K761)-$J761))</f>
        <v/>
      </c>
      <c r="T761" s="17">
        <f>IF($I761="","",DATE(YEAR($I761),MONTH($I761),1))</f>
        <v/>
      </c>
      <c r="U761" s="18">
        <f>IF(OR($O761="",$P761=""),"",$P761-$O761)</f>
        <v/>
      </c>
    </row>
    <row r="762">
      <c r="A762" s="4" t="n"/>
      <c r="B762" s="4" t="n"/>
      <c r="C762" s="4" t="n"/>
      <c r="D762" s="4" t="n"/>
      <c r="E762" s="4" t="n"/>
      <c r="F762" s="13" t="n"/>
      <c r="G762" s="14" t="n"/>
      <c r="H762" s="13" t="n"/>
      <c r="I762" s="5" t="n"/>
      <c r="J762" s="5" t="n"/>
      <c r="K762" s="5" t="n"/>
      <c r="L762" s="4" t="n"/>
      <c r="M762" s="4" t="n"/>
      <c r="N762" s="4" t="n"/>
      <c r="O762" s="15" t="n"/>
      <c r="P762" s="15" t="n"/>
      <c r="Q762" s="16">
        <f>IF($I762="","",IF($K762="",'الإعدادات'!$B$6-$I762,$K762-$I762))</f>
        <v/>
      </c>
      <c r="R762" s="8">
        <f>IF($I762="","",IF($K762&lt;&gt;"","استُلم",IF(AND($J762&lt;&gt;"",'الإعدادات'!$B$6&gt;$J762),"متأخر","في المعمل")))</f>
        <v/>
      </c>
      <c r="S762" s="16">
        <f>IF(OR($I762="",$J762=""),"",MAX(0,IF($K762="",'الإعدادات'!$B$6,$K762)-$J762))</f>
        <v/>
      </c>
      <c r="T762" s="17">
        <f>IF($I762="","",DATE(YEAR($I762),MONTH($I762),1))</f>
        <v/>
      </c>
      <c r="U762" s="18">
        <f>IF(OR($O762="",$P762=""),"",$P762-$O762)</f>
        <v/>
      </c>
    </row>
    <row r="763">
      <c r="A763" s="4" t="n"/>
      <c r="B763" s="4" t="n"/>
      <c r="C763" s="4" t="n"/>
      <c r="D763" s="4" t="n"/>
      <c r="E763" s="4" t="n"/>
      <c r="F763" s="13" t="n"/>
      <c r="G763" s="14" t="n"/>
      <c r="H763" s="13" t="n"/>
      <c r="I763" s="5" t="n"/>
      <c r="J763" s="5" t="n"/>
      <c r="K763" s="5" t="n"/>
      <c r="L763" s="4" t="n"/>
      <c r="M763" s="4" t="n"/>
      <c r="N763" s="4" t="n"/>
      <c r="O763" s="15" t="n"/>
      <c r="P763" s="15" t="n"/>
      <c r="Q763" s="16">
        <f>IF($I763="","",IF($K763="",'الإعدادات'!$B$6-$I763,$K763-$I763))</f>
        <v/>
      </c>
      <c r="R763" s="8">
        <f>IF($I763="","",IF($K763&lt;&gt;"","استُلم",IF(AND($J763&lt;&gt;"",'الإعدادات'!$B$6&gt;$J763),"متأخر","في المعمل")))</f>
        <v/>
      </c>
      <c r="S763" s="16">
        <f>IF(OR($I763="",$J763=""),"",MAX(0,IF($K763="",'الإعدادات'!$B$6,$K763)-$J763))</f>
        <v/>
      </c>
      <c r="T763" s="17">
        <f>IF($I763="","",DATE(YEAR($I763),MONTH($I763),1))</f>
        <v/>
      </c>
      <c r="U763" s="18">
        <f>IF(OR($O763="",$P763=""),"",$P763-$O763)</f>
        <v/>
      </c>
    </row>
    <row r="764">
      <c r="A764" s="4" t="n"/>
      <c r="B764" s="4" t="n"/>
      <c r="C764" s="4" t="n"/>
      <c r="D764" s="4" t="n"/>
      <c r="E764" s="4" t="n"/>
      <c r="F764" s="13" t="n"/>
      <c r="G764" s="14" t="n"/>
      <c r="H764" s="13" t="n"/>
      <c r="I764" s="5" t="n"/>
      <c r="J764" s="5" t="n"/>
      <c r="K764" s="5" t="n"/>
      <c r="L764" s="4" t="n"/>
      <c r="M764" s="4" t="n"/>
      <c r="N764" s="4" t="n"/>
      <c r="O764" s="15" t="n"/>
      <c r="P764" s="15" t="n"/>
      <c r="Q764" s="16">
        <f>IF($I764="","",IF($K764="",'الإعدادات'!$B$6-$I764,$K764-$I764))</f>
        <v/>
      </c>
      <c r="R764" s="8">
        <f>IF($I764="","",IF($K764&lt;&gt;"","استُلم",IF(AND($J764&lt;&gt;"",'الإعدادات'!$B$6&gt;$J764),"متأخر","في المعمل")))</f>
        <v/>
      </c>
      <c r="S764" s="16">
        <f>IF(OR($I764="",$J764=""),"",MAX(0,IF($K764="",'الإعدادات'!$B$6,$K764)-$J764))</f>
        <v/>
      </c>
      <c r="T764" s="17">
        <f>IF($I764="","",DATE(YEAR($I764),MONTH($I764),1))</f>
        <v/>
      </c>
      <c r="U764" s="18">
        <f>IF(OR($O764="",$P764=""),"",$P764-$O764)</f>
        <v/>
      </c>
    </row>
    <row r="765">
      <c r="A765" s="4" t="n"/>
      <c r="B765" s="4" t="n"/>
      <c r="C765" s="4" t="n"/>
      <c r="D765" s="4" t="n"/>
      <c r="E765" s="4" t="n"/>
      <c r="F765" s="13" t="n"/>
      <c r="G765" s="14" t="n"/>
      <c r="H765" s="13" t="n"/>
      <c r="I765" s="5" t="n"/>
      <c r="J765" s="5" t="n"/>
      <c r="K765" s="5" t="n"/>
      <c r="L765" s="4" t="n"/>
      <c r="M765" s="4" t="n"/>
      <c r="N765" s="4" t="n"/>
      <c r="O765" s="15" t="n"/>
      <c r="P765" s="15" t="n"/>
      <c r="Q765" s="16">
        <f>IF($I765="","",IF($K765="",'الإعدادات'!$B$6-$I765,$K765-$I765))</f>
        <v/>
      </c>
      <c r="R765" s="8">
        <f>IF($I765="","",IF($K765&lt;&gt;"","استُلم",IF(AND($J765&lt;&gt;"",'الإعدادات'!$B$6&gt;$J765),"متأخر","في المعمل")))</f>
        <v/>
      </c>
      <c r="S765" s="16">
        <f>IF(OR($I765="",$J765=""),"",MAX(0,IF($K765="",'الإعدادات'!$B$6,$K765)-$J765))</f>
        <v/>
      </c>
      <c r="T765" s="17">
        <f>IF($I765="","",DATE(YEAR($I765),MONTH($I765),1))</f>
        <v/>
      </c>
      <c r="U765" s="18">
        <f>IF(OR($O765="",$P765=""),"",$P765-$O765)</f>
        <v/>
      </c>
    </row>
    <row r="766">
      <c r="A766" s="4" t="n"/>
      <c r="B766" s="4" t="n"/>
      <c r="C766" s="4" t="n"/>
      <c r="D766" s="4" t="n"/>
      <c r="E766" s="4" t="n"/>
      <c r="F766" s="13" t="n"/>
      <c r="G766" s="14" t="n"/>
      <c r="H766" s="13" t="n"/>
      <c r="I766" s="5" t="n"/>
      <c r="J766" s="5" t="n"/>
      <c r="K766" s="5" t="n"/>
      <c r="L766" s="4" t="n"/>
      <c r="M766" s="4" t="n"/>
      <c r="N766" s="4" t="n"/>
      <c r="O766" s="15" t="n"/>
      <c r="P766" s="15" t="n"/>
      <c r="Q766" s="16">
        <f>IF($I766="","",IF($K766="",'الإعدادات'!$B$6-$I766,$K766-$I766))</f>
        <v/>
      </c>
      <c r="R766" s="8">
        <f>IF($I766="","",IF($K766&lt;&gt;"","استُلم",IF(AND($J766&lt;&gt;"",'الإعدادات'!$B$6&gt;$J766),"متأخر","في المعمل")))</f>
        <v/>
      </c>
      <c r="S766" s="16">
        <f>IF(OR($I766="",$J766=""),"",MAX(0,IF($K766="",'الإعدادات'!$B$6,$K766)-$J766))</f>
        <v/>
      </c>
      <c r="T766" s="17">
        <f>IF($I766="","",DATE(YEAR($I766),MONTH($I766),1))</f>
        <v/>
      </c>
      <c r="U766" s="18">
        <f>IF(OR($O766="",$P766=""),"",$P766-$O766)</f>
        <v/>
      </c>
    </row>
    <row r="767">
      <c r="A767" s="4" t="n"/>
      <c r="B767" s="4" t="n"/>
      <c r="C767" s="4" t="n"/>
      <c r="D767" s="4" t="n"/>
      <c r="E767" s="4" t="n"/>
      <c r="F767" s="13" t="n"/>
      <c r="G767" s="14" t="n"/>
      <c r="H767" s="13" t="n"/>
      <c r="I767" s="5" t="n"/>
      <c r="J767" s="5" t="n"/>
      <c r="K767" s="5" t="n"/>
      <c r="L767" s="4" t="n"/>
      <c r="M767" s="4" t="n"/>
      <c r="N767" s="4" t="n"/>
      <c r="O767" s="15" t="n"/>
      <c r="P767" s="15" t="n"/>
      <c r="Q767" s="16">
        <f>IF($I767="","",IF($K767="",'الإعدادات'!$B$6-$I767,$K767-$I767))</f>
        <v/>
      </c>
      <c r="R767" s="8">
        <f>IF($I767="","",IF($K767&lt;&gt;"","استُلم",IF(AND($J767&lt;&gt;"",'الإعدادات'!$B$6&gt;$J767),"متأخر","في المعمل")))</f>
        <v/>
      </c>
      <c r="S767" s="16">
        <f>IF(OR($I767="",$J767=""),"",MAX(0,IF($K767="",'الإعدادات'!$B$6,$K767)-$J767))</f>
        <v/>
      </c>
      <c r="T767" s="17">
        <f>IF($I767="","",DATE(YEAR($I767),MONTH($I767),1))</f>
        <v/>
      </c>
      <c r="U767" s="18">
        <f>IF(OR($O767="",$P767=""),"",$P767-$O767)</f>
        <v/>
      </c>
    </row>
    <row r="768">
      <c r="A768" s="4" t="n"/>
      <c r="B768" s="4" t="n"/>
      <c r="C768" s="4" t="n"/>
      <c r="D768" s="4" t="n"/>
      <c r="E768" s="4" t="n"/>
      <c r="F768" s="13" t="n"/>
      <c r="G768" s="14" t="n"/>
      <c r="H768" s="13" t="n"/>
      <c r="I768" s="5" t="n"/>
      <c r="J768" s="5" t="n"/>
      <c r="K768" s="5" t="n"/>
      <c r="L768" s="4" t="n"/>
      <c r="M768" s="4" t="n"/>
      <c r="N768" s="4" t="n"/>
      <c r="O768" s="15" t="n"/>
      <c r="P768" s="15" t="n"/>
      <c r="Q768" s="16">
        <f>IF($I768="","",IF($K768="",'الإعدادات'!$B$6-$I768,$K768-$I768))</f>
        <v/>
      </c>
      <c r="R768" s="8">
        <f>IF($I768="","",IF($K768&lt;&gt;"","استُلم",IF(AND($J768&lt;&gt;"",'الإعدادات'!$B$6&gt;$J768),"متأخر","في المعمل")))</f>
        <v/>
      </c>
      <c r="S768" s="16">
        <f>IF(OR($I768="",$J768=""),"",MAX(0,IF($K768="",'الإعدادات'!$B$6,$K768)-$J768))</f>
        <v/>
      </c>
      <c r="T768" s="17">
        <f>IF($I768="","",DATE(YEAR($I768),MONTH($I768),1))</f>
        <v/>
      </c>
      <c r="U768" s="18">
        <f>IF(OR($O768="",$P768=""),"",$P768-$O768)</f>
        <v/>
      </c>
    </row>
    <row r="769">
      <c r="A769" s="4" t="n"/>
      <c r="B769" s="4" t="n"/>
      <c r="C769" s="4" t="n"/>
      <c r="D769" s="4" t="n"/>
      <c r="E769" s="4" t="n"/>
      <c r="F769" s="13" t="n"/>
      <c r="G769" s="14" t="n"/>
      <c r="H769" s="13" t="n"/>
      <c r="I769" s="5" t="n"/>
      <c r="J769" s="5" t="n"/>
      <c r="K769" s="5" t="n"/>
      <c r="L769" s="4" t="n"/>
      <c r="M769" s="4" t="n"/>
      <c r="N769" s="4" t="n"/>
      <c r="O769" s="15" t="n"/>
      <c r="P769" s="15" t="n"/>
      <c r="Q769" s="16">
        <f>IF($I769="","",IF($K769="",'الإعدادات'!$B$6-$I769,$K769-$I769))</f>
        <v/>
      </c>
      <c r="R769" s="8">
        <f>IF($I769="","",IF($K769&lt;&gt;"","استُلم",IF(AND($J769&lt;&gt;"",'الإعدادات'!$B$6&gt;$J769),"متأخر","في المعمل")))</f>
        <v/>
      </c>
      <c r="S769" s="16">
        <f>IF(OR($I769="",$J769=""),"",MAX(0,IF($K769="",'الإعدادات'!$B$6,$K769)-$J769))</f>
        <v/>
      </c>
      <c r="T769" s="17">
        <f>IF($I769="","",DATE(YEAR($I769),MONTH($I769),1))</f>
        <v/>
      </c>
      <c r="U769" s="18">
        <f>IF(OR($O769="",$P769=""),"",$P769-$O769)</f>
        <v/>
      </c>
    </row>
    <row r="770">
      <c r="A770" s="4" t="n"/>
      <c r="B770" s="4" t="n"/>
      <c r="C770" s="4" t="n"/>
      <c r="D770" s="4" t="n"/>
      <c r="E770" s="4" t="n"/>
      <c r="F770" s="13" t="n"/>
      <c r="G770" s="14" t="n"/>
      <c r="H770" s="13" t="n"/>
      <c r="I770" s="5" t="n"/>
      <c r="J770" s="5" t="n"/>
      <c r="K770" s="5" t="n"/>
      <c r="L770" s="4" t="n"/>
      <c r="M770" s="4" t="n"/>
      <c r="N770" s="4" t="n"/>
      <c r="O770" s="15" t="n"/>
      <c r="P770" s="15" t="n"/>
      <c r="Q770" s="16">
        <f>IF($I770="","",IF($K770="",'الإعدادات'!$B$6-$I770,$K770-$I770))</f>
        <v/>
      </c>
      <c r="R770" s="8">
        <f>IF($I770="","",IF($K770&lt;&gt;"","استُلم",IF(AND($J770&lt;&gt;"",'الإعدادات'!$B$6&gt;$J770),"متأخر","في المعمل")))</f>
        <v/>
      </c>
      <c r="S770" s="16">
        <f>IF(OR($I770="",$J770=""),"",MAX(0,IF($K770="",'الإعدادات'!$B$6,$K770)-$J770))</f>
        <v/>
      </c>
      <c r="T770" s="17">
        <f>IF($I770="","",DATE(YEAR($I770),MONTH($I770),1))</f>
        <v/>
      </c>
      <c r="U770" s="18">
        <f>IF(OR($O770="",$P770=""),"",$P770-$O770)</f>
        <v/>
      </c>
    </row>
    <row r="771">
      <c r="A771" s="4" t="n"/>
      <c r="B771" s="4" t="n"/>
      <c r="C771" s="4" t="n"/>
      <c r="D771" s="4" t="n"/>
      <c r="E771" s="4" t="n"/>
      <c r="F771" s="13" t="n"/>
      <c r="G771" s="14" t="n"/>
      <c r="H771" s="13" t="n"/>
      <c r="I771" s="5" t="n"/>
      <c r="J771" s="5" t="n"/>
      <c r="K771" s="5" t="n"/>
      <c r="L771" s="4" t="n"/>
      <c r="M771" s="4" t="n"/>
      <c r="N771" s="4" t="n"/>
      <c r="O771" s="15" t="n"/>
      <c r="P771" s="15" t="n"/>
      <c r="Q771" s="16">
        <f>IF($I771="","",IF($K771="",'الإعدادات'!$B$6-$I771,$K771-$I771))</f>
        <v/>
      </c>
      <c r="R771" s="8">
        <f>IF($I771="","",IF($K771&lt;&gt;"","استُلم",IF(AND($J771&lt;&gt;"",'الإعدادات'!$B$6&gt;$J771),"متأخر","في المعمل")))</f>
        <v/>
      </c>
      <c r="S771" s="16">
        <f>IF(OR($I771="",$J771=""),"",MAX(0,IF($K771="",'الإعدادات'!$B$6,$K771)-$J771))</f>
        <v/>
      </c>
      <c r="T771" s="17">
        <f>IF($I771="","",DATE(YEAR($I771),MONTH($I771),1))</f>
        <v/>
      </c>
      <c r="U771" s="18">
        <f>IF(OR($O771="",$P771=""),"",$P771-$O771)</f>
        <v/>
      </c>
    </row>
    <row r="772">
      <c r="A772" s="4" t="n"/>
      <c r="B772" s="4" t="n"/>
      <c r="C772" s="4" t="n"/>
      <c r="D772" s="4" t="n"/>
      <c r="E772" s="4" t="n"/>
      <c r="F772" s="13" t="n"/>
      <c r="G772" s="14" t="n"/>
      <c r="H772" s="13" t="n"/>
      <c r="I772" s="5" t="n"/>
      <c r="J772" s="5" t="n"/>
      <c r="K772" s="5" t="n"/>
      <c r="L772" s="4" t="n"/>
      <c r="M772" s="4" t="n"/>
      <c r="N772" s="4" t="n"/>
      <c r="O772" s="15" t="n"/>
      <c r="P772" s="15" t="n"/>
      <c r="Q772" s="16">
        <f>IF($I772="","",IF($K772="",'الإعدادات'!$B$6-$I772,$K772-$I772))</f>
        <v/>
      </c>
      <c r="R772" s="8">
        <f>IF($I772="","",IF($K772&lt;&gt;"","استُلم",IF(AND($J772&lt;&gt;"",'الإعدادات'!$B$6&gt;$J772),"متأخر","في المعمل")))</f>
        <v/>
      </c>
      <c r="S772" s="16">
        <f>IF(OR($I772="",$J772=""),"",MAX(0,IF($K772="",'الإعدادات'!$B$6,$K772)-$J772))</f>
        <v/>
      </c>
      <c r="T772" s="17">
        <f>IF($I772="","",DATE(YEAR($I772),MONTH($I772),1))</f>
        <v/>
      </c>
      <c r="U772" s="18">
        <f>IF(OR($O772="",$P772=""),"",$P772-$O772)</f>
        <v/>
      </c>
    </row>
    <row r="773">
      <c r="A773" s="4" t="n"/>
      <c r="B773" s="4" t="n"/>
      <c r="C773" s="4" t="n"/>
      <c r="D773" s="4" t="n"/>
      <c r="E773" s="4" t="n"/>
      <c r="F773" s="13" t="n"/>
      <c r="G773" s="14" t="n"/>
      <c r="H773" s="13" t="n"/>
      <c r="I773" s="5" t="n"/>
      <c r="J773" s="5" t="n"/>
      <c r="K773" s="5" t="n"/>
      <c r="L773" s="4" t="n"/>
      <c r="M773" s="4" t="n"/>
      <c r="N773" s="4" t="n"/>
      <c r="O773" s="15" t="n"/>
      <c r="P773" s="15" t="n"/>
      <c r="Q773" s="16">
        <f>IF($I773="","",IF($K773="",'الإعدادات'!$B$6-$I773,$K773-$I773))</f>
        <v/>
      </c>
      <c r="R773" s="8">
        <f>IF($I773="","",IF($K773&lt;&gt;"","استُلم",IF(AND($J773&lt;&gt;"",'الإعدادات'!$B$6&gt;$J773),"متأخر","في المعمل")))</f>
        <v/>
      </c>
      <c r="S773" s="16">
        <f>IF(OR($I773="",$J773=""),"",MAX(0,IF($K773="",'الإعدادات'!$B$6,$K773)-$J773))</f>
        <v/>
      </c>
      <c r="T773" s="17">
        <f>IF($I773="","",DATE(YEAR($I773),MONTH($I773),1))</f>
        <v/>
      </c>
      <c r="U773" s="18">
        <f>IF(OR($O773="",$P773=""),"",$P773-$O773)</f>
        <v/>
      </c>
    </row>
    <row r="774">
      <c r="A774" s="4" t="n"/>
      <c r="B774" s="4" t="n"/>
      <c r="C774" s="4" t="n"/>
      <c r="D774" s="4" t="n"/>
      <c r="E774" s="4" t="n"/>
      <c r="F774" s="13" t="n"/>
      <c r="G774" s="14" t="n"/>
      <c r="H774" s="13" t="n"/>
      <c r="I774" s="5" t="n"/>
      <c r="J774" s="5" t="n"/>
      <c r="K774" s="5" t="n"/>
      <c r="L774" s="4" t="n"/>
      <c r="M774" s="4" t="n"/>
      <c r="N774" s="4" t="n"/>
      <c r="O774" s="15" t="n"/>
      <c r="P774" s="15" t="n"/>
      <c r="Q774" s="16">
        <f>IF($I774="","",IF($K774="",'الإعدادات'!$B$6-$I774,$K774-$I774))</f>
        <v/>
      </c>
      <c r="R774" s="8">
        <f>IF($I774="","",IF($K774&lt;&gt;"","استُلم",IF(AND($J774&lt;&gt;"",'الإعدادات'!$B$6&gt;$J774),"متأخر","في المعمل")))</f>
        <v/>
      </c>
      <c r="S774" s="16">
        <f>IF(OR($I774="",$J774=""),"",MAX(0,IF($K774="",'الإعدادات'!$B$6,$K774)-$J774))</f>
        <v/>
      </c>
      <c r="T774" s="17">
        <f>IF($I774="","",DATE(YEAR($I774),MONTH($I774),1))</f>
        <v/>
      </c>
      <c r="U774" s="18">
        <f>IF(OR($O774="",$P774=""),"",$P774-$O774)</f>
        <v/>
      </c>
    </row>
    <row r="775">
      <c r="A775" s="4" t="n"/>
      <c r="B775" s="4" t="n"/>
      <c r="C775" s="4" t="n"/>
      <c r="D775" s="4" t="n"/>
      <c r="E775" s="4" t="n"/>
      <c r="F775" s="13" t="n"/>
      <c r="G775" s="14" t="n"/>
      <c r="H775" s="13" t="n"/>
      <c r="I775" s="5" t="n"/>
      <c r="J775" s="5" t="n"/>
      <c r="K775" s="5" t="n"/>
      <c r="L775" s="4" t="n"/>
      <c r="M775" s="4" t="n"/>
      <c r="N775" s="4" t="n"/>
      <c r="O775" s="15" t="n"/>
      <c r="P775" s="15" t="n"/>
      <c r="Q775" s="16">
        <f>IF($I775="","",IF($K775="",'الإعدادات'!$B$6-$I775,$K775-$I775))</f>
        <v/>
      </c>
      <c r="R775" s="8">
        <f>IF($I775="","",IF($K775&lt;&gt;"","استُلم",IF(AND($J775&lt;&gt;"",'الإعدادات'!$B$6&gt;$J775),"متأخر","في المعمل")))</f>
        <v/>
      </c>
      <c r="S775" s="16">
        <f>IF(OR($I775="",$J775=""),"",MAX(0,IF($K775="",'الإعدادات'!$B$6,$K775)-$J775))</f>
        <v/>
      </c>
      <c r="T775" s="17">
        <f>IF($I775="","",DATE(YEAR($I775),MONTH($I775),1))</f>
        <v/>
      </c>
      <c r="U775" s="18">
        <f>IF(OR($O775="",$P775=""),"",$P775-$O775)</f>
        <v/>
      </c>
    </row>
    <row r="776">
      <c r="A776" s="4" t="n"/>
      <c r="B776" s="4" t="n"/>
      <c r="C776" s="4" t="n"/>
      <c r="D776" s="4" t="n"/>
      <c r="E776" s="4" t="n"/>
      <c r="F776" s="13" t="n"/>
      <c r="G776" s="14" t="n"/>
      <c r="H776" s="13" t="n"/>
      <c r="I776" s="5" t="n"/>
      <c r="J776" s="5" t="n"/>
      <c r="K776" s="5" t="n"/>
      <c r="L776" s="4" t="n"/>
      <c r="M776" s="4" t="n"/>
      <c r="N776" s="4" t="n"/>
      <c r="O776" s="15" t="n"/>
      <c r="P776" s="15" t="n"/>
      <c r="Q776" s="16">
        <f>IF($I776="","",IF($K776="",'الإعدادات'!$B$6-$I776,$K776-$I776))</f>
        <v/>
      </c>
      <c r="R776" s="8">
        <f>IF($I776="","",IF($K776&lt;&gt;"","استُلم",IF(AND($J776&lt;&gt;"",'الإعدادات'!$B$6&gt;$J776),"متأخر","في المعمل")))</f>
        <v/>
      </c>
      <c r="S776" s="16">
        <f>IF(OR($I776="",$J776=""),"",MAX(0,IF($K776="",'الإعدادات'!$B$6,$K776)-$J776))</f>
        <v/>
      </c>
      <c r="T776" s="17">
        <f>IF($I776="","",DATE(YEAR($I776),MONTH($I776),1))</f>
        <v/>
      </c>
      <c r="U776" s="18">
        <f>IF(OR($O776="",$P776=""),"",$P776-$O776)</f>
        <v/>
      </c>
    </row>
    <row r="777">
      <c r="A777" s="4" t="n"/>
      <c r="B777" s="4" t="n"/>
      <c r="C777" s="4" t="n"/>
      <c r="D777" s="4" t="n"/>
      <c r="E777" s="4" t="n"/>
      <c r="F777" s="13" t="n"/>
      <c r="G777" s="14" t="n"/>
      <c r="H777" s="13" t="n"/>
      <c r="I777" s="5" t="n"/>
      <c r="J777" s="5" t="n"/>
      <c r="K777" s="5" t="n"/>
      <c r="L777" s="4" t="n"/>
      <c r="M777" s="4" t="n"/>
      <c r="N777" s="4" t="n"/>
      <c r="O777" s="15" t="n"/>
      <c r="P777" s="15" t="n"/>
      <c r="Q777" s="16">
        <f>IF($I777="","",IF($K777="",'الإعدادات'!$B$6-$I777,$K777-$I777))</f>
        <v/>
      </c>
      <c r="R777" s="8">
        <f>IF($I777="","",IF($K777&lt;&gt;"","استُلم",IF(AND($J777&lt;&gt;"",'الإعدادات'!$B$6&gt;$J777),"متأخر","في المعمل")))</f>
        <v/>
      </c>
      <c r="S777" s="16">
        <f>IF(OR($I777="",$J777=""),"",MAX(0,IF($K777="",'الإعدادات'!$B$6,$K777)-$J777))</f>
        <v/>
      </c>
      <c r="T777" s="17">
        <f>IF($I777="","",DATE(YEAR($I777),MONTH($I777),1))</f>
        <v/>
      </c>
      <c r="U777" s="18">
        <f>IF(OR($O777="",$P777=""),"",$P777-$O777)</f>
        <v/>
      </c>
    </row>
    <row r="778">
      <c r="A778" s="4" t="n"/>
      <c r="B778" s="4" t="n"/>
      <c r="C778" s="4" t="n"/>
      <c r="D778" s="4" t="n"/>
      <c r="E778" s="4" t="n"/>
      <c r="F778" s="13" t="n"/>
      <c r="G778" s="14" t="n"/>
      <c r="H778" s="13" t="n"/>
      <c r="I778" s="5" t="n"/>
      <c r="J778" s="5" t="n"/>
      <c r="K778" s="5" t="n"/>
      <c r="L778" s="4" t="n"/>
      <c r="M778" s="4" t="n"/>
      <c r="N778" s="4" t="n"/>
      <c r="O778" s="15" t="n"/>
      <c r="P778" s="15" t="n"/>
      <c r="Q778" s="16">
        <f>IF($I778="","",IF($K778="",'الإعدادات'!$B$6-$I778,$K778-$I778))</f>
        <v/>
      </c>
      <c r="R778" s="8">
        <f>IF($I778="","",IF($K778&lt;&gt;"","استُلم",IF(AND($J778&lt;&gt;"",'الإعدادات'!$B$6&gt;$J778),"متأخر","في المعمل")))</f>
        <v/>
      </c>
      <c r="S778" s="16">
        <f>IF(OR($I778="",$J778=""),"",MAX(0,IF($K778="",'الإعدادات'!$B$6,$K778)-$J778))</f>
        <v/>
      </c>
      <c r="T778" s="17">
        <f>IF($I778="","",DATE(YEAR($I778),MONTH($I778),1))</f>
        <v/>
      </c>
      <c r="U778" s="18">
        <f>IF(OR($O778="",$P778=""),"",$P778-$O778)</f>
        <v/>
      </c>
    </row>
    <row r="779">
      <c r="A779" s="4" t="n"/>
      <c r="B779" s="4" t="n"/>
      <c r="C779" s="4" t="n"/>
      <c r="D779" s="4" t="n"/>
      <c r="E779" s="4" t="n"/>
      <c r="F779" s="13" t="n"/>
      <c r="G779" s="14" t="n"/>
      <c r="H779" s="13" t="n"/>
      <c r="I779" s="5" t="n"/>
      <c r="J779" s="5" t="n"/>
      <c r="K779" s="5" t="n"/>
      <c r="L779" s="4" t="n"/>
      <c r="M779" s="4" t="n"/>
      <c r="N779" s="4" t="n"/>
      <c r="O779" s="15" t="n"/>
      <c r="P779" s="15" t="n"/>
      <c r="Q779" s="16">
        <f>IF($I779="","",IF($K779="",'الإعدادات'!$B$6-$I779,$K779-$I779))</f>
        <v/>
      </c>
      <c r="R779" s="8">
        <f>IF($I779="","",IF($K779&lt;&gt;"","استُلم",IF(AND($J779&lt;&gt;"",'الإعدادات'!$B$6&gt;$J779),"متأخر","في المعمل")))</f>
        <v/>
      </c>
      <c r="S779" s="16">
        <f>IF(OR($I779="",$J779=""),"",MAX(0,IF($K779="",'الإعدادات'!$B$6,$K779)-$J779))</f>
        <v/>
      </c>
      <c r="T779" s="17">
        <f>IF($I779="","",DATE(YEAR($I779),MONTH($I779),1))</f>
        <v/>
      </c>
      <c r="U779" s="18">
        <f>IF(OR($O779="",$P779=""),"",$P779-$O779)</f>
        <v/>
      </c>
    </row>
    <row r="780">
      <c r="A780" s="4" t="n"/>
      <c r="B780" s="4" t="n"/>
      <c r="C780" s="4" t="n"/>
      <c r="D780" s="4" t="n"/>
      <c r="E780" s="4" t="n"/>
      <c r="F780" s="13" t="n"/>
      <c r="G780" s="14" t="n"/>
      <c r="H780" s="13" t="n"/>
      <c r="I780" s="5" t="n"/>
      <c r="J780" s="5" t="n"/>
      <c r="K780" s="5" t="n"/>
      <c r="L780" s="4" t="n"/>
      <c r="M780" s="4" t="n"/>
      <c r="N780" s="4" t="n"/>
      <c r="O780" s="15" t="n"/>
      <c r="P780" s="15" t="n"/>
      <c r="Q780" s="16">
        <f>IF($I780="","",IF($K780="",'الإعدادات'!$B$6-$I780,$K780-$I780))</f>
        <v/>
      </c>
      <c r="R780" s="8">
        <f>IF($I780="","",IF($K780&lt;&gt;"","استُلم",IF(AND($J780&lt;&gt;"",'الإعدادات'!$B$6&gt;$J780),"متأخر","في المعمل")))</f>
        <v/>
      </c>
      <c r="S780" s="16">
        <f>IF(OR($I780="",$J780=""),"",MAX(0,IF($K780="",'الإعدادات'!$B$6,$K780)-$J780))</f>
        <v/>
      </c>
      <c r="T780" s="17">
        <f>IF($I780="","",DATE(YEAR($I780),MONTH($I780),1))</f>
        <v/>
      </c>
      <c r="U780" s="18">
        <f>IF(OR($O780="",$P780=""),"",$P780-$O780)</f>
        <v/>
      </c>
    </row>
    <row r="781">
      <c r="A781" s="4" t="n"/>
      <c r="B781" s="4" t="n"/>
      <c r="C781" s="4" t="n"/>
      <c r="D781" s="4" t="n"/>
      <c r="E781" s="4" t="n"/>
      <c r="F781" s="13" t="n"/>
      <c r="G781" s="14" t="n"/>
      <c r="H781" s="13" t="n"/>
      <c r="I781" s="5" t="n"/>
      <c r="J781" s="5" t="n"/>
      <c r="K781" s="5" t="n"/>
      <c r="L781" s="4" t="n"/>
      <c r="M781" s="4" t="n"/>
      <c r="N781" s="4" t="n"/>
      <c r="O781" s="15" t="n"/>
      <c r="P781" s="15" t="n"/>
      <c r="Q781" s="16">
        <f>IF($I781="","",IF($K781="",'الإعدادات'!$B$6-$I781,$K781-$I781))</f>
        <v/>
      </c>
      <c r="R781" s="8">
        <f>IF($I781="","",IF($K781&lt;&gt;"","استُلم",IF(AND($J781&lt;&gt;"",'الإعدادات'!$B$6&gt;$J781),"متأخر","في المعمل")))</f>
        <v/>
      </c>
      <c r="S781" s="16">
        <f>IF(OR($I781="",$J781=""),"",MAX(0,IF($K781="",'الإعدادات'!$B$6,$K781)-$J781))</f>
        <v/>
      </c>
      <c r="T781" s="17">
        <f>IF($I781="","",DATE(YEAR($I781),MONTH($I781),1))</f>
        <v/>
      </c>
      <c r="U781" s="18">
        <f>IF(OR($O781="",$P781=""),"",$P781-$O781)</f>
        <v/>
      </c>
    </row>
    <row r="782">
      <c r="A782" s="4" t="n"/>
      <c r="B782" s="4" t="n"/>
      <c r="C782" s="4" t="n"/>
      <c r="D782" s="4" t="n"/>
      <c r="E782" s="4" t="n"/>
      <c r="F782" s="13" t="n"/>
      <c r="G782" s="14" t="n"/>
      <c r="H782" s="13" t="n"/>
      <c r="I782" s="5" t="n"/>
      <c r="J782" s="5" t="n"/>
      <c r="K782" s="5" t="n"/>
      <c r="L782" s="4" t="n"/>
      <c r="M782" s="4" t="n"/>
      <c r="N782" s="4" t="n"/>
      <c r="O782" s="15" t="n"/>
      <c r="P782" s="15" t="n"/>
      <c r="Q782" s="16">
        <f>IF($I782="","",IF($K782="",'الإعدادات'!$B$6-$I782,$K782-$I782))</f>
        <v/>
      </c>
      <c r="R782" s="8">
        <f>IF($I782="","",IF($K782&lt;&gt;"","استُلم",IF(AND($J782&lt;&gt;"",'الإعدادات'!$B$6&gt;$J782),"متأخر","في المعمل")))</f>
        <v/>
      </c>
      <c r="S782" s="16">
        <f>IF(OR($I782="",$J782=""),"",MAX(0,IF($K782="",'الإعدادات'!$B$6,$K782)-$J782))</f>
        <v/>
      </c>
      <c r="T782" s="17">
        <f>IF($I782="","",DATE(YEAR($I782),MONTH($I782),1))</f>
        <v/>
      </c>
      <c r="U782" s="18">
        <f>IF(OR($O782="",$P782=""),"",$P782-$O782)</f>
        <v/>
      </c>
    </row>
    <row r="783">
      <c r="A783" s="4" t="n"/>
      <c r="B783" s="4" t="n"/>
      <c r="C783" s="4" t="n"/>
      <c r="D783" s="4" t="n"/>
      <c r="E783" s="4" t="n"/>
      <c r="F783" s="13" t="n"/>
      <c r="G783" s="14" t="n"/>
      <c r="H783" s="13" t="n"/>
      <c r="I783" s="5" t="n"/>
      <c r="J783" s="5" t="n"/>
      <c r="K783" s="5" t="n"/>
      <c r="L783" s="4" t="n"/>
      <c r="M783" s="4" t="n"/>
      <c r="N783" s="4" t="n"/>
      <c r="O783" s="15" t="n"/>
      <c r="P783" s="15" t="n"/>
      <c r="Q783" s="16">
        <f>IF($I783="","",IF($K783="",'الإعدادات'!$B$6-$I783,$K783-$I783))</f>
        <v/>
      </c>
      <c r="R783" s="8">
        <f>IF($I783="","",IF($K783&lt;&gt;"","استُلم",IF(AND($J783&lt;&gt;"",'الإعدادات'!$B$6&gt;$J783),"متأخر","في المعمل")))</f>
        <v/>
      </c>
      <c r="S783" s="16">
        <f>IF(OR($I783="",$J783=""),"",MAX(0,IF($K783="",'الإعدادات'!$B$6,$K783)-$J783))</f>
        <v/>
      </c>
      <c r="T783" s="17">
        <f>IF($I783="","",DATE(YEAR($I783),MONTH($I783),1))</f>
        <v/>
      </c>
      <c r="U783" s="18">
        <f>IF(OR($O783="",$P783=""),"",$P783-$O783)</f>
        <v/>
      </c>
    </row>
    <row r="784">
      <c r="A784" s="4" t="n"/>
      <c r="B784" s="4" t="n"/>
      <c r="C784" s="4" t="n"/>
      <c r="D784" s="4" t="n"/>
      <c r="E784" s="4" t="n"/>
      <c r="F784" s="13" t="n"/>
      <c r="G784" s="14" t="n"/>
      <c r="H784" s="13" t="n"/>
      <c r="I784" s="5" t="n"/>
      <c r="J784" s="5" t="n"/>
      <c r="K784" s="5" t="n"/>
      <c r="L784" s="4" t="n"/>
      <c r="M784" s="4" t="n"/>
      <c r="N784" s="4" t="n"/>
      <c r="O784" s="15" t="n"/>
      <c r="P784" s="15" t="n"/>
      <c r="Q784" s="16">
        <f>IF($I784="","",IF($K784="",'الإعدادات'!$B$6-$I784,$K784-$I784))</f>
        <v/>
      </c>
      <c r="R784" s="8">
        <f>IF($I784="","",IF($K784&lt;&gt;"","استُلم",IF(AND($J784&lt;&gt;"",'الإعدادات'!$B$6&gt;$J784),"متأخر","في المعمل")))</f>
        <v/>
      </c>
      <c r="S784" s="16">
        <f>IF(OR($I784="",$J784=""),"",MAX(0,IF($K784="",'الإعدادات'!$B$6,$K784)-$J784))</f>
        <v/>
      </c>
      <c r="T784" s="17">
        <f>IF($I784="","",DATE(YEAR($I784),MONTH($I784),1))</f>
        <v/>
      </c>
      <c r="U784" s="18">
        <f>IF(OR($O784="",$P784=""),"",$P784-$O784)</f>
        <v/>
      </c>
    </row>
    <row r="785">
      <c r="A785" s="4" t="n"/>
      <c r="B785" s="4" t="n"/>
      <c r="C785" s="4" t="n"/>
      <c r="D785" s="4" t="n"/>
      <c r="E785" s="4" t="n"/>
      <c r="F785" s="13" t="n"/>
      <c r="G785" s="14" t="n"/>
      <c r="H785" s="13" t="n"/>
      <c r="I785" s="5" t="n"/>
      <c r="J785" s="5" t="n"/>
      <c r="K785" s="5" t="n"/>
      <c r="L785" s="4" t="n"/>
      <c r="M785" s="4" t="n"/>
      <c r="N785" s="4" t="n"/>
      <c r="O785" s="15" t="n"/>
      <c r="P785" s="15" t="n"/>
      <c r="Q785" s="16">
        <f>IF($I785="","",IF($K785="",'الإعدادات'!$B$6-$I785,$K785-$I785))</f>
        <v/>
      </c>
      <c r="R785" s="8">
        <f>IF($I785="","",IF($K785&lt;&gt;"","استُلم",IF(AND($J785&lt;&gt;"",'الإعدادات'!$B$6&gt;$J785),"متأخر","في المعمل")))</f>
        <v/>
      </c>
      <c r="S785" s="16">
        <f>IF(OR($I785="",$J785=""),"",MAX(0,IF($K785="",'الإعدادات'!$B$6,$K785)-$J785))</f>
        <v/>
      </c>
      <c r="T785" s="17">
        <f>IF($I785="","",DATE(YEAR($I785),MONTH($I785),1))</f>
        <v/>
      </c>
      <c r="U785" s="18">
        <f>IF(OR($O785="",$P785=""),"",$P785-$O785)</f>
        <v/>
      </c>
    </row>
    <row r="786">
      <c r="A786" s="4" t="n"/>
      <c r="B786" s="4" t="n"/>
      <c r="C786" s="4" t="n"/>
      <c r="D786" s="4" t="n"/>
      <c r="E786" s="4" t="n"/>
      <c r="F786" s="13" t="n"/>
      <c r="G786" s="14" t="n"/>
      <c r="H786" s="13" t="n"/>
      <c r="I786" s="5" t="n"/>
      <c r="J786" s="5" t="n"/>
      <c r="K786" s="5" t="n"/>
      <c r="L786" s="4" t="n"/>
      <c r="M786" s="4" t="n"/>
      <c r="N786" s="4" t="n"/>
      <c r="O786" s="15" t="n"/>
      <c r="P786" s="15" t="n"/>
      <c r="Q786" s="16">
        <f>IF($I786="","",IF($K786="",'الإعدادات'!$B$6-$I786,$K786-$I786))</f>
        <v/>
      </c>
      <c r="R786" s="8">
        <f>IF($I786="","",IF($K786&lt;&gt;"","استُلم",IF(AND($J786&lt;&gt;"",'الإعدادات'!$B$6&gt;$J786),"متأخر","في المعمل")))</f>
        <v/>
      </c>
      <c r="S786" s="16">
        <f>IF(OR($I786="",$J786=""),"",MAX(0,IF($K786="",'الإعدادات'!$B$6,$K786)-$J786))</f>
        <v/>
      </c>
      <c r="T786" s="17">
        <f>IF($I786="","",DATE(YEAR($I786),MONTH($I786),1))</f>
        <v/>
      </c>
      <c r="U786" s="18">
        <f>IF(OR($O786="",$P786=""),"",$P786-$O786)</f>
        <v/>
      </c>
    </row>
    <row r="787">
      <c r="A787" s="4" t="n"/>
      <c r="B787" s="4" t="n"/>
      <c r="C787" s="4" t="n"/>
      <c r="D787" s="4" t="n"/>
      <c r="E787" s="4" t="n"/>
      <c r="F787" s="13" t="n"/>
      <c r="G787" s="14" t="n"/>
      <c r="H787" s="13" t="n"/>
      <c r="I787" s="5" t="n"/>
      <c r="J787" s="5" t="n"/>
      <c r="K787" s="5" t="n"/>
      <c r="L787" s="4" t="n"/>
      <c r="M787" s="4" t="n"/>
      <c r="N787" s="4" t="n"/>
      <c r="O787" s="15" t="n"/>
      <c r="P787" s="15" t="n"/>
      <c r="Q787" s="16">
        <f>IF($I787="","",IF($K787="",'الإعدادات'!$B$6-$I787,$K787-$I787))</f>
        <v/>
      </c>
      <c r="R787" s="8">
        <f>IF($I787="","",IF($K787&lt;&gt;"","استُلم",IF(AND($J787&lt;&gt;"",'الإعدادات'!$B$6&gt;$J787),"متأخر","في المعمل")))</f>
        <v/>
      </c>
      <c r="S787" s="16">
        <f>IF(OR($I787="",$J787=""),"",MAX(0,IF($K787="",'الإعدادات'!$B$6,$K787)-$J787))</f>
        <v/>
      </c>
      <c r="T787" s="17">
        <f>IF($I787="","",DATE(YEAR($I787),MONTH($I787),1))</f>
        <v/>
      </c>
      <c r="U787" s="18">
        <f>IF(OR($O787="",$P787=""),"",$P787-$O787)</f>
        <v/>
      </c>
    </row>
    <row r="788">
      <c r="A788" s="4" t="n"/>
      <c r="B788" s="4" t="n"/>
      <c r="C788" s="4" t="n"/>
      <c r="D788" s="4" t="n"/>
      <c r="E788" s="4" t="n"/>
      <c r="F788" s="13" t="n"/>
      <c r="G788" s="14" t="n"/>
      <c r="H788" s="13" t="n"/>
      <c r="I788" s="5" t="n"/>
      <c r="J788" s="5" t="n"/>
      <c r="K788" s="5" t="n"/>
      <c r="L788" s="4" t="n"/>
      <c r="M788" s="4" t="n"/>
      <c r="N788" s="4" t="n"/>
      <c r="O788" s="15" t="n"/>
      <c r="P788" s="15" t="n"/>
      <c r="Q788" s="16">
        <f>IF($I788="","",IF($K788="",'الإعدادات'!$B$6-$I788,$K788-$I788))</f>
        <v/>
      </c>
      <c r="R788" s="8">
        <f>IF($I788="","",IF($K788&lt;&gt;"","استُلم",IF(AND($J788&lt;&gt;"",'الإعدادات'!$B$6&gt;$J788),"متأخر","في المعمل")))</f>
        <v/>
      </c>
      <c r="S788" s="16">
        <f>IF(OR($I788="",$J788=""),"",MAX(0,IF($K788="",'الإعدادات'!$B$6,$K788)-$J788))</f>
        <v/>
      </c>
      <c r="T788" s="17">
        <f>IF($I788="","",DATE(YEAR($I788),MONTH($I788),1))</f>
        <v/>
      </c>
      <c r="U788" s="18">
        <f>IF(OR($O788="",$P788=""),"",$P788-$O788)</f>
        <v/>
      </c>
    </row>
    <row r="789">
      <c r="A789" s="4" t="n"/>
      <c r="B789" s="4" t="n"/>
      <c r="C789" s="4" t="n"/>
      <c r="D789" s="4" t="n"/>
      <c r="E789" s="4" t="n"/>
      <c r="F789" s="13" t="n"/>
      <c r="G789" s="14" t="n"/>
      <c r="H789" s="13" t="n"/>
      <c r="I789" s="5" t="n"/>
      <c r="J789" s="5" t="n"/>
      <c r="K789" s="5" t="n"/>
      <c r="L789" s="4" t="n"/>
      <c r="M789" s="4" t="n"/>
      <c r="N789" s="4" t="n"/>
      <c r="O789" s="15" t="n"/>
      <c r="P789" s="15" t="n"/>
      <c r="Q789" s="16">
        <f>IF($I789="","",IF($K789="",'الإعدادات'!$B$6-$I789,$K789-$I789))</f>
        <v/>
      </c>
      <c r="R789" s="8">
        <f>IF($I789="","",IF($K789&lt;&gt;"","استُلم",IF(AND($J789&lt;&gt;"",'الإعدادات'!$B$6&gt;$J789),"متأخر","في المعمل")))</f>
        <v/>
      </c>
      <c r="S789" s="16">
        <f>IF(OR($I789="",$J789=""),"",MAX(0,IF($K789="",'الإعدادات'!$B$6,$K789)-$J789))</f>
        <v/>
      </c>
      <c r="T789" s="17">
        <f>IF($I789="","",DATE(YEAR($I789),MONTH($I789),1))</f>
        <v/>
      </c>
      <c r="U789" s="18">
        <f>IF(OR($O789="",$P789=""),"",$P789-$O789)</f>
        <v/>
      </c>
    </row>
    <row r="790">
      <c r="A790" s="4" t="n"/>
      <c r="B790" s="4" t="n"/>
      <c r="C790" s="4" t="n"/>
      <c r="D790" s="4" t="n"/>
      <c r="E790" s="4" t="n"/>
      <c r="F790" s="13" t="n"/>
      <c r="G790" s="14" t="n"/>
      <c r="H790" s="13" t="n"/>
      <c r="I790" s="5" t="n"/>
      <c r="J790" s="5" t="n"/>
      <c r="K790" s="5" t="n"/>
      <c r="L790" s="4" t="n"/>
      <c r="M790" s="4" t="n"/>
      <c r="N790" s="4" t="n"/>
      <c r="O790" s="15" t="n"/>
      <c r="P790" s="15" t="n"/>
      <c r="Q790" s="16">
        <f>IF($I790="","",IF($K790="",'الإعدادات'!$B$6-$I790,$K790-$I790))</f>
        <v/>
      </c>
      <c r="R790" s="8">
        <f>IF($I790="","",IF($K790&lt;&gt;"","استُلم",IF(AND($J790&lt;&gt;"",'الإعدادات'!$B$6&gt;$J790),"متأخر","في المعمل")))</f>
        <v/>
      </c>
      <c r="S790" s="16">
        <f>IF(OR($I790="",$J790=""),"",MAX(0,IF($K790="",'الإعدادات'!$B$6,$K790)-$J790))</f>
        <v/>
      </c>
      <c r="T790" s="17">
        <f>IF($I790="","",DATE(YEAR($I790),MONTH($I790),1))</f>
        <v/>
      </c>
      <c r="U790" s="18">
        <f>IF(OR($O790="",$P790=""),"",$P790-$O790)</f>
        <v/>
      </c>
    </row>
    <row r="791">
      <c r="A791" s="4" t="n"/>
      <c r="B791" s="4" t="n"/>
      <c r="C791" s="4" t="n"/>
      <c r="D791" s="4" t="n"/>
      <c r="E791" s="4" t="n"/>
      <c r="F791" s="13" t="n"/>
      <c r="G791" s="14" t="n"/>
      <c r="H791" s="13" t="n"/>
      <c r="I791" s="5" t="n"/>
      <c r="J791" s="5" t="n"/>
      <c r="K791" s="5" t="n"/>
      <c r="L791" s="4" t="n"/>
      <c r="M791" s="4" t="n"/>
      <c r="N791" s="4" t="n"/>
      <c r="O791" s="15" t="n"/>
      <c r="P791" s="15" t="n"/>
      <c r="Q791" s="16">
        <f>IF($I791="","",IF($K791="",'الإعدادات'!$B$6-$I791,$K791-$I791))</f>
        <v/>
      </c>
      <c r="R791" s="8">
        <f>IF($I791="","",IF($K791&lt;&gt;"","استُلم",IF(AND($J791&lt;&gt;"",'الإعدادات'!$B$6&gt;$J791),"متأخر","في المعمل")))</f>
        <v/>
      </c>
      <c r="S791" s="16">
        <f>IF(OR($I791="",$J791=""),"",MAX(0,IF($K791="",'الإعدادات'!$B$6,$K791)-$J791))</f>
        <v/>
      </c>
      <c r="T791" s="17">
        <f>IF($I791="","",DATE(YEAR($I791),MONTH($I791),1))</f>
        <v/>
      </c>
      <c r="U791" s="18">
        <f>IF(OR($O791="",$P791=""),"",$P791-$O791)</f>
        <v/>
      </c>
    </row>
    <row r="792">
      <c r="A792" s="4" t="n"/>
      <c r="B792" s="4" t="n"/>
      <c r="C792" s="4" t="n"/>
      <c r="D792" s="4" t="n"/>
      <c r="E792" s="4" t="n"/>
      <c r="F792" s="13" t="n"/>
      <c r="G792" s="14" t="n"/>
      <c r="H792" s="13" t="n"/>
      <c r="I792" s="5" t="n"/>
      <c r="J792" s="5" t="n"/>
      <c r="K792" s="5" t="n"/>
      <c r="L792" s="4" t="n"/>
      <c r="M792" s="4" t="n"/>
      <c r="N792" s="4" t="n"/>
      <c r="O792" s="15" t="n"/>
      <c r="P792" s="15" t="n"/>
      <c r="Q792" s="16">
        <f>IF($I792="","",IF($K792="",'الإعدادات'!$B$6-$I792,$K792-$I792))</f>
        <v/>
      </c>
      <c r="R792" s="8">
        <f>IF($I792="","",IF($K792&lt;&gt;"","استُلم",IF(AND($J792&lt;&gt;"",'الإعدادات'!$B$6&gt;$J792),"متأخر","في المعمل")))</f>
        <v/>
      </c>
      <c r="S792" s="16">
        <f>IF(OR($I792="",$J792=""),"",MAX(0,IF($K792="",'الإعدادات'!$B$6,$K792)-$J792))</f>
        <v/>
      </c>
      <c r="T792" s="17">
        <f>IF($I792="","",DATE(YEAR($I792),MONTH($I792),1))</f>
        <v/>
      </c>
      <c r="U792" s="18">
        <f>IF(OR($O792="",$P792=""),"",$P792-$O792)</f>
        <v/>
      </c>
    </row>
    <row r="793">
      <c r="A793" s="4" t="n"/>
      <c r="B793" s="4" t="n"/>
      <c r="C793" s="4" t="n"/>
      <c r="D793" s="4" t="n"/>
      <c r="E793" s="4" t="n"/>
      <c r="F793" s="13" t="n"/>
      <c r="G793" s="14" t="n"/>
      <c r="H793" s="13" t="n"/>
      <c r="I793" s="5" t="n"/>
      <c r="J793" s="5" t="n"/>
      <c r="K793" s="5" t="n"/>
      <c r="L793" s="4" t="n"/>
      <c r="M793" s="4" t="n"/>
      <c r="N793" s="4" t="n"/>
      <c r="O793" s="15" t="n"/>
      <c r="P793" s="15" t="n"/>
      <c r="Q793" s="16">
        <f>IF($I793="","",IF($K793="",'الإعدادات'!$B$6-$I793,$K793-$I793))</f>
        <v/>
      </c>
      <c r="R793" s="8">
        <f>IF($I793="","",IF($K793&lt;&gt;"","استُلم",IF(AND($J793&lt;&gt;"",'الإعدادات'!$B$6&gt;$J793),"متأخر","في المعمل")))</f>
        <v/>
      </c>
      <c r="S793" s="16">
        <f>IF(OR($I793="",$J793=""),"",MAX(0,IF($K793="",'الإعدادات'!$B$6,$K793)-$J793))</f>
        <v/>
      </c>
      <c r="T793" s="17">
        <f>IF($I793="","",DATE(YEAR($I793),MONTH($I793),1))</f>
        <v/>
      </c>
      <c r="U793" s="18">
        <f>IF(OR($O793="",$P793=""),"",$P793-$O793)</f>
        <v/>
      </c>
    </row>
    <row r="794">
      <c r="A794" s="4" t="n"/>
      <c r="B794" s="4" t="n"/>
      <c r="C794" s="4" t="n"/>
      <c r="D794" s="4" t="n"/>
      <c r="E794" s="4" t="n"/>
      <c r="F794" s="13" t="n"/>
      <c r="G794" s="14" t="n"/>
      <c r="H794" s="13" t="n"/>
      <c r="I794" s="5" t="n"/>
      <c r="J794" s="5" t="n"/>
      <c r="K794" s="5" t="n"/>
      <c r="L794" s="4" t="n"/>
      <c r="M794" s="4" t="n"/>
      <c r="N794" s="4" t="n"/>
      <c r="O794" s="15" t="n"/>
      <c r="P794" s="15" t="n"/>
      <c r="Q794" s="16">
        <f>IF($I794="","",IF($K794="",'الإعدادات'!$B$6-$I794,$K794-$I794))</f>
        <v/>
      </c>
      <c r="R794" s="8">
        <f>IF($I794="","",IF($K794&lt;&gt;"","استُلم",IF(AND($J794&lt;&gt;"",'الإعدادات'!$B$6&gt;$J794),"متأخر","في المعمل")))</f>
        <v/>
      </c>
      <c r="S794" s="16">
        <f>IF(OR($I794="",$J794=""),"",MAX(0,IF($K794="",'الإعدادات'!$B$6,$K794)-$J794))</f>
        <v/>
      </c>
      <c r="T794" s="17">
        <f>IF($I794="","",DATE(YEAR($I794),MONTH($I794),1))</f>
        <v/>
      </c>
      <c r="U794" s="18">
        <f>IF(OR($O794="",$P794=""),"",$P794-$O794)</f>
        <v/>
      </c>
    </row>
    <row r="795">
      <c r="A795" s="4" t="n"/>
      <c r="B795" s="4" t="n"/>
      <c r="C795" s="4" t="n"/>
      <c r="D795" s="4" t="n"/>
      <c r="E795" s="4" t="n"/>
      <c r="F795" s="13" t="n"/>
      <c r="G795" s="14" t="n"/>
      <c r="H795" s="13" t="n"/>
      <c r="I795" s="5" t="n"/>
      <c r="J795" s="5" t="n"/>
      <c r="K795" s="5" t="n"/>
      <c r="L795" s="4" t="n"/>
      <c r="M795" s="4" t="n"/>
      <c r="N795" s="4" t="n"/>
      <c r="O795" s="15" t="n"/>
      <c r="P795" s="15" t="n"/>
      <c r="Q795" s="16">
        <f>IF($I795="","",IF($K795="",'الإعدادات'!$B$6-$I795,$K795-$I795))</f>
        <v/>
      </c>
      <c r="R795" s="8">
        <f>IF($I795="","",IF($K795&lt;&gt;"","استُلم",IF(AND($J795&lt;&gt;"",'الإعدادات'!$B$6&gt;$J795),"متأخر","في المعمل")))</f>
        <v/>
      </c>
      <c r="S795" s="16">
        <f>IF(OR($I795="",$J795=""),"",MAX(0,IF($K795="",'الإعدادات'!$B$6,$K795)-$J795))</f>
        <v/>
      </c>
      <c r="T795" s="17">
        <f>IF($I795="","",DATE(YEAR($I795),MONTH($I795),1))</f>
        <v/>
      </c>
      <c r="U795" s="18">
        <f>IF(OR($O795="",$P795=""),"",$P795-$O795)</f>
        <v/>
      </c>
    </row>
    <row r="796">
      <c r="A796" s="4" t="n"/>
      <c r="B796" s="4" t="n"/>
      <c r="C796" s="4" t="n"/>
      <c r="D796" s="4" t="n"/>
      <c r="E796" s="4" t="n"/>
      <c r="F796" s="13" t="n"/>
      <c r="G796" s="14" t="n"/>
      <c r="H796" s="13" t="n"/>
      <c r="I796" s="5" t="n"/>
      <c r="J796" s="5" t="n"/>
      <c r="K796" s="5" t="n"/>
      <c r="L796" s="4" t="n"/>
      <c r="M796" s="4" t="n"/>
      <c r="N796" s="4" t="n"/>
      <c r="O796" s="15" t="n"/>
      <c r="P796" s="15" t="n"/>
      <c r="Q796" s="16">
        <f>IF($I796="","",IF($K796="",'الإعدادات'!$B$6-$I796,$K796-$I796))</f>
        <v/>
      </c>
      <c r="R796" s="8">
        <f>IF($I796="","",IF($K796&lt;&gt;"","استُلم",IF(AND($J796&lt;&gt;"",'الإعدادات'!$B$6&gt;$J796),"متأخر","في المعمل")))</f>
        <v/>
      </c>
      <c r="S796" s="16">
        <f>IF(OR($I796="",$J796=""),"",MAX(0,IF($K796="",'الإعدادات'!$B$6,$K796)-$J796))</f>
        <v/>
      </c>
      <c r="T796" s="17">
        <f>IF($I796="","",DATE(YEAR($I796),MONTH($I796),1))</f>
        <v/>
      </c>
      <c r="U796" s="18">
        <f>IF(OR($O796="",$P796=""),"",$P796-$O796)</f>
        <v/>
      </c>
    </row>
    <row r="797">
      <c r="A797" s="4" t="n"/>
      <c r="B797" s="4" t="n"/>
      <c r="C797" s="4" t="n"/>
      <c r="D797" s="4" t="n"/>
      <c r="E797" s="4" t="n"/>
      <c r="F797" s="13" t="n"/>
      <c r="G797" s="14" t="n"/>
      <c r="H797" s="13" t="n"/>
      <c r="I797" s="5" t="n"/>
      <c r="J797" s="5" t="n"/>
      <c r="K797" s="5" t="n"/>
      <c r="L797" s="4" t="n"/>
      <c r="M797" s="4" t="n"/>
      <c r="N797" s="4" t="n"/>
      <c r="O797" s="15" t="n"/>
      <c r="P797" s="15" t="n"/>
      <c r="Q797" s="16">
        <f>IF($I797="","",IF($K797="",'الإعدادات'!$B$6-$I797,$K797-$I797))</f>
        <v/>
      </c>
      <c r="R797" s="8">
        <f>IF($I797="","",IF($K797&lt;&gt;"","استُلم",IF(AND($J797&lt;&gt;"",'الإعدادات'!$B$6&gt;$J797),"متأخر","في المعمل")))</f>
        <v/>
      </c>
      <c r="S797" s="16">
        <f>IF(OR($I797="",$J797=""),"",MAX(0,IF($K797="",'الإعدادات'!$B$6,$K797)-$J797))</f>
        <v/>
      </c>
      <c r="T797" s="17">
        <f>IF($I797="","",DATE(YEAR($I797),MONTH($I797),1))</f>
        <v/>
      </c>
      <c r="U797" s="18">
        <f>IF(OR($O797="",$P797=""),"",$P797-$O797)</f>
        <v/>
      </c>
    </row>
    <row r="798">
      <c r="A798" s="4" t="n"/>
      <c r="B798" s="4" t="n"/>
      <c r="C798" s="4" t="n"/>
      <c r="D798" s="4" t="n"/>
      <c r="E798" s="4" t="n"/>
      <c r="F798" s="13" t="n"/>
      <c r="G798" s="14" t="n"/>
      <c r="H798" s="13" t="n"/>
      <c r="I798" s="5" t="n"/>
      <c r="J798" s="5" t="n"/>
      <c r="K798" s="5" t="n"/>
      <c r="L798" s="4" t="n"/>
      <c r="M798" s="4" t="n"/>
      <c r="N798" s="4" t="n"/>
      <c r="O798" s="15" t="n"/>
      <c r="P798" s="15" t="n"/>
      <c r="Q798" s="16">
        <f>IF($I798="","",IF($K798="",'الإعدادات'!$B$6-$I798,$K798-$I798))</f>
        <v/>
      </c>
      <c r="R798" s="8">
        <f>IF($I798="","",IF($K798&lt;&gt;"","استُلم",IF(AND($J798&lt;&gt;"",'الإعدادات'!$B$6&gt;$J798),"متأخر","في المعمل")))</f>
        <v/>
      </c>
      <c r="S798" s="16">
        <f>IF(OR($I798="",$J798=""),"",MAX(0,IF($K798="",'الإعدادات'!$B$6,$K798)-$J798))</f>
        <v/>
      </c>
      <c r="T798" s="17">
        <f>IF($I798="","",DATE(YEAR($I798),MONTH($I798),1))</f>
        <v/>
      </c>
      <c r="U798" s="18">
        <f>IF(OR($O798="",$P798=""),"",$P798-$O798)</f>
        <v/>
      </c>
    </row>
    <row r="799">
      <c r="A799" s="4" t="n"/>
      <c r="B799" s="4" t="n"/>
      <c r="C799" s="4" t="n"/>
      <c r="D799" s="4" t="n"/>
      <c r="E799" s="4" t="n"/>
      <c r="F799" s="13" t="n"/>
      <c r="G799" s="14" t="n"/>
      <c r="H799" s="13" t="n"/>
      <c r="I799" s="5" t="n"/>
      <c r="J799" s="5" t="n"/>
      <c r="K799" s="5" t="n"/>
      <c r="L799" s="4" t="n"/>
      <c r="M799" s="4" t="n"/>
      <c r="N799" s="4" t="n"/>
      <c r="O799" s="15" t="n"/>
      <c r="P799" s="15" t="n"/>
      <c r="Q799" s="16">
        <f>IF($I799="","",IF($K799="",'الإعدادات'!$B$6-$I799,$K799-$I799))</f>
        <v/>
      </c>
      <c r="R799" s="8">
        <f>IF($I799="","",IF($K799&lt;&gt;"","استُلم",IF(AND($J799&lt;&gt;"",'الإعدادات'!$B$6&gt;$J799),"متأخر","في المعمل")))</f>
        <v/>
      </c>
      <c r="S799" s="16">
        <f>IF(OR($I799="",$J799=""),"",MAX(0,IF($K799="",'الإعدادات'!$B$6,$K799)-$J799))</f>
        <v/>
      </c>
      <c r="T799" s="17">
        <f>IF($I799="","",DATE(YEAR($I799),MONTH($I799),1))</f>
        <v/>
      </c>
      <c r="U799" s="18">
        <f>IF(OR($O799="",$P799=""),"",$P799-$O799)</f>
        <v/>
      </c>
    </row>
    <row r="800">
      <c r="A800" s="4" t="n"/>
      <c r="B800" s="4" t="n"/>
      <c r="C800" s="4" t="n"/>
      <c r="D800" s="4" t="n"/>
      <c r="E800" s="4" t="n"/>
      <c r="F800" s="13" t="n"/>
      <c r="G800" s="14" t="n"/>
      <c r="H800" s="13" t="n"/>
      <c r="I800" s="5" t="n"/>
      <c r="J800" s="5" t="n"/>
      <c r="K800" s="5" t="n"/>
      <c r="L800" s="4" t="n"/>
      <c r="M800" s="4" t="n"/>
      <c r="N800" s="4" t="n"/>
      <c r="O800" s="15" t="n"/>
      <c r="P800" s="15" t="n"/>
      <c r="Q800" s="16">
        <f>IF($I800="","",IF($K800="",'الإعدادات'!$B$6-$I800,$K800-$I800))</f>
        <v/>
      </c>
      <c r="R800" s="8">
        <f>IF($I800="","",IF($K800&lt;&gt;"","استُلم",IF(AND($J800&lt;&gt;"",'الإعدادات'!$B$6&gt;$J800),"متأخر","في المعمل")))</f>
        <v/>
      </c>
      <c r="S800" s="16">
        <f>IF(OR($I800="",$J800=""),"",MAX(0,IF($K800="",'الإعدادات'!$B$6,$K800)-$J800))</f>
        <v/>
      </c>
      <c r="T800" s="17">
        <f>IF($I800="","",DATE(YEAR($I800),MONTH($I800),1))</f>
        <v/>
      </c>
      <c r="U800" s="18">
        <f>IF(OR($O800="",$P800=""),"",$P800-$O800)</f>
        <v/>
      </c>
    </row>
    <row r="801">
      <c r="A801" s="4" t="n"/>
      <c r="B801" s="4" t="n"/>
      <c r="C801" s="4" t="n"/>
      <c r="D801" s="4" t="n"/>
      <c r="E801" s="4" t="n"/>
      <c r="F801" s="13" t="n"/>
      <c r="G801" s="14" t="n"/>
      <c r="H801" s="13" t="n"/>
      <c r="I801" s="5" t="n"/>
      <c r="J801" s="5" t="n"/>
      <c r="K801" s="5" t="n"/>
      <c r="L801" s="4" t="n"/>
      <c r="M801" s="4" t="n"/>
      <c r="N801" s="4" t="n"/>
      <c r="O801" s="15" t="n"/>
      <c r="P801" s="15" t="n"/>
      <c r="Q801" s="16">
        <f>IF($I801="","",IF($K801="",'الإعدادات'!$B$6-$I801,$K801-$I801))</f>
        <v/>
      </c>
      <c r="R801" s="8">
        <f>IF($I801="","",IF($K801&lt;&gt;"","استُلم",IF(AND($J801&lt;&gt;"",'الإعدادات'!$B$6&gt;$J801),"متأخر","في المعمل")))</f>
        <v/>
      </c>
      <c r="S801" s="16">
        <f>IF(OR($I801="",$J801=""),"",MAX(0,IF($K801="",'الإعدادات'!$B$6,$K801)-$J801))</f>
        <v/>
      </c>
      <c r="T801" s="17">
        <f>IF($I801="","",DATE(YEAR($I801),MONTH($I801),1))</f>
        <v/>
      </c>
      <c r="U801" s="18">
        <f>IF(OR($O801="",$P801=""),"",$P801-$O801)</f>
        <v/>
      </c>
    </row>
    <row r="802">
      <c r="A802" s="4" t="n"/>
      <c r="B802" s="4" t="n"/>
      <c r="C802" s="4" t="n"/>
      <c r="D802" s="4" t="n"/>
      <c r="E802" s="4" t="n"/>
      <c r="F802" s="13" t="n"/>
      <c r="G802" s="14" t="n"/>
      <c r="H802" s="13" t="n"/>
      <c r="I802" s="5" t="n"/>
      <c r="J802" s="5" t="n"/>
      <c r="K802" s="5" t="n"/>
      <c r="L802" s="4" t="n"/>
      <c r="M802" s="4" t="n"/>
      <c r="N802" s="4" t="n"/>
      <c r="O802" s="15" t="n"/>
      <c r="P802" s="15" t="n"/>
      <c r="Q802" s="16">
        <f>IF($I802="","",IF($K802="",'الإعدادات'!$B$6-$I802,$K802-$I802))</f>
        <v/>
      </c>
      <c r="R802" s="8">
        <f>IF($I802="","",IF($K802&lt;&gt;"","استُلم",IF(AND($J802&lt;&gt;"",'الإعدادات'!$B$6&gt;$J802),"متأخر","في المعمل")))</f>
        <v/>
      </c>
      <c r="S802" s="16">
        <f>IF(OR($I802="",$J802=""),"",MAX(0,IF($K802="",'الإعدادات'!$B$6,$K802)-$J802))</f>
        <v/>
      </c>
      <c r="T802" s="17">
        <f>IF($I802="","",DATE(YEAR($I802),MONTH($I802),1))</f>
        <v/>
      </c>
      <c r="U802" s="18">
        <f>IF(OR($O802="",$P802=""),"",$P802-$O802)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U802"/>
  <mergeCells count="1">
    <mergeCell ref="A1:L1"/>
  </mergeCells>
  <conditionalFormatting sqref="R3:R802">
    <cfRule type="expression" priority="1" dxfId="0">
      <formula>R3="متأخر"</formula>
    </cfRule>
    <cfRule type="expression" priority="2" dxfId="1">
      <formula>R3="في المعمل"</formula>
    </cfRule>
  </conditionalFormatting>
  <conditionalFormatting sqref="S3:S802">
    <cfRule type="expression" priority="3" dxfId="1">
      <formula>AND(ISNUMBER(S3),S3&gt;0)</formula>
    </cfRule>
  </conditionalFormatting>
  <conditionalFormatting sqref="M3:M802">
    <cfRule type="expression" priority="4" dxfId="0">
      <formula>M3="نعم"</formula>
    </cfRule>
  </conditionalFormatting>
  <dataValidations count="6">
    <dataValidation sqref="C3:C802" showDropDown="0" showInputMessage="0" showErrorMessage="0" allowBlank="1" errorTitle="قيمة غير صحيحة" error="اختر من القائمة." type="list">
      <formula1>=Dentists</formula1>
    </dataValidation>
    <dataValidation sqref="D3:D802" showDropDown="0" showInputMessage="0" showErrorMessage="0" allowBlank="1" errorTitle="قيمة غير صحيحة" error="اختر من القائمة." type="list">
      <formula1>=Labs</formula1>
    </dataValidation>
    <dataValidation sqref="E3:E802" showDropDown="0" showInputMessage="0" showErrorMessage="0" allowBlank="1" errorTitle="قيمة غير صحيحة" error="اختر من القائمة." type="list">
      <formula1>=CaseTypes</formula1>
    </dataValidation>
    <dataValidation sqref="L3:L802" showDropDown="0" showInputMessage="0" showErrorMessage="0" allowBlank="1" errorTitle="قيمة غير صحيحة" error="اختر من القائمة." type="list">
      <formula1>=FitResults</formula1>
    </dataValidation>
    <dataValidation sqref="M3:M802" showDropDown="0" showInputMessage="0" showErrorMessage="0" allowBlank="1" errorTitle="قيمة غير صحيحة" error="اختر من القائمة." type="list">
      <formula1>=YesNo</formula1>
    </dataValidation>
    <dataValidation sqref="N3:N802" showDropDown="0" showInputMessage="0" showErrorMessage="0" allowBlank="1" errorTitle="قيمة غير صحيحة" error="اختر من القائمة." type="list">
      <formula1>=RemakeReasons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K48"/>
  <sheetViews>
    <sheetView showGridLines="0" rightToLeft="1" tabSelected="0"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1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12" customWidth="1" min="10" max="10"/>
    <col width="11" customWidth="1" min="11" max="11"/>
  </cols>
  <sheetData>
    <row r="1">
      <c r="A1" s="19" t="inlineStr">
        <is>
          <t>ملخص حالات المعمل</t>
        </is>
      </c>
    </row>
    <row r="2">
      <c r="A2" s="2">
        <f>'الإعدادات'!B4</f>
        <v/>
      </c>
    </row>
    <row r="3">
      <c r="A3" s="3" t="inlineStr">
        <is>
          <t>أُرسلت من</t>
        </is>
      </c>
      <c r="B3" s="5" t="n">
        <v>46113</v>
      </c>
      <c r="D3" s="3" t="inlineStr">
        <is>
          <t>العملة</t>
        </is>
      </c>
      <c r="E3" s="8">
        <f>'الإعدادات'!$B$5</f>
        <v/>
      </c>
    </row>
    <row r="4">
      <c r="A4" s="3" t="inlineStr">
        <is>
          <t>إلى</t>
        </is>
      </c>
      <c r="B4" s="5" t="n">
        <v>46295</v>
      </c>
      <c r="D4" s="3" t="inlineStr">
        <is>
          <t>أصفر فوق</t>
        </is>
      </c>
      <c r="E4" s="20">
        <f>'الإعدادات'!$B$7</f>
        <v/>
      </c>
    </row>
    <row r="6">
      <c r="A6" s="10" t="inlineStr">
        <is>
          <t>حسب المعمل</t>
        </is>
      </c>
    </row>
    <row r="7" ht="44" customHeight="1">
      <c r="A7" s="7" t="inlineStr">
        <is>
          <t>المعمل</t>
        </is>
      </c>
      <c r="B7" s="7" t="inlineStr">
        <is>
          <t>حالات أُرسلت</t>
        </is>
      </c>
      <c r="C7" s="7" t="inlineStr">
        <is>
          <t>استُلمت</t>
        </is>
      </c>
      <c r="D7" s="7" t="inlineStr">
        <is>
          <t>متوسط الأيام في المعمل</t>
        </is>
      </c>
      <c r="E7" s="7" t="inlineStr">
        <is>
          <t>استُلمت في موعدها</t>
        </is>
      </c>
      <c r="F7" s="7" t="inlineStr">
        <is>
          <t>متأخرة الآن</t>
        </is>
      </c>
      <c r="G7" s="7" t="inlineStr">
        <is>
          <t>أُعيد صنعها</t>
        </is>
      </c>
      <c r="H7" s="7" t="inlineStr">
        <is>
          <t>نسبة إعادة الصنع</t>
        </is>
      </c>
      <c r="I7" s="7" t="inlineStr">
        <is>
          <t>تكلفة المعمل</t>
        </is>
      </c>
      <c r="J7" s="7" t="inlineStr">
        <is>
          <t>المحصّل</t>
        </is>
      </c>
      <c r="K7" s="7" t="inlineStr">
        <is>
          <t>المعمل من المحصّل</t>
        </is>
      </c>
    </row>
    <row r="8">
      <c r="A8" s="8">
        <f>IF(INDEX(Labs,1)="","",INDEX(Labs,1))</f>
        <v/>
      </c>
      <c r="B8" s="16">
        <f>IF($A8="","",COUNTIFS('الحالات'!$I$3:$I$802,"&gt;="&amp;$B$3,'الحالات'!$I$3:$I$802,"&lt;="&amp;$B$4,'الحالات'!$D$3:$D$802,$A8))</f>
        <v/>
      </c>
      <c r="C8" s="16">
        <f>IF($A8="","",COUNTIFS('الحالات'!$I$3:$I$802,"&gt;="&amp;$B$3,'الحالات'!$I$3:$I$802,"&lt;="&amp;$B$4,'الحالات'!$D$3:$D$802,$A8,'الحالات'!$R$3:$R$802,"استُلم"))</f>
        <v/>
      </c>
      <c r="D8" s="18">
        <f>IF($A8="","",IFERROR(AVERAGEIFS('الحالات'!$Q$3:$Q$802,'الحالات'!$I$3:$I$802,"&gt;="&amp;$B$3,'الحالات'!$I$3:$I$802,"&lt;="&amp;$B$4,'الحالات'!$D$3:$D$802,$A8,'الحالات'!$R$3:$R$802,"استُلم"),""))</f>
        <v/>
      </c>
      <c r="E8" s="20">
        <f>IF($A8="","",IFERROR(COUNTIFS('الحالات'!$I$3:$I$802,"&gt;="&amp;$B$3,'الحالات'!$I$3:$I$802,"&lt;="&amp;$B$4,'الحالات'!$D$3:$D$802,$A8,'الحالات'!$R$3:$R$802,"استُلم",'الحالات'!$S$3:$S$802,0)/C8,""))</f>
        <v/>
      </c>
      <c r="F8" s="16">
        <f>IF($A8="","",COUNTIFS('الحالات'!$D$3:$D$802,$A8,'الحالات'!$R$3:$R$802,"متأخر"))</f>
        <v/>
      </c>
      <c r="G8" s="16">
        <f>IF($A8="","",COUNTIFS('الحالات'!$I$3:$I$802,"&gt;="&amp;$B$3,'الحالات'!$I$3:$I$802,"&lt;="&amp;$B$4,'الحالات'!$D$3:$D$802,$A8,'الحالات'!$M$3:$M$802,"نعم"))</f>
        <v/>
      </c>
      <c r="H8" s="21">
        <f>IF($A8="","",IFERROR(G8/C8,""))</f>
        <v/>
      </c>
      <c r="I8" s="18">
        <f>IF($A8="","",SUMIFS('الحالات'!$O$3:$O$802,'الحالات'!$I$3:$I$802,"&gt;="&amp;$B$3,'الحالات'!$I$3:$I$802,"&lt;="&amp;$B$4,'الحالات'!$D$3:$D$802,$A8))</f>
        <v/>
      </c>
      <c r="J8" s="18">
        <f>IF($A8="","",SUMIFS('الحالات'!$P$3:$P$802,'الحالات'!$I$3:$I$802,"&gt;="&amp;$B$3,'الحالات'!$I$3:$I$802,"&lt;="&amp;$B$4,'الحالات'!$D$3:$D$802,$A8))</f>
        <v/>
      </c>
      <c r="K8" s="20">
        <f>IF($A8="","",IFERROR(I8/J8,""))</f>
        <v/>
      </c>
    </row>
    <row r="9">
      <c r="A9" s="8">
        <f>IF(INDEX(Labs,2)="","",INDEX(Labs,2))</f>
        <v/>
      </c>
      <c r="B9" s="16">
        <f>IF($A9="","",COUNTIFS('الحالات'!$I$3:$I$802,"&gt;="&amp;$B$3,'الحالات'!$I$3:$I$802,"&lt;="&amp;$B$4,'الحالات'!$D$3:$D$802,$A9))</f>
        <v/>
      </c>
      <c r="C9" s="16">
        <f>IF($A9="","",COUNTIFS('الحالات'!$I$3:$I$802,"&gt;="&amp;$B$3,'الحالات'!$I$3:$I$802,"&lt;="&amp;$B$4,'الحالات'!$D$3:$D$802,$A9,'الحالات'!$R$3:$R$802,"استُلم"))</f>
        <v/>
      </c>
      <c r="D9" s="18">
        <f>IF($A9="","",IFERROR(AVERAGEIFS('الحالات'!$Q$3:$Q$802,'الحالات'!$I$3:$I$802,"&gt;="&amp;$B$3,'الحالات'!$I$3:$I$802,"&lt;="&amp;$B$4,'الحالات'!$D$3:$D$802,$A9,'الحالات'!$R$3:$R$802,"استُلم"),""))</f>
        <v/>
      </c>
      <c r="E9" s="20">
        <f>IF($A9="","",IFERROR(COUNTIFS('الحالات'!$I$3:$I$802,"&gt;="&amp;$B$3,'الحالات'!$I$3:$I$802,"&lt;="&amp;$B$4,'الحالات'!$D$3:$D$802,$A9,'الحالات'!$R$3:$R$802,"استُلم",'الحالات'!$S$3:$S$802,0)/C9,""))</f>
        <v/>
      </c>
      <c r="F9" s="16">
        <f>IF($A9="","",COUNTIFS('الحالات'!$D$3:$D$802,$A9,'الحالات'!$R$3:$R$802,"متأخر"))</f>
        <v/>
      </c>
      <c r="G9" s="16">
        <f>IF($A9="","",COUNTIFS('الحالات'!$I$3:$I$802,"&gt;="&amp;$B$3,'الحالات'!$I$3:$I$802,"&lt;="&amp;$B$4,'الحالات'!$D$3:$D$802,$A9,'الحالات'!$M$3:$M$802,"نعم"))</f>
        <v/>
      </c>
      <c r="H9" s="21">
        <f>IF($A9="","",IFERROR(G9/C9,""))</f>
        <v/>
      </c>
      <c r="I9" s="18">
        <f>IF($A9="","",SUMIFS('الحالات'!$O$3:$O$802,'الحالات'!$I$3:$I$802,"&gt;="&amp;$B$3,'الحالات'!$I$3:$I$802,"&lt;="&amp;$B$4,'الحالات'!$D$3:$D$802,$A9))</f>
        <v/>
      </c>
      <c r="J9" s="18">
        <f>IF($A9="","",SUMIFS('الحالات'!$P$3:$P$802,'الحالات'!$I$3:$I$802,"&gt;="&amp;$B$3,'الحالات'!$I$3:$I$802,"&lt;="&amp;$B$4,'الحالات'!$D$3:$D$802,$A9))</f>
        <v/>
      </c>
      <c r="K9" s="20">
        <f>IF($A9="","",IFERROR(I9/J9,""))</f>
        <v/>
      </c>
    </row>
    <row r="10">
      <c r="A10" s="8">
        <f>IF(INDEX(Labs,3)="","",INDEX(Labs,3))</f>
        <v/>
      </c>
      <c r="B10" s="16">
        <f>IF($A10="","",COUNTIFS('الحالات'!$I$3:$I$802,"&gt;="&amp;$B$3,'الحالات'!$I$3:$I$802,"&lt;="&amp;$B$4,'الحالات'!$D$3:$D$802,$A10))</f>
        <v/>
      </c>
      <c r="C10" s="16">
        <f>IF($A10="","",COUNTIFS('الحالات'!$I$3:$I$802,"&gt;="&amp;$B$3,'الحالات'!$I$3:$I$802,"&lt;="&amp;$B$4,'الحالات'!$D$3:$D$802,$A10,'الحالات'!$R$3:$R$802,"استُلم"))</f>
        <v/>
      </c>
      <c r="D10" s="18">
        <f>IF($A10="","",IFERROR(AVERAGEIFS('الحالات'!$Q$3:$Q$802,'الحالات'!$I$3:$I$802,"&gt;="&amp;$B$3,'الحالات'!$I$3:$I$802,"&lt;="&amp;$B$4,'الحالات'!$D$3:$D$802,$A10,'الحالات'!$R$3:$R$802,"استُلم"),""))</f>
        <v/>
      </c>
      <c r="E10" s="20">
        <f>IF($A10="","",IFERROR(COUNTIFS('الحالات'!$I$3:$I$802,"&gt;="&amp;$B$3,'الحالات'!$I$3:$I$802,"&lt;="&amp;$B$4,'الحالات'!$D$3:$D$802,$A10,'الحالات'!$R$3:$R$802,"استُلم",'الحالات'!$S$3:$S$802,0)/C10,""))</f>
        <v/>
      </c>
      <c r="F10" s="16">
        <f>IF($A10="","",COUNTIFS('الحالات'!$D$3:$D$802,$A10,'الحالات'!$R$3:$R$802,"متأخر"))</f>
        <v/>
      </c>
      <c r="G10" s="16">
        <f>IF($A10="","",COUNTIFS('الحالات'!$I$3:$I$802,"&gt;="&amp;$B$3,'الحالات'!$I$3:$I$802,"&lt;="&amp;$B$4,'الحالات'!$D$3:$D$802,$A10,'الحالات'!$M$3:$M$802,"نعم"))</f>
        <v/>
      </c>
      <c r="H10" s="21">
        <f>IF($A10="","",IFERROR(G10/C10,""))</f>
        <v/>
      </c>
      <c r="I10" s="18">
        <f>IF($A10="","",SUMIFS('الحالات'!$O$3:$O$802,'الحالات'!$I$3:$I$802,"&gt;="&amp;$B$3,'الحالات'!$I$3:$I$802,"&lt;="&amp;$B$4,'الحالات'!$D$3:$D$802,$A10))</f>
        <v/>
      </c>
      <c r="J10" s="18">
        <f>IF($A10="","",SUMIFS('الحالات'!$P$3:$P$802,'الحالات'!$I$3:$I$802,"&gt;="&amp;$B$3,'الحالات'!$I$3:$I$802,"&lt;="&amp;$B$4,'الحالات'!$D$3:$D$802,$A10))</f>
        <v/>
      </c>
      <c r="K10" s="20">
        <f>IF($A10="","",IFERROR(I10/J10,""))</f>
        <v/>
      </c>
    </row>
    <row r="11">
      <c r="A11" s="8">
        <f>IF(INDEX(Labs,4)="","",INDEX(Labs,4))</f>
        <v/>
      </c>
      <c r="B11" s="16">
        <f>IF($A11="","",COUNTIFS('الحالات'!$I$3:$I$802,"&gt;="&amp;$B$3,'الحالات'!$I$3:$I$802,"&lt;="&amp;$B$4,'الحالات'!$D$3:$D$802,$A11))</f>
        <v/>
      </c>
      <c r="C11" s="16">
        <f>IF($A11="","",COUNTIFS('الحالات'!$I$3:$I$802,"&gt;="&amp;$B$3,'الحالات'!$I$3:$I$802,"&lt;="&amp;$B$4,'الحالات'!$D$3:$D$802,$A11,'الحالات'!$R$3:$R$802,"استُلم"))</f>
        <v/>
      </c>
      <c r="D11" s="18">
        <f>IF($A11="","",IFERROR(AVERAGEIFS('الحالات'!$Q$3:$Q$802,'الحالات'!$I$3:$I$802,"&gt;="&amp;$B$3,'الحالات'!$I$3:$I$802,"&lt;="&amp;$B$4,'الحالات'!$D$3:$D$802,$A11,'الحالات'!$R$3:$R$802,"استُلم"),""))</f>
        <v/>
      </c>
      <c r="E11" s="20">
        <f>IF($A11="","",IFERROR(COUNTIFS('الحالات'!$I$3:$I$802,"&gt;="&amp;$B$3,'الحالات'!$I$3:$I$802,"&lt;="&amp;$B$4,'الحالات'!$D$3:$D$802,$A11,'الحالات'!$R$3:$R$802,"استُلم",'الحالات'!$S$3:$S$802,0)/C11,""))</f>
        <v/>
      </c>
      <c r="F11" s="16">
        <f>IF($A11="","",COUNTIFS('الحالات'!$D$3:$D$802,$A11,'الحالات'!$R$3:$R$802,"متأخر"))</f>
        <v/>
      </c>
      <c r="G11" s="16">
        <f>IF($A11="","",COUNTIFS('الحالات'!$I$3:$I$802,"&gt;="&amp;$B$3,'الحالات'!$I$3:$I$802,"&lt;="&amp;$B$4,'الحالات'!$D$3:$D$802,$A11,'الحالات'!$M$3:$M$802,"نعم"))</f>
        <v/>
      </c>
      <c r="H11" s="21">
        <f>IF($A11="","",IFERROR(G11/C11,""))</f>
        <v/>
      </c>
      <c r="I11" s="18">
        <f>IF($A11="","",SUMIFS('الحالات'!$O$3:$O$802,'الحالات'!$I$3:$I$802,"&gt;="&amp;$B$3,'الحالات'!$I$3:$I$802,"&lt;="&amp;$B$4,'الحالات'!$D$3:$D$802,$A11))</f>
        <v/>
      </c>
      <c r="J11" s="18">
        <f>IF($A11="","",SUMIFS('الحالات'!$P$3:$P$802,'الحالات'!$I$3:$I$802,"&gt;="&amp;$B$3,'الحالات'!$I$3:$I$802,"&lt;="&amp;$B$4,'الحالات'!$D$3:$D$802,$A11))</f>
        <v/>
      </c>
      <c r="K11" s="20">
        <f>IF($A11="","",IFERROR(I11/J11,""))</f>
        <v/>
      </c>
    </row>
    <row r="12">
      <c r="A12" s="8">
        <f>IF(INDEX(Labs,5)="","",INDEX(Labs,5))</f>
        <v/>
      </c>
      <c r="B12" s="16">
        <f>IF($A12="","",COUNTIFS('الحالات'!$I$3:$I$802,"&gt;="&amp;$B$3,'الحالات'!$I$3:$I$802,"&lt;="&amp;$B$4,'الحالات'!$D$3:$D$802,$A12))</f>
        <v/>
      </c>
      <c r="C12" s="16">
        <f>IF($A12="","",COUNTIFS('الحالات'!$I$3:$I$802,"&gt;="&amp;$B$3,'الحالات'!$I$3:$I$802,"&lt;="&amp;$B$4,'الحالات'!$D$3:$D$802,$A12,'الحالات'!$R$3:$R$802,"استُلم"))</f>
        <v/>
      </c>
      <c r="D12" s="18">
        <f>IF($A12="","",IFERROR(AVERAGEIFS('الحالات'!$Q$3:$Q$802,'الحالات'!$I$3:$I$802,"&gt;="&amp;$B$3,'الحالات'!$I$3:$I$802,"&lt;="&amp;$B$4,'الحالات'!$D$3:$D$802,$A12,'الحالات'!$R$3:$R$802,"استُلم"),""))</f>
        <v/>
      </c>
      <c r="E12" s="20">
        <f>IF($A12="","",IFERROR(COUNTIFS('الحالات'!$I$3:$I$802,"&gt;="&amp;$B$3,'الحالات'!$I$3:$I$802,"&lt;="&amp;$B$4,'الحالات'!$D$3:$D$802,$A12,'الحالات'!$R$3:$R$802,"استُلم",'الحالات'!$S$3:$S$802,0)/C12,""))</f>
        <v/>
      </c>
      <c r="F12" s="16">
        <f>IF($A12="","",COUNTIFS('الحالات'!$D$3:$D$802,$A12,'الحالات'!$R$3:$R$802,"متأخر"))</f>
        <v/>
      </c>
      <c r="G12" s="16">
        <f>IF($A12="","",COUNTIFS('الحالات'!$I$3:$I$802,"&gt;="&amp;$B$3,'الحالات'!$I$3:$I$802,"&lt;="&amp;$B$4,'الحالات'!$D$3:$D$802,$A12,'الحالات'!$M$3:$M$802,"نعم"))</f>
        <v/>
      </c>
      <c r="H12" s="21">
        <f>IF($A12="","",IFERROR(G12/C12,""))</f>
        <v/>
      </c>
      <c r="I12" s="18">
        <f>IF($A12="","",SUMIFS('الحالات'!$O$3:$O$802,'الحالات'!$I$3:$I$802,"&gt;="&amp;$B$3,'الحالات'!$I$3:$I$802,"&lt;="&amp;$B$4,'الحالات'!$D$3:$D$802,$A12))</f>
        <v/>
      </c>
      <c r="J12" s="18">
        <f>IF($A12="","",SUMIFS('الحالات'!$P$3:$P$802,'الحالات'!$I$3:$I$802,"&gt;="&amp;$B$3,'الحالات'!$I$3:$I$802,"&lt;="&amp;$B$4,'الحالات'!$D$3:$D$802,$A12))</f>
        <v/>
      </c>
      <c r="K12" s="20">
        <f>IF($A12="","",IFERROR(I12/J12,""))</f>
        <v/>
      </c>
    </row>
    <row r="13">
      <c r="A13" s="8">
        <f>IF(INDEX(Labs,6)="","",INDEX(Labs,6))</f>
        <v/>
      </c>
      <c r="B13" s="16">
        <f>IF($A13="","",COUNTIFS('الحالات'!$I$3:$I$802,"&gt;="&amp;$B$3,'الحالات'!$I$3:$I$802,"&lt;="&amp;$B$4,'الحالات'!$D$3:$D$802,$A13))</f>
        <v/>
      </c>
      <c r="C13" s="16">
        <f>IF($A13="","",COUNTIFS('الحالات'!$I$3:$I$802,"&gt;="&amp;$B$3,'الحالات'!$I$3:$I$802,"&lt;="&amp;$B$4,'الحالات'!$D$3:$D$802,$A13,'الحالات'!$R$3:$R$802,"استُلم"))</f>
        <v/>
      </c>
      <c r="D13" s="18">
        <f>IF($A13="","",IFERROR(AVERAGEIFS('الحالات'!$Q$3:$Q$802,'الحالات'!$I$3:$I$802,"&gt;="&amp;$B$3,'الحالات'!$I$3:$I$802,"&lt;="&amp;$B$4,'الحالات'!$D$3:$D$802,$A13,'الحالات'!$R$3:$R$802,"استُلم"),""))</f>
        <v/>
      </c>
      <c r="E13" s="20">
        <f>IF($A13="","",IFERROR(COUNTIFS('الحالات'!$I$3:$I$802,"&gt;="&amp;$B$3,'الحالات'!$I$3:$I$802,"&lt;="&amp;$B$4,'الحالات'!$D$3:$D$802,$A13,'الحالات'!$R$3:$R$802,"استُلم",'الحالات'!$S$3:$S$802,0)/C13,""))</f>
        <v/>
      </c>
      <c r="F13" s="16">
        <f>IF($A13="","",COUNTIFS('الحالات'!$D$3:$D$802,$A13,'الحالات'!$R$3:$R$802,"متأخر"))</f>
        <v/>
      </c>
      <c r="G13" s="16">
        <f>IF($A13="","",COUNTIFS('الحالات'!$I$3:$I$802,"&gt;="&amp;$B$3,'الحالات'!$I$3:$I$802,"&lt;="&amp;$B$4,'الحالات'!$D$3:$D$802,$A13,'الحالات'!$M$3:$M$802,"نعم"))</f>
        <v/>
      </c>
      <c r="H13" s="21">
        <f>IF($A13="","",IFERROR(G13/C13,""))</f>
        <v/>
      </c>
      <c r="I13" s="18">
        <f>IF($A13="","",SUMIFS('الحالات'!$O$3:$O$802,'الحالات'!$I$3:$I$802,"&gt;="&amp;$B$3,'الحالات'!$I$3:$I$802,"&lt;="&amp;$B$4,'الحالات'!$D$3:$D$802,$A13))</f>
        <v/>
      </c>
      <c r="J13" s="18">
        <f>IF($A13="","",SUMIFS('الحالات'!$P$3:$P$802,'الحالات'!$I$3:$I$802,"&gt;="&amp;$B$3,'الحالات'!$I$3:$I$802,"&lt;="&amp;$B$4,'الحالات'!$D$3:$D$802,$A13))</f>
        <v/>
      </c>
      <c r="K13" s="20">
        <f>IF($A13="","",IFERROR(I13/J13,""))</f>
        <v/>
      </c>
    </row>
    <row r="14">
      <c r="A14" s="8">
        <f>IF(INDEX(Labs,7)="","",INDEX(Labs,7))</f>
        <v/>
      </c>
      <c r="B14" s="16">
        <f>IF($A14="","",COUNTIFS('الحالات'!$I$3:$I$802,"&gt;="&amp;$B$3,'الحالات'!$I$3:$I$802,"&lt;="&amp;$B$4,'الحالات'!$D$3:$D$802,$A14))</f>
        <v/>
      </c>
      <c r="C14" s="16">
        <f>IF($A14="","",COUNTIFS('الحالات'!$I$3:$I$802,"&gt;="&amp;$B$3,'الحالات'!$I$3:$I$802,"&lt;="&amp;$B$4,'الحالات'!$D$3:$D$802,$A14,'الحالات'!$R$3:$R$802,"استُلم"))</f>
        <v/>
      </c>
      <c r="D14" s="18">
        <f>IF($A14="","",IFERROR(AVERAGEIFS('الحالات'!$Q$3:$Q$802,'الحالات'!$I$3:$I$802,"&gt;="&amp;$B$3,'الحالات'!$I$3:$I$802,"&lt;="&amp;$B$4,'الحالات'!$D$3:$D$802,$A14,'الحالات'!$R$3:$R$802,"استُلم"),""))</f>
        <v/>
      </c>
      <c r="E14" s="20">
        <f>IF($A14="","",IFERROR(COUNTIFS('الحالات'!$I$3:$I$802,"&gt;="&amp;$B$3,'الحالات'!$I$3:$I$802,"&lt;="&amp;$B$4,'الحالات'!$D$3:$D$802,$A14,'الحالات'!$R$3:$R$802,"استُلم",'الحالات'!$S$3:$S$802,0)/C14,""))</f>
        <v/>
      </c>
      <c r="F14" s="16">
        <f>IF($A14="","",COUNTIFS('الحالات'!$D$3:$D$802,$A14,'الحالات'!$R$3:$R$802,"متأخر"))</f>
        <v/>
      </c>
      <c r="G14" s="16">
        <f>IF($A14="","",COUNTIFS('الحالات'!$I$3:$I$802,"&gt;="&amp;$B$3,'الحالات'!$I$3:$I$802,"&lt;="&amp;$B$4,'الحالات'!$D$3:$D$802,$A14,'الحالات'!$M$3:$M$802,"نعم"))</f>
        <v/>
      </c>
      <c r="H14" s="21">
        <f>IF($A14="","",IFERROR(G14/C14,""))</f>
        <v/>
      </c>
      <c r="I14" s="18">
        <f>IF($A14="","",SUMIFS('الحالات'!$O$3:$O$802,'الحالات'!$I$3:$I$802,"&gt;="&amp;$B$3,'الحالات'!$I$3:$I$802,"&lt;="&amp;$B$4,'الحالات'!$D$3:$D$802,$A14))</f>
        <v/>
      </c>
      <c r="J14" s="18">
        <f>IF($A14="","",SUMIFS('الحالات'!$P$3:$P$802,'الحالات'!$I$3:$I$802,"&gt;="&amp;$B$3,'الحالات'!$I$3:$I$802,"&lt;="&amp;$B$4,'الحالات'!$D$3:$D$802,$A14))</f>
        <v/>
      </c>
      <c r="K14" s="20">
        <f>IF($A14="","",IFERROR(I14/J14,""))</f>
        <v/>
      </c>
    </row>
    <row r="15">
      <c r="A15" s="8">
        <f>IF(INDEX(Labs,8)="","",INDEX(Labs,8))</f>
        <v/>
      </c>
      <c r="B15" s="16">
        <f>IF($A15="","",COUNTIFS('الحالات'!$I$3:$I$802,"&gt;="&amp;$B$3,'الحالات'!$I$3:$I$802,"&lt;="&amp;$B$4,'الحالات'!$D$3:$D$802,$A15))</f>
        <v/>
      </c>
      <c r="C15" s="16">
        <f>IF($A15="","",COUNTIFS('الحالات'!$I$3:$I$802,"&gt;="&amp;$B$3,'الحالات'!$I$3:$I$802,"&lt;="&amp;$B$4,'الحالات'!$D$3:$D$802,$A15,'الحالات'!$R$3:$R$802,"استُلم"))</f>
        <v/>
      </c>
      <c r="D15" s="18">
        <f>IF($A15="","",IFERROR(AVERAGEIFS('الحالات'!$Q$3:$Q$802,'الحالات'!$I$3:$I$802,"&gt;="&amp;$B$3,'الحالات'!$I$3:$I$802,"&lt;="&amp;$B$4,'الحالات'!$D$3:$D$802,$A15,'الحالات'!$R$3:$R$802,"استُلم"),""))</f>
        <v/>
      </c>
      <c r="E15" s="20">
        <f>IF($A15="","",IFERROR(COUNTIFS('الحالات'!$I$3:$I$802,"&gt;="&amp;$B$3,'الحالات'!$I$3:$I$802,"&lt;="&amp;$B$4,'الحالات'!$D$3:$D$802,$A15,'الحالات'!$R$3:$R$802,"استُلم",'الحالات'!$S$3:$S$802,0)/C15,""))</f>
        <v/>
      </c>
      <c r="F15" s="16">
        <f>IF($A15="","",COUNTIFS('الحالات'!$D$3:$D$802,$A15,'الحالات'!$R$3:$R$802,"متأخر"))</f>
        <v/>
      </c>
      <c r="G15" s="16">
        <f>IF($A15="","",COUNTIFS('الحالات'!$I$3:$I$802,"&gt;="&amp;$B$3,'الحالات'!$I$3:$I$802,"&lt;="&amp;$B$4,'الحالات'!$D$3:$D$802,$A15,'الحالات'!$M$3:$M$802,"نعم"))</f>
        <v/>
      </c>
      <c r="H15" s="21">
        <f>IF($A15="","",IFERROR(G15/C15,""))</f>
        <v/>
      </c>
      <c r="I15" s="18">
        <f>IF($A15="","",SUMIFS('الحالات'!$O$3:$O$802,'الحالات'!$I$3:$I$802,"&gt;="&amp;$B$3,'الحالات'!$I$3:$I$802,"&lt;="&amp;$B$4,'الحالات'!$D$3:$D$802,$A15))</f>
        <v/>
      </c>
      <c r="J15" s="18">
        <f>IF($A15="","",SUMIFS('الحالات'!$P$3:$P$802,'الحالات'!$I$3:$I$802,"&gt;="&amp;$B$3,'الحالات'!$I$3:$I$802,"&lt;="&amp;$B$4,'الحالات'!$D$3:$D$802,$A15))</f>
        <v/>
      </c>
      <c r="K15" s="20">
        <f>IF($A15="","",IFERROR(I15/J15,""))</f>
        <v/>
      </c>
    </row>
    <row r="16">
      <c r="A16" s="3" t="inlineStr">
        <is>
          <t>الإجمالي</t>
        </is>
      </c>
      <c r="B16" s="22">
        <f>SUM(B8:B15)</f>
        <v/>
      </c>
      <c r="C16" s="22">
        <f>SUM(C8:C15)</f>
        <v/>
      </c>
      <c r="D16" s="23">
        <f>IFERROR(AVERAGEIFS('الحالات'!$Q$3:$Q$802,'الحالات'!$I$3:$I$802,"&gt;="&amp;$B$3,'الحالات'!$I$3:$I$802,"&lt;="&amp;$B$4,'الحالات'!$R$3:$R$802,"استُلم"),"")</f>
        <v/>
      </c>
      <c r="E16" s="21">
        <f>IFERROR(COUNTIFS('الحالات'!$I$3:$I$802,"&gt;="&amp;$B$3,'الحالات'!$I$3:$I$802,"&lt;="&amp;$B$4,'الحالات'!$R$3:$R$802,"استُلم",'الحالات'!$S$3:$S$802,0)/C16,"")</f>
        <v/>
      </c>
      <c r="F16" s="22">
        <f>SUM(F8:F15)</f>
        <v/>
      </c>
      <c r="G16" s="22">
        <f>SUM(G8:G15)</f>
        <v/>
      </c>
      <c r="H16" s="21">
        <f>IFERROR(G16/C16,"")</f>
        <v/>
      </c>
      <c r="I16" s="23">
        <f>SUM(I8:I15)</f>
        <v/>
      </c>
      <c r="J16" s="23">
        <f>SUM(J8:J15)</f>
        <v/>
      </c>
      <c r="K16" s="21">
        <f>IFERROR(I16/J16,"")</f>
        <v/>
      </c>
    </row>
    <row r="18">
      <c r="A18" s="10" t="inlineStr">
        <is>
          <t>حسب الطبيب</t>
        </is>
      </c>
    </row>
    <row r="19" ht="44" customHeight="1">
      <c r="A19" s="7" t="inlineStr">
        <is>
          <t>الطبيب</t>
        </is>
      </c>
      <c r="B19" s="7" t="inlineStr">
        <is>
          <t>حالات أُرسلت</t>
        </is>
      </c>
      <c r="C19" s="7" t="inlineStr">
        <is>
          <t>الوحدات</t>
        </is>
      </c>
      <c r="D19" s="7" t="inlineStr">
        <is>
          <t>استُلمت</t>
        </is>
      </c>
      <c r="E19" s="7" t="inlineStr">
        <is>
          <t>أُعيد صنعها</t>
        </is>
      </c>
      <c r="F19" s="7" t="inlineStr">
        <is>
          <t>نسبة إعادة الصنع</t>
        </is>
      </c>
      <c r="G19" s="7" t="inlineStr">
        <is>
          <t>منها بسبب الطبعة أو المسح</t>
        </is>
      </c>
      <c r="H19" s="7" t="inlineStr">
        <is>
          <t>تكلفة المعمل</t>
        </is>
      </c>
      <c r="I19" s="7" t="inlineStr">
        <is>
          <t>المحصّل</t>
        </is>
      </c>
    </row>
    <row r="20">
      <c r="A20" s="8">
        <f>IF(INDEX(Dentists,1)="","",INDEX(Dentists,1))</f>
        <v/>
      </c>
      <c r="B20" s="16">
        <f>IF($A20="","",COUNTIFS('الحالات'!$I$3:$I$802,"&gt;="&amp;$B$3,'الحالات'!$I$3:$I$802,"&lt;="&amp;$B$4,'الحالات'!$C$3:$C$802,$A20))</f>
        <v/>
      </c>
      <c r="C20" s="16">
        <f>IF($A20="","",SUMIFS('الحالات'!$G$3:$G$802,'الحالات'!$I$3:$I$802,"&gt;="&amp;$B$3,'الحالات'!$I$3:$I$802,"&lt;="&amp;$B$4,'الحالات'!$C$3:$C$802,$A20))</f>
        <v/>
      </c>
      <c r="D20" s="16">
        <f>IF($A20="","",COUNTIFS('الحالات'!$I$3:$I$802,"&gt;="&amp;$B$3,'الحالات'!$I$3:$I$802,"&lt;="&amp;$B$4,'الحالات'!$C$3:$C$802,$A20,'الحالات'!$R$3:$R$802,"استُلم"))</f>
        <v/>
      </c>
      <c r="E20" s="16">
        <f>IF($A20="","",COUNTIFS('الحالات'!$I$3:$I$802,"&gt;="&amp;$B$3,'الحالات'!$I$3:$I$802,"&lt;="&amp;$B$4,'الحالات'!$C$3:$C$802,$A20,'الحالات'!$M$3:$M$802,"نعم"))</f>
        <v/>
      </c>
      <c r="F20" s="21">
        <f>IF($A20="","",IFERROR(E20/D20,""))</f>
        <v/>
      </c>
      <c r="G20" s="16">
        <f>IF($A20="","",COUNTIFS('الحالات'!$I$3:$I$802,"&gt;="&amp;$B$3,'الحالات'!$I$3:$I$802,"&lt;="&amp;$B$4,'الحالات'!$C$3:$C$802,$A20,'الحالات'!$N$3:$N$802,"الطبعة أو المسح"))</f>
        <v/>
      </c>
      <c r="H20" s="18">
        <f>IF($A20="","",SUMIFS('الحالات'!$O$3:$O$802,'الحالات'!$I$3:$I$802,"&gt;="&amp;$B$3,'الحالات'!$I$3:$I$802,"&lt;="&amp;$B$4,'الحالات'!$C$3:$C$802,$A20))</f>
        <v/>
      </c>
      <c r="I20" s="18">
        <f>IF($A20="","",SUMIFS('الحالات'!$P$3:$P$802,'الحالات'!$I$3:$I$802,"&gt;="&amp;$B$3,'الحالات'!$I$3:$I$802,"&lt;="&amp;$B$4,'الحالات'!$C$3:$C$802,$A20))</f>
        <v/>
      </c>
    </row>
    <row r="21">
      <c r="A21" s="8">
        <f>IF(INDEX(Dentists,2)="","",INDEX(Dentists,2))</f>
        <v/>
      </c>
      <c r="B21" s="16">
        <f>IF($A21="","",COUNTIFS('الحالات'!$I$3:$I$802,"&gt;="&amp;$B$3,'الحالات'!$I$3:$I$802,"&lt;="&amp;$B$4,'الحالات'!$C$3:$C$802,$A21))</f>
        <v/>
      </c>
      <c r="C21" s="16">
        <f>IF($A21="","",SUMIFS('الحالات'!$G$3:$G$802,'الحالات'!$I$3:$I$802,"&gt;="&amp;$B$3,'الحالات'!$I$3:$I$802,"&lt;="&amp;$B$4,'الحالات'!$C$3:$C$802,$A21))</f>
        <v/>
      </c>
      <c r="D21" s="16">
        <f>IF($A21="","",COUNTIFS('الحالات'!$I$3:$I$802,"&gt;="&amp;$B$3,'الحالات'!$I$3:$I$802,"&lt;="&amp;$B$4,'الحالات'!$C$3:$C$802,$A21,'الحالات'!$R$3:$R$802,"استُلم"))</f>
        <v/>
      </c>
      <c r="E21" s="16">
        <f>IF($A21="","",COUNTIFS('الحالات'!$I$3:$I$802,"&gt;="&amp;$B$3,'الحالات'!$I$3:$I$802,"&lt;="&amp;$B$4,'الحالات'!$C$3:$C$802,$A21,'الحالات'!$M$3:$M$802,"نعم"))</f>
        <v/>
      </c>
      <c r="F21" s="21">
        <f>IF($A21="","",IFERROR(E21/D21,""))</f>
        <v/>
      </c>
      <c r="G21" s="16">
        <f>IF($A21="","",COUNTIFS('الحالات'!$I$3:$I$802,"&gt;="&amp;$B$3,'الحالات'!$I$3:$I$802,"&lt;="&amp;$B$4,'الحالات'!$C$3:$C$802,$A21,'الحالات'!$N$3:$N$802,"الطبعة أو المسح"))</f>
        <v/>
      </c>
      <c r="H21" s="18">
        <f>IF($A21="","",SUMIFS('الحالات'!$O$3:$O$802,'الحالات'!$I$3:$I$802,"&gt;="&amp;$B$3,'الحالات'!$I$3:$I$802,"&lt;="&amp;$B$4,'الحالات'!$C$3:$C$802,$A21))</f>
        <v/>
      </c>
      <c r="I21" s="18">
        <f>IF($A21="","",SUMIFS('الحالات'!$P$3:$P$802,'الحالات'!$I$3:$I$802,"&gt;="&amp;$B$3,'الحالات'!$I$3:$I$802,"&lt;="&amp;$B$4,'الحالات'!$C$3:$C$802,$A21))</f>
        <v/>
      </c>
    </row>
    <row r="22">
      <c r="A22" s="8">
        <f>IF(INDEX(Dentists,3)="","",INDEX(Dentists,3))</f>
        <v/>
      </c>
      <c r="B22" s="16">
        <f>IF($A22="","",COUNTIFS('الحالات'!$I$3:$I$802,"&gt;="&amp;$B$3,'الحالات'!$I$3:$I$802,"&lt;="&amp;$B$4,'الحالات'!$C$3:$C$802,$A22))</f>
        <v/>
      </c>
      <c r="C22" s="16">
        <f>IF($A22="","",SUMIFS('الحالات'!$G$3:$G$802,'الحالات'!$I$3:$I$802,"&gt;="&amp;$B$3,'الحالات'!$I$3:$I$802,"&lt;="&amp;$B$4,'الحالات'!$C$3:$C$802,$A22))</f>
        <v/>
      </c>
      <c r="D22" s="16">
        <f>IF($A22="","",COUNTIFS('الحالات'!$I$3:$I$802,"&gt;="&amp;$B$3,'الحالات'!$I$3:$I$802,"&lt;="&amp;$B$4,'الحالات'!$C$3:$C$802,$A22,'الحالات'!$R$3:$R$802,"استُلم"))</f>
        <v/>
      </c>
      <c r="E22" s="16">
        <f>IF($A22="","",COUNTIFS('الحالات'!$I$3:$I$802,"&gt;="&amp;$B$3,'الحالات'!$I$3:$I$802,"&lt;="&amp;$B$4,'الحالات'!$C$3:$C$802,$A22,'الحالات'!$M$3:$M$802,"نعم"))</f>
        <v/>
      </c>
      <c r="F22" s="21">
        <f>IF($A22="","",IFERROR(E22/D22,""))</f>
        <v/>
      </c>
      <c r="G22" s="16">
        <f>IF($A22="","",COUNTIFS('الحالات'!$I$3:$I$802,"&gt;="&amp;$B$3,'الحالات'!$I$3:$I$802,"&lt;="&amp;$B$4,'الحالات'!$C$3:$C$802,$A22,'الحالات'!$N$3:$N$802,"الطبعة أو المسح"))</f>
        <v/>
      </c>
      <c r="H22" s="18">
        <f>IF($A22="","",SUMIFS('الحالات'!$O$3:$O$802,'الحالات'!$I$3:$I$802,"&gt;="&amp;$B$3,'الحالات'!$I$3:$I$802,"&lt;="&amp;$B$4,'الحالات'!$C$3:$C$802,$A22))</f>
        <v/>
      </c>
      <c r="I22" s="18">
        <f>IF($A22="","",SUMIFS('الحالات'!$P$3:$P$802,'الحالات'!$I$3:$I$802,"&gt;="&amp;$B$3,'الحالات'!$I$3:$I$802,"&lt;="&amp;$B$4,'الحالات'!$C$3:$C$802,$A22))</f>
        <v/>
      </c>
    </row>
    <row r="23">
      <c r="A23" s="8">
        <f>IF(INDEX(Dentists,4)="","",INDEX(Dentists,4))</f>
        <v/>
      </c>
      <c r="B23" s="16">
        <f>IF($A23="","",COUNTIFS('الحالات'!$I$3:$I$802,"&gt;="&amp;$B$3,'الحالات'!$I$3:$I$802,"&lt;="&amp;$B$4,'الحالات'!$C$3:$C$802,$A23))</f>
        <v/>
      </c>
      <c r="C23" s="16">
        <f>IF($A23="","",SUMIFS('الحالات'!$G$3:$G$802,'الحالات'!$I$3:$I$802,"&gt;="&amp;$B$3,'الحالات'!$I$3:$I$802,"&lt;="&amp;$B$4,'الحالات'!$C$3:$C$802,$A23))</f>
        <v/>
      </c>
      <c r="D23" s="16">
        <f>IF($A23="","",COUNTIFS('الحالات'!$I$3:$I$802,"&gt;="&amp;$B$3,'الحالات'!$I$3:$I$802,"&lt;="&amp;$B$4,'الحالات'!$C$3:$C$802,$A23,'الحالات'!$R$3:$R$802,"استُلم"))</f>
        <v/>
      </c>
      <c r="E23" s="16">
        <f>IF($A23="","",COUNTIFS('الحالات'!$I$3:$I$802,"&gt;="&amp;$B$3,'الحالات'!$I$3:$I$802,"&lt;="&amp;$B$4,'الحالات'!$C$3:$C$802,$A23,'الحالات'!$M$3:$M$802,"نعم"))</f>
        <v/>
      </c>
      <c r="F23" s="21">
        <f>IF($A23="","",IFERROR(E23/D23,""))</f>
        <v/>
      </c>
      <c r="G23" s="16">
        <f>IF($A23="","",COUNTIFS('الحالات'!$I$3:$I$802,"&gt;="&amp;$B$3,'الحالات'!$I$3:$I$802,"&lt;="&amp;$B$4,'الحالات'!$C$3:$C$802,$A23,'الحالات'!$N$3:$N$802,"الطبعة أو المسح"))</f>
        <v/>
      </c>
      <c r="H23" s="18">
        <f>IF($A23="","",SUMIFS('الحالات'!$O$3:$O$802,'الحالات'!$I$3:$I$802,"&gt;="&amp;$B$3,'الحالات'!$I$3:$I$802,"&lt;="&amp;$B$4,'الحالات'!$C$3:$C$802,$A23))</f>
        <v/>
      </c>
      <c r="I23" s="18">
        <f>IF($A23="","",SUMIFS('الحالات'!$P$3:$P$802,'الحالات'!$I$3:$I$802,"&gt;="&amp;$B$3,'الحالات'!$I$3:$I$802,"&lt;="&amp;$B$4,'الحالات'!$C$3:$C$802,$A23))</f>
        <v/>
      </c>
    </row>
    <row r="24">
      <c r="A24" s="8">
        <f>IF(INDEX(Dentists,5)="","",INDEX(Dentists,5))</f>
        <v/>
      </c>
      <c r="B24" s="16">
        <f>IF($A24="","",COUNTIFS('الحالات'!$I$3:$I$802,"&gt;="&amp;$B$3,'الحالات'!$I$3:$I$802,"&lt;="&amp;$B$4,'الحالات'!$C$3:$C$802,$A24))</f>
        <v/>
      </c>
      <c r="C24" s="16">
        <f>IF($A24="","",SUMIFS('الحالات'!$G$3:$G$802,'الحالات'!$I$3:$I$802,"&gt;="&amp;$B$3,'الحالات'!$I$3:$I$802,"&lt;="&amp;$B$4,'الحالات'!$C$3:$C$802,$A24))</f>
        <v/>
      </c>
      <c r="D24" s="16">
        <f>IF($A24="","",COUNTIFS('الحالات'!$I$3:$I$802,"&gt;="&amp;$B$3,'الحالات'!$I$3:$I$802,"&lt;="&amp;$B$4,'الحالات'!$C$3:$C$802,$A24,'الحالات'!$R$3:$R$802,"استُلم"))</f>
        <v/>
      </c>
      <c r="E24" s="16">
        <f>IF($A24="","",COUNTIFS('الحالات'!$I$3:$I$802,"&gt;="&amp;$B$3,'الحالات'!$I$3:$I$802,"&lt;="&amp;$B$4,'الحالات'!$C$3:$C$802,$A24,'الحالات'!$M$3:$M$802,"نعم"))</f>
        <v/>
      </c>
      <c r="F24" s="21">
        <f>IF($A24="","",IFERROR(E24/D24,""))</f>
        <v/>
      </c>
      <c r="G24" s="16">
        <f>IF($A24="","",COUNTIFS('الحالات'!$I$3:$I$802,"&gt;="&amp;$B$3,'الحالات'!$I$3:$I$802,"&lt;="&amp;$B$4,'الحالات'!$C$3:$C$802,$A24,'الحالات'!$N$3:$N$802,"الطبعة أو المسح"))</f>
        <v/>
      </c>
      <c r="H24" s="18">
        <f>IF($A24="","",SUMIFS('الحالات'!$O$3:$O$802,'الحالات'!$I$3:$I$802,"&gt;="&amp;$B$3,'الحالات'!$I$3:$I$802,"&lt;="&amp;$B$4,'الحالات'!$C$3:$C$802,$A24))</f>
        <v/>
      </c>
      <c r="I24" s="18">
        <f>IF($A24="","",SUMIFS('الحالات'!$P$3:$P$802,'الحالات'!$I$3:$I$802,"&gt;="&amp;$B$3,'الحالات'!$I$3:$I$802,"&lt;="&amp;$B$4,'الحالات'!$C$3:$C$802,$A24))</f>
        <v/>
      </c>
    </row>
    <row r="25">
      <c r="A25" s="8">
        <f>IF(INDEX(Dentists,6)="","",INDEX(Dentists,6))</f>
        <v/>
      </c>
      <c r="B25" s="16">
        <f>IF($A25="","",COUNTIFS('الحالات'!$I$3:$I$802,"&gt;="&amp;$B$3,'الحالات'!$I$3:$I$802,"&lt;="&amp;$B$4,'الحالات'!$C$3:$C$802,$A25))</f>
        <v/>
      </c>
      <c r="C25" s="16">
        <f>IF($A25="","",SUMIFS('الحالات'!$G$3:$G$802,'الحالات'!$I$3:$I$802,"&gt;="&amp;$B$3,'الحالات'!$I$3:$I$802,"&lt;="&amp;$B$4,'الحالات'!$C$3:$C$802,$A25))</f>
        <v/>
      </c>
      <c r="D25" s="16">
        <f>IF($A25="","",COUNTIFS('الحالات'!$I$3:$I$802,"&gt;="&amp;$B$3,'الحالات'!$I$3:$I$802,"&lt;="&amp;$B$4,'الحالات'!$C$3:$C$802,$A25,'الحالات'!$R$3:$R$802,"استُلم"))</f>
        <v/>
      </c>
      <c r="E25" s="16">
        <f>IF($A25="","",COUNTIFS('الحالات'!$I$3:$I$802,"&gt;="&amp;$B$3,'الحالات'!$I$3:$I$802,"&lt;="&amp;$B$4,'الحالات'!$C$3:$C$802,$A25,'الحالات'!$M$3:$M$802,"نعم"))</f>
        <v/>
      </c>
      <c r="F25" s="21">
        <f>IF($A25="","",IFERROR(E25/D25,""))</f>
        <v/>
      </c>
      <c r="G25" s="16">
        <f>IF($A25="","",COUNTIFS('الحالات'!$I$3:$I$802,"&gt;="&amp;$B$3,'الحالات'!$I$3:$I$802,"&lt;="&amp;$B$4,'الحالات'!$C$3:$C$802,$A25,'الحالات'!$N$3:$N$802,"الطبعة أو المسح"))</f>
        <v/>
      </c>
      <c r="H25" s="18">
        <f>IF($A25="","",SUMIFS('الحالات'!$O$3:$O$802,'الحالات'!$I$3:$I$802,"&gt;="&amp;$B$3,'الحالات'!$I$3:$I$802,"&lt;="&amp;$B$4,'الحالات'!$C$3:$C$802,$A25))</f>
        <v/>
      </c>
      <c r="I25" s="18">
        <f>IF($A25="","",SUMIFS('الحالات'!$P$3:$P$802,'الحالات'!$I$3:$I$802,"&gt;="&amp;$B$3,'الحالات'!$I$3:$I$802,"&lt;="&amp;$B$4,'الحالات'!$C$3:$C$802,$A25))</f>
        <v/>
      </c>
    </row>
    <row r="27">
      <c r="A27" s="10" t="inlineStr">
        <is>
          <t>أسباب إعادة الصنع</t>
        </is>
      </c>
    </row>
    <row r="28" ht="32" customHeight="1">
      <c r="A28" s="7" t="inlineStr">
        <is>
          <t>السبب</t>
        </is>
      </c>
      <c r="B28" s="7" t="inlineStr">
        <is>
          <t>الحالات</t>
        </is>
      </c>
      <c r="C28" s="7" t="inlineStr">
        <is>
          <t>من كل الإعادات</t>
        </is>
      </c>
    </row>
    <row r="29">
      <c r="A29" s="8">
        <f>INDEX(RemakeReasons,1)</f>
        <v/>
      </c>
      <c r="B29" s="16">
        <f>COUNTIFS('الحالات'!$I$3:$I$802,"&gt;="&amp;$B$3,'الحالات'!$I$3:$I$802,"&lt;="&amp;$B$4,'الحالات'!$N$3:$N$802,$A29)</f>
        <v/>
      </c>
      <c r="C29" s="20">
        <f>IFERROR(B29/SUM($B$29:$B$35),"")</f>
        <v/>
      </c>
    </row>
    <row r="30">
      <c r="A30" s="8">
        <f>INDEX(RemakeReasons,2)</f>
        <v/>
      </c>
      <c r="B30" s="16">
        <f>COUNTIFS('الحالات'!$I$3:$I$802,"&gt;="&amp;$B$3,'الحالات'!$I$3:$I$802,"&lt;="&amp;$B$4,'الحالات'!$N$3:$N$802,$A30)</f>
        <v/>
      </c>
      <c r="C30" s="20">
        <f>IFERROR(B30/SUM($B$29:$B$35),"")</f>
        <v/>
      </c>
    </row>
    <row r="31">
      <c r="A31" s="8">
        <f>INDEX(RemakeReasons,3)</f>
        <v/>
      </c>
      <c r="B31" s="16">
        <f>COUNTIFS('الحالات'!$I$3:$I$802,"&gt;="&amp;$B$3,'الحالات'!$I$3:$I$802,"&lt;="&amp;$B$4,'الحالات'!$N$3:$N$802,$A31)</f>
        <v/>
      </c>
      <c r="C31" s="20">
        <f>IFERROR(B31/SUM($B$29:$B$35),"")</f>
        <v/>
      </c>
    </row>
    <row r="32">
      <c r="A32" s="8">
        <f>INDEX(RemakeReasons,4)</f>
        <v/>
      </c>
      <c r="B32" s="16">
        <f>COUNTIFS('الحالات'!$I$3:$I$802,"&gt;="&amp;$B$3,'الحالات'!$I$3:$I$802,"&lt;="&amp;$B$4,'الحالات'!$N$3:$N$802,$A32)</f>
        <v/>
      </c>
      <c r="C32" s="20">
        <f>IFERROR(B32/SUM($B$29:$B$35),"")</f>
        <v/>
      </c>
    </row>
    <row r="33">
      <c r="A33" s="8">
        <f>INDEX(RemakeReasons,5)</f>
        <v/>
      </c>
      <c r="B33" s="16">
        <f>COUNTIFS('الحالات'!$I$3:$I$802,"&gt;="&amp;$B$3,'الحالات'!$I$3:$I$802,"&lt;="&amp;$B$4,'الحالات'!$N$3:$N$802,$A33)</f>
        <v/>
      </c>
      <c r="C33" s="20">
        <f>IFERROR(B33/SUM($B$29:$B$35),"")</f>
        <v/>
      </c>
    </row>
    <row r="34">
      <c r="A34" s="8">
        <f>INDEX(RemakeReasons,6)</f>
        <v/>
      </c>
      <c r="B34" s="16">
        <f>COUNTIFS('الحالات'!$I$3:$I$802,"&gt;="&amp;$B$3,'الحالات'!$I$3:$I$802,"&lt;="&amp;$B$4,'الحالات'!$N$3:$N$802,$A34)</f>
        <v/>
      </c>
      <c r="C34" s="20">
        <f>IFERROR(B34/SUM($B$29:$B$35),"")</f>
        <v/>
      </c>
    </row>
    <row r="35">
      <c r="A35" s="8">
        <f>INDEX(RemakeReasons,7)</f>
        <v/>
      </c>
      <c r="B35" s="16">
        <f>COUNTIFS('الحالات'!$I$3:$I$802,"&gt;="&amp;$B$3,'الحالات'!$I$3:$I$802,"&lt;="&amp;$B$4,'الحالات'!$N$3:$N$802,$A35)</f>
        <v/>
      </c>
      <c r="C35" s="20">
        <f>IFERROR(B35/SUM($B$29:$B$35),"")</f>
        <v/>
      </c>
    </row>
    <row r="37">
      <c r="A37" s="10" t="inlineStr">
        <is>
          <t>شهرًا بشهر (آخر 6 أشهر حتى تاريخ «إلى»)</t>
        </is>
      </c>
    </row>
    <row r="38" ht="44" customHeight="1">
      <c r="A38" s="7" t="inlineStr">
        <is>
          <t>الشهر</t>
        </is>
      </c>
      <c r="B38" s="7" t="inlineStr">
        <is>
          <t>حالات أُرسلت</t>
        </is>
      </c>
      <c r="C38" s="7" t="inlineStr">
        <is>
          <t>الوحدات</t>
        </is>
      </c>
      <c r="D38" s="7" t="inlineStr">
        <is>
          <t>أُعيد صنعها</t>
        </is>
      </c>
      <c r="E38" s="7" t="inlineStr">
        <is>
          <t>تكلفة المعمل</t>
        </is>
      </c>
      <c r="F38" s="7" t="inlineStr">
        <is>
          <t>المحصّل</t>
        </is>
      </c>
      <c r="G38" s="7" t="inlineStr">
        <is>
          <t>الهامش</t>
        </is>
      </c>
      <c r="H38" s="7" t="inlineStr">
        <is>
          <t>المعمل من المحصّل</t>
        </is>
      </c>
    </row>
    <row r="39">
      <c r="A39" s="17">
        <f>DATE(YEAR($B$4),MONTH($B$4)-5,1)</f>
        <v/>
      </c>
      <c r="B39" s="16">
        <f>COUNTIFS('الحالات'!$T$3:$T$802,$A39)</f>
        <v/>
      </c>
      <c r="C39" s="16">
        <f>SUMIFS('الحالات'!$G$3:$G$802,'الحالات'!$T$3:$T$802,$A39)</f>
        <v/>
      </c>
      <c r="D39" s="16">
        <f>COUNTIFS('الحالات'!$T$3:$T$802,$A39,'الحالات'!$M$3:$M$802,"نعم")</f>
        <v/>
      </c>
      <c r="E39" s="18">
        <f>SUMIFS('الحالات'!$O$3:$O$802,'الحالات'!$T$3:$T$802,$A39)</f>
        <v/>
      </c>
      <c r="F39" s="18">
        <f>SUMIFS('الحالات'!$P$3:$P$802,'الحالات'!$T$3:$T$802,$A39)</f>
        <v/>
      </c>
      <c r="G39" s="18">
        <f>F39-E39</f>
        <v/>
      </c>
      <c r="H39" s="20">
        <f>IFERROR(E39/F39,"")</f>
        <v/>
      </c>
    </row>
    <row r="40">
      <c r="A40" s="17">
        <f>DATE(YEAR($B$4),MONTH($B$4)-4,1)</f>
        <v/>
      </c>
      <c r="B40" s="16">
        <f>COUNTIFS('الحالات'!$T$3:$T$802,$A40)</f>
        <v/>
      </c>
      <c r="C40" s="16">
        <f>SUMIFS('الحالات'!$G$3:$G$802,'الحالات'!$T$3:$T$802,$A40)</f>
        <v/>
      </c>
      <c r="D40" s="16">
        <f>COUNTIFS('الحالات'!$T$3:$T$802,$A40,'الحالات'!$M$3:$M$802,"نعم")</f>
        <v/>
      </c>
      <c r="E40" s="18">
        <f>SUMIFS('الحالات'!$O$3:$O$802,'الحالات'!$T$3:$T$802,$A40)</f>
        <v/>
      </c>
      <c r="F40" s="18">
        <f>SUMIFS('الحالات'!$P$3:$P$802,'الحالات'!$T$3:$T$802,$A40)</f>
        <v/>
      </c>
      <c r="G40" s="18">
        <f>F40-E40</f>
        <v/>
      </c>
      <c r="H40" s="20">
        <f>IFERROR(E40/F40,"")</f>
        <v/>
      </c>
    </row>
    <row r="41">
      <c r="A41" s="17">
        <f>DATE(YEAR($B$4),MONTH($B$4)-3,1)</f>
        <v/>
      </c>
      <c r="B41" s="16">
        <f>COUNTIFS('الحالات'!$T$3:$T$802,$A41)</f>
        <v/>
      </c>
      <c r="C41" s="16">
        <f>SUMIFS('الحالات'!$G$3:$G$802,'الحالات'!$T$3:$T$802,$A41)</f>
        <v/>
      </c>
      <c r="D41" s="16">
        <f>COUNTIFS('الحالات'!$T$3:$T$802,$A41,'الحالات'!$M$3:$M$802,"نعم")</f>
        <v/>
      </c>
      <c r="E41" s="18">
        <f>SUMIFS('الحالات'!$O$3:$O$802,'الحالات'!$T$3:$T$802,$A41)</f>
        <v/>
      </c>
      <c r="F41" s="18">
        <f>SUMIFS('الحالات'!$P$3:$P$802,'الحالات'!$T$3:$T$802,$A41)</f>
        <v/>
      </c>
      <c r="G41" s="18">
        <f>F41-E41</f>
        <v/>
      </c>
      <c r="H41" s="20">
        <f>IFERROR(E41/F41,"")</f>
        <v/>
      </c>
    </row>
    <row r="42">
      <c r="A42" s="17">
        <f>DATE(YEAR($B$4),MONTH($B$4)-2,1)</f>
        <v/>
      </c>
      <c r="B42" s="16">
        <f>COUNTIFS('الحالات'!$T$3:$T$802,$A42)</f>
        <v/>
      </c>
      <c r="C42" s="16">
        <f>SUMIFS('الحالات'!$G$3:$G$802,'الحالات'!$T$3:$T$802,$A42)</f>
        <v/>
      </c>
      <c r="D42" s="16">
        <f>COUNTIFS('الحالات'!$T$3:$T$802,$A42,'الحالات'!$M$3:$M$802,"نعم")</f>
        <v/>
      </c>
      <c r="E42" s="18">
        <f>SUMIFS('الحالات'!$O$3:$O$802,'الحالات'!$T$3:$T$802,$A42)</f>
        <v/>
      </c>
      <c r="F42" s="18">
        <f>SUMIFS('الحالات'!$P$3:$P$802,'الحالات'!$T$3:$T$802,$A42)</f>
        <v/>
      </c>
      <c r="G42" s="18">
        <f>F42-E42</f>
        <v/>
      </c>
      <c r="H42" s="20">
        <f>IFERROR(E42/F42,"")</f>
        <v/>
      </c>
    </row>
    <row r="43">
      <c r="A43" s="17">
        <f>DATE(YEAR($B$4),MONTH($B$4)-1,1)</f>
        <v/>
      </c>
      <c r="B43" s="16">
        <f>COUNTIFS('الحالات'!$T$3:$T$802,$A43)</f>
        <v/>
      </c>
      <c r="C43" s="16">
        <f>SUMIFS('الحالات'!$G$3:$G$802,'الحالات'!$T$3:$T$802,$A43)</f>
        <v/>
      </c>
      <c r="D43" s="16">
        <f>COUNTIFS('الحالات'!$T$3:$T$802,$A43,'الحالات'!$M$3:$M$802,"نعم")</f>
        <v/>
      </c>
      <c r="E43" s="18">
        <f>SUMIFS('الحالات'!$O$3:$O$802,'الحالات'!$T$3:$T$802,$A43)</f>
        <v/>
      </c>
      <c r="F43" s="18">
        <f>SUMIFS('الحالات'!$P$3:$P$802,'الحالات'!$T$3:$T$802,$A43)</f>
        <v/>
      </c>
      <c r="G43" s="18">
        <f>F43-E43</f>
        <v/>
      </c>
      <c r="H43" s="20">
        <f>IFERROR(E43/F43,"")</f>
        <v/>
      </c>
    </row>
    <row r="44">
      <c r="A44" s="17">
        <f>DATE(YEAR($B$4),MONTH($B$4)-0,1)</f>
        <v/>
      </c>
      <c r="B44" s="16">
        <f>COUNTIFS('الحالات'!$T$3:$T$802,$A44)</f>
        <v/>
      </c>
      <c r="C44" s="16">
        <f>SUMIFS('الحالات'!$G$3:$G$802,'الحالات'!$T$3:$T$802,$A44)</f>
        <v/>
      </c>
      <c r="D44" s="16">
        <f>COUNTIFS('الحالات'!$T$3:$T$802,$A44,'الحالات'!$M$3:$M$802,"نعم")</f>
        <v/>
      </c>
      <c r="E44" s="18">
        <f>SUMIFS('الحالات'!$O$3:$O$802,'الحالات'!$T$3:$T$802,$A44)</f>
        <v/>
      </c>
      <c r="F44" s="18">
        <f>SUMIFS('الحالات'!$P$3:$P$802,'الحالات'!$T$3:$T$802,$A44)</f>
        <v/>
      </c>
      <c r="G44" s="18">
        <f>F44-E44</f>
        <v/>
      </c>
      <c r="H44" s="20">
        <f>IFERROR(E44/F44,"")</f>
        <v/>
      </c>
    </row>
    <row r="45">
      <c r="A45" s="2" t="inlineStr">
        <is>
          <t>«في موعدها» = استُلمت في موعد الاستلام أو قبله. نسبة إعادة الصنع = الحالات المعاد صنعها ÷ الحالات المستلمة.</t>
        </is>
      </c>
    </row>
    <row r="46">
      <c r="A46" s="2" t="inlineStr">
        <is>
          <t>الحالة الواحدة تبقى صفًا واحدًا حتى بعد إعادة صنعها: الأيام في المعمل تشمل وقت الإعادة.</t>
        </is>
      </c>
    </row>
    <row r="48">
      <c r="A48" s="10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8:H48"/>
  </mergeCells>
  <conditionalFormatting sqref="H8:H16">
    <cfRule type="expression" priority="1" dxfId="1">
      <formula>AND(ISNUMBER(H8),H8&gt;$E$4)</formula>
    </cfRule>
    <cfRule type="expression" priority="2" dxfId="2">
      <formula>ISNUMBER(H8)</formula>
    </cfRule>
  </conditionalFormatting>
  <conditionalFormatting sqref="F8:F15">
    <cfRule type="expression" priority="3" dxfId="0">
      <formula>AND(ISNUMBER(F8),F8&gt;0)</formula>
    </cfRule>
  </conditionalFormatting>
  <conditionalFormatting sqref="F20:F25">
    <cfRule type="expression" priority="4" dxfId="1">
      <formula>AND(ISNUMBER(F20),F20&gt;$E$4)</formula>
    </cfRule>
    <cfRule type="expression" priority="5" dxfId="2">
      <formula>ISNUMBER(F20)</formula>
    </cfRule>
  </conditionalFormatting>
  <hyperlinks>
    <hyperlink xmlns:r="http://schemas.openxmlformats.org/officeDocument/2006/relationships" ref="A48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dental-lab-case-tracker</dc:title>
  <dcterms:created xmlns:dcterms="http://purl.org/dc/terms/" xmlns:xsi="http://www.w3.org/2001/XMLSchema-instance" xsi:type="dcterms:W3CDTF">2026-10-21T09:53:06Z</dcterms:created>
  <dcterms:modified xmlns:dcterms="http://purl.org/dc/terms/" xmlns:xsi="http://www.w3.org/2001/XMLSchema-instance" xsi:type="dcterms:W3CDTF">2026-10-21T09:53:06Z</dcterms:modified>
</cp:coreProperties>
</file>