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Recall list" sheetId="3" state="visible" r:id="rId3"/>
    <sheet xmlns:r="http://schemas.openxmlformats.org/officeDocument/2006/relationships" name="Summary" sheetId="4" state="visible" r:id="rId4"/>
  </sheets>
  <definedNames>
    <definedName name="Clinicians">'Settings'!$A$10:$A$17</definedName>
    <definedName name="RecallTypes">'Settings'!$B$10:$B$17</definedName>
    <definedName name="Methods">'Settings'!$C$10:$C$14</definedName>
    <definedName name="Outcomes">'Settings'!$D$10:$D$15</definedName>
    <definedName name="_xlnm._FilterDatabase" localSheetId="2" hidden="1">'Recall list'!$A$2:$T$1502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2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9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4" borderId="1" applyAlignment="1" pivotButton="0" quotePrefix="0" xfId="12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3" fontId="3" fillId="4" borderId="1" applyAlignment="1" pivotButton="0" quotePrefix="0" xfId="10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Recalls falling due and booked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'Summary'!B55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'Summary'!$A$56:$A$62</f>
            </numRef>
          </cat>
          <val>
            <numRef>
              <f>'Summary'!$B$56:$B$62</f>
            </numRef>
          </val>
        </ser>
        <ser>
          <idx val="1"/>
          <order val="1"/>
          <tx>
            <strRef>
              <f>'Summary'!C55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'Summary'!$A$56:$A$62</f>
            </numRef>
          </cat>
          <val>
            <numRef>
              <f>'Summary'!$C$56:$C$62</f>
            </numRef>
          </val>
        </ser>
        <ser>
          <idx val="2"/>
          <order val="2"/>
          <tx>
            <strRef>
              <f>'Summary'!D55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'Summary'!$A$56:$A$62</f>
            </numRef>
          </cat>
          <val>
            <numRef>
              <f>'Summary'!$D$56:$D$62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Dentolize</author>
  </authors>
  <commentList>
    <comment ref="B5" authorId="0" shapeId="0">
      <text>
        <t>Type =TODAY() to keep it current. The file has a fixed date so the sample makes sense.</t>
      </text>
    </comment>
    <comment ref="B6" authorId="0" shapeId="0">
      <text>
        <t>Used where the interval column on the list is left empty.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al-recall-lis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al-recall-list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D3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16" customWidth="1" min="3" max="3"/>
    <col width="22" customWidth="1" min="4" max="4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Lulu Dental Clinic</t>
        </is>
      </c>
    </row>
    <row r="5">
      <c r="A5" s="3" t="inlineStr">
        <is>
          <t>Today</t>
        </is>
      </c>
      <c r="B5" s="5" t="n">
        <v>46293</v>
      </c>
    </row>
    <row r="6">
      <c r="A6" s="3" t="inlineStr">
        <is>
          <t>Default interval (months)</t>
        </is>
      </c>
      <c r="B6" s="6" t="n">
        <v>6</v>
      </c>
    </row>
    <row r="7">
      <c r="A7" s="3" t="inlineStr">
        <is>
          <t>Booked rate target</t>
        </is>
      </c>
      <c r="B7" s="7" t="n">
        <v>0.6</v>
      </c>
    </row>
    <row r="9">
      <c r="A9" s="8" t="inlineStr">
        <is>
          <t>Dentists and hygienists</t>
        </is>
      </c>
      <c r="B9" s="8" t="inlineStr">
        <is>
          <t>Recall type</t>
        </is>
      </c>
      <c r="C9" s="8" t="inlineStr">
        <is>
          <t>Contact method</t>
        </is>
      </c>
      <c r="D9" s="8" t="inlineStr">
        <is>
          <t>Outcome</t>
        </is>
      </c>
    </row>
    <row r="10">
      <c r="A10" s="4" t="inlineStr">
        <is>
          <t>Dr Reem Al Otaibi</t>
        </is>
      </c>
      <c r="B10" s="4" t="inlineStr">
        <is>
          <t>Check-up and scale</t>
        </is>
      </c>
      <c r="C10" s="4" t="inlineStr">
        <is>
          <t>Phone call</t>
        </is>
      </c>
      <c r="D10" s="9" t="inlineStr">
        <is>
          <t>Booked</t>
        </is>
      </c>
    </row>
    <row r="11">
      <c r="A11" s="4" t="inlineStr">
        <is>
          <t>Dr Tarek Hamdy</t>
        </is>
      </c>
      <c r="B11" s="4" t="inlineStr">
        <is>
          <t>Perio maintenance</t>
        </is>
      </c>
      <c r="C11" s="4" t="inlineStr">
        <is>
          <t>WhatsApp</t>
        </is>
      </c>
      <c r="D11" s="9" t="inlineStr">
        <is>
          <t>No answer</t>
        </is>
      </c>
    </row>
    <row r="12">
      <c r="A12" s="4" t="inlineStr">
        <is>
          <t>Dr Karim Fawzy</t>
        </is>
      </c>
      <c r="B12" s="4" t="inlineStr">
        <is>
          <t>Child check-up and fluoride</t>
        </is>
      </c>
      <c r="C12" s="4" t="inlineStr">
        <is>
          <t>SMS</t>
        </is>
      </c>
      <c r="D12" s="9" t="inlineStr">
        <is>
          <t>Call back later</t>
        </is>
      </c>
    </row>
    <row r="13">
      <c r="A13" s="4" t="inlineStr">
        <is>
          <t>Nouf Al Mutairi (hygienist)</t>
        </is>
      </c>
      <c r="B13" s="4" t="inlineStr">
        <is>
          <t>Implant review</t>
        </is>
      </c>
      <c r="C13" s="4" t="n"/>
      <c r="D13" s="9" t="inlineStr">
        <is>
          <t>Declined</t>
        </is>
      </c>
    </row>
    <row r="14">
      <c r="A14" s="4" t="n"/>
      <c r="B14" s="4" t="inlineStr">
        <is>
          <t>Retainer check</t>
        </is>
      </c>
      <c r="C14" s="4" t="n"/>
      <c r="D14" s="9" t="inlineStr">
        <is>
          <t>Moved / left</t>
        </is>
      </c>
    </row>
    <row r="15">
      <c r="A15" s="4" t="n"/>
      <c r="B15" s="4" t="n"/>
      <c r="C15" s="4" t="n"/>
      <c r="D15" s="9" t="inlineStr">
        <is>
          <t>Wrong number</t>
        </is>
      </c>
    </row>
    <row r="16">
      <c r="A16" s="4" t="n"/>
      <c r="B16" s="4" t="n"/>
      <c r="C16" s="4" t="n"/>
      <c r="D16" s="4" t="n"/>
    </row>
    <row r="17">
      <c r="A17" s="4" t="n"/>
      <c r="B17" s="4" t="n"/>
      <c r="C17" s="4" t="n"/>
      <c r="D17" s="4" t="n"/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29">
      <c r="A29" s="4" t="n"/>
      <c r="B29" s="4" t="n"/>
      <c r="C29" s="4" t="n"/>
      <c r="D29" s="4" t="n"/>
    </row>
    <row r="30">
      <c r="A30" s="4" t="n"/>
      <c r="B30" s="4" t="n"/>
      <c r="C30" s="4" t="n"/>
      <c r="D30" s="4" t="n"/>
    </row>
    <row r="31">
      <c r="A31" s="4" t="n"/>
      <c r="B31" s="4" t="n"/>
      <c r="C31" s="4" t="n"/>
      <c r="D31" s="4" t="n"/>
    </row>
    <row r="32">
      <c r="A32" s="4" t="n"/>
      <c r="B32" s="4" t="n"/>
      <c r="C32" s="4" t="n"/>
      <c r="D32" s="4" t="n"/>
    </row>
    <row r="33">
      <c r="A33" s="4" t="n"/>
      <c r="B33" s="4" t="n"/>
      <c r="C33" s="4" t="n"/>
      <c r="D33" s="4" t="n"/>
    </row>
    <row r="34">
      <c r="A34" s="4" t="n"/>
      <c r="B34" s="4" t="n"/>
      <c r="C34" s="4" t="n"/>
      <c r="D34" s="4" t="n"/>
    </row>
    <row r="35">
      <c r="A35" s="4" t="n"/>
      <c r="B35" s="4" t="n"/>
      <c r="C35" s="4" t="n"/>
      <c r="D35" s="4" t="n"/>
    </row>
    <row r="36">
      <c r="A36" s="4" t="n"/>
      <c r="B36" s="4" t="n"/>
      <c r="C36" s="4" t="n"/>
      <c r="D36" s="4" t="n"/>
    </row>
    <row r="37">
      <c r="A37" s="4" t="n"/>
      <c r="B37" s="4" t="n"/>
      <c r="C37" s="4" t="n"/>
      <c r="D37" s="4" t="n"/>
    </row>
    <row r="38">
      <c r="A38" s="4" t="n"/>
      <c r="B38" s="4" t="n"/>
      <c r="C38" s="4" t="n"/>
      <c r="D38" s="4" t="n"/>
    </row>
    <row r="39">
      <c r="A39" s="4" t="n"/>
      <c r="B39" s="4" t="n"/>
      <c r="C39" s="4" t="n"/>
      <c r="D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0" t="inlineStr">
        <is>
          <t>On Settings, list your dentists and hygienists, recall types and contact methods, today's date (or =TODAY()) and your booked-rate target.</t>
        </is>
      </c>
    </row>
    <row r="4" ht="30" customHeight="1">
      <c r="A4" s="3" t="n">
        <v>2</v>
      </c>
      <c r="B4" s="10" t="inlineStr">
        <is>
          <t>On Recall list, one row per patient: the date of the last check-up or clean and the interval in months (3 for perio, 6 for a check-up, 12 for an implant review). The due date works itself out.</t>
        </is>
      </c>
    </row>
    <row r="5" ht="30" customHeight="1">
      <c r="A5" s="3" t="n">
        <v>3</v>
      </c>
      <c r="B5" s="10" t="inlineStr">
        <is>
          <t>Filter Status on Due this month and Overdue and start calling. Record the date of each attempt and how the first was made, then the outcome and the date booked.</t>
        </is>
      </c>
    </row>
    <row r="6" ht="30" customHeight="1">
      <c r="A6" s="3" t="n">
        <v>4</v>
      </c>
      <c r="B6" s="10" t="inlineStr">
        <is>
          <t>Once the patient has been seen, type the new date in Last check-up / clean and clear the attempts and outcome: the count starts again.</t>
        </is>
      </c>
    </row>
    <row r="7" ht="30" customHeight="1">
      <c r="A7" s="3" t="n">
        <v>5</v>
      </c>
      <c r="B7" s="10" t="inlineStr">
        <is>
          <t>Summary gives the booked rate by recall type, clinician and contact method, and the overdue call list. Grey cells are protected without a password: Review → Unprotect sheet.</t>
        </is>
      </c>
    </row>
    <row r="9">
      <c r="B9" s="11" t="inlineStr">
        <is>
          <t>Clearing the sample data</t>
        </is>
      </c>
    </row>
    <row r="10" ht="30" customHeight="1">
      <c r="B10" s="10" t="inlineStr">
        <is>
          <t>Select these ranges and press Delete. Do not delete the rows themselves: the formulas in the grey columns stay and work with your numbers.</t>
        </is>
      </c>
    </row>
    <row r="11">
      <c r="B11" s="12" t="inlineStr">
        <is>
          <t>Recall list: A3:N262</t>
        </is>
      </c>
    </row>
    <row r="13">
      <c r="B13" s="11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T15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4" customWidth="1" min="3" max="3"/>
    <col width="26" customWidth="1" min="4" max="4"/>
    <col width="24" customWidth="1" min="5" max="5"/>
    <col width="12" customWidth="1" min="6" max="6"/>
    <col width="9" customWidth="1" min="7" max="7"/>
    <col width="11" customWidth="1" min="8" max="8"/>
    <col width="12" customWidth="1" min="9" max="9"/>
    <col width="11" customWidth="1" min="10" max="10"/>
    <col width="11" customWidth="1" min="11" max="11"/>
    <col width="18" customWidth="1" min="12" max="12"/>
    <col width="11" customWidth="1" min="13" max="13"/>
    <col width="18" customWidth="1" min="14" max="14"/>
    <col width="11" customWidth="1" min="15" max="15"/>
    <col width="16" customWidth="1" min="16" max="16"/>
    <col width="9" customWidth="1" min="17" max="17"/>
    <col width="9" customWidth="1" min="18" max="18"/>
    <col width="10" customWidth="1" min="19" max="19"/>
    <col width="8" customWidth="1" min="20" max="20"/>
  </cols>
  <sheetData>
    <row r="1" ht="22" customHeight="1">
      <c r="A1" s="13" t="inlineStr">
        <is>
          <t>Sample data: delete it and start. How to clear it is on the How to use sheet.</t>
        </is>
      </c>
    </row>
    <row r="2" ht="34" customHeight="1">
      <c r="A2" s="8" t="inlineStr">
        <is>
          <t>File no.</t>
        </is>
      </c>
      <c r="B2" s="8" t="inlineStr">
        <is>
          <t>Patient</t>
        </is>
      </c>
      <c r="C2" s="8" t="inlineStr">
        <is>
          <t>Mobile</t>
        </is>
      </c>
      <c r="D2" s="8" t="inlineStr">
        <is>
          <t>Clinician</t>
        </is>
      </c>
      <c r="E2" s="8" t="inlineStr">
        <is>
          <t>Recall type</t>
        </is>
      </c>
      <c r="F2" s="8" t="inlineStr">
        <is>
          <t>Last check-up / clean</t>
        </is>
      </c>
      <c r="G2" s="8" t="inlineStr">
        <is>
          <t>Interval (months)</t>
        </is>
      </c>
      <c r="H2" s="8" t="inlineStr">
        <is>
          <t>Attempt 1</t>
        </is>
      </c>
      <c r="I2" s="8" t="inlineStr">
        <is>
          <t>Attempt 1 by</t>
        </is>
      </c>
      <c r="J2" s="8" t="inlineStr">
        <is>
          <t>Attempt 2</t>
        </is>
      </c>
      <c r="K2" s="8" t="inlineStr">
        <is>
          <t>Attempt 3</t>
        </is>
      </c>
      <c r="L2" s="8" t="inlineStr">
        <is>
          <t>Outcome</t>
        </is>
      </c>
      <c r="M2" s="8" t="inlineStr">
        <is>
          <t>Booked for</t>
        </is>
      </c>
      <c r="N2" s="8" t="inlineStr">
        <is>
          <t>Notes</t>
        </is>
      </c>
      <c r="O2" s="8" t="inlineStr">
        <is>
          <t>Due date</t>
        </is>
      </c>
      <c r="P2" s="8" t="inlineStr">
        <is>
          <t>Status</t>
        </is>
      </c>
      <c r="Q2" s="8" t="inlineStr">
        <is>
          <t>Days overdue</t>
        </is>
      </c>
      <c r="R2" s="8" t="inlineStr">
        <is>
          <t>Attempts</t>
        </is>
      </c>
      <c r="S2" s="8" t="inlineStr">
        <is>
          <t>Due month</t>
        </is>
      </c>
      <c r="T2" s="8" t="inlineStr">
        <is>
          <t>Overdue no.</t>
        </is>
      </c>
    </row>
    <row r="3">
      <c r="A3" s="4" t="inlineStr">
        <is>
          <t>D-3100</t>
        </is>
      </c>
      <c r="B3" s="4" t="inlineStr">
        <is>
          <t>Omar Suleiman</t>
        </is>
      </c>
      <c r="C3" s="14" t="inlineStr">
        <is>
          <t>0565195688</t>
        </is>
      </c>
      <c r="D3" s="4" t="inlineStr">
        <is>
          <t>Dr Tarek Hamdy</t>
        </is>
      </c>
      <c r="E3" s="4" t="inlineStr">
        <is>
          <t>Check-up and scale</t>
        </is>
      </c>
      <c r="F3" s="5" t="n">
        <v>46005</v>
      </c>
      <c r="G3" s="6" t="n">
        <v>6</v>
      </c>
      <c r="H3" s="5" t="n">
        <v>46171</v>
      </c>
      <c r="I3" s="4" t="inlineStr">
        <is>
          <t>WhatsApp</t>
        </is>
      </c>
      <c r="J3" s="5" t="n">
        <v>46178</v>
      </c>
      <c r="K3" s="5" t="n">
        <v>46188</v>
      </c>
      <c r="L3" s="4" t="inlineStr">
        <is>
          <t>Moved / left</t>
        </is>
      </c>
      <c r="M3" s="5" t="n"/>
      <c r="N3" s="4" t="n"/>
      <c r="O3" s="15">
        <f>IF($F3="","",EDATE($F3,IF($G3="",'Settings'!$B$6,$G3)))</f>
        <v/>
      </c>
      <c r="P3" s="9">
        <f>IF($O3="","",IF(OR($M3&lt;&gt;"",$L3="Booked"),"Booked",IF(OR($L3="Declined",$L3="Moved / left"),"Closed",IF($O3&lt;DATE(YEAR('Settings'!$B$5),MONTH('Settings'!$B$5),1),"Overdue",IF($O3&lt;=EOMONTH('Settings'!$B$5,0),"Due this month",IF($O3&lt;=EOMONTH('Settings'!$B$5,1),"Due next month","Not yet due"))))))</f>
        <v/>
      </c>
      <c r="Q3" s="16">
        <f>IF($P3="Overdue",'Settings'!$B$5-$O3,"")</f>
        <v/>
      </c>
      <c r="R3" s="16">
        <f>IF($A3="","",COUNT($H3,$J3,$K3))</f>
        <v/>
      </c>
      <c r="S3" s="17">
        <f>IF($O3="","",DATE(YEAR($O3),MONTH($O3),1))</f>
        <v/>
      </c>
      <c r="T3" s="16">
        <f>IF($P3="Overdue",COUNTIF($P$3:$P3,"Overdue"),"")</f>
        <v/>
      </c>
    </row>
    <row r="4">
      <c r="A4" s="4" t="inlineStr">
        <is>
          <t>D-3103</t>
        </is>
      </c>
      <c r="B4" s="4" t="inlineStr">
        <is>
          <t>Mohammed Al Shammari</t>
        </is>
      </c>
      <c r="C4" s="14" t="inlineStr">
        <is>
          <t>0534109313</t>
        </is>
      </c>
      <c r="D4" s="4" t="inlineStr">
        <is>
          <t>Nouf Al Mutairi (hygienist)</t>
        </is>
      </c>
      <c r="E4" s="4" t="inlineStr">
        <is>
          <t>Perio maintenance</t>
        </is>
      </c>
      <c r="F4" s="5" t="n">
        <v>46099</v>
      </c>
      <c r="G4" s="6" t="n">
        <v>3</v>
      </c>
      <c r="H4" s="5" t="n"/>
      <c r="I4" s="4" t="n"/>
      <c r="J4" s="5" t="n"/>
      <c r="K4" s="5" t="n"/>
      <c r="L4" s="4" t="n"/>
      <c r="M4" s="5" t="n"/>
      <c r="N4" s="4" t="n"/>
      <c r="O4" s="15">
        <f>IF($F4="","",EDATE($F4,IF($G4="",'Settings'!$B$6,$G4)))</f>
        <v/>
      </c>
      <c r="P4" s="9">
        <f>IF($O4="","",IF(OR($M4&lt;&gt;"",$L4="Booked"),"Booked",IF(OR($L4="Declined",$L4="Moved / left"),"Closed",IF($O4&lt;DATE(YEAR('Settings'!$B$5),MONTH('Settings'!$B$5),1),"Overdue",IF($O4&lt;=EOMONTH('Settings'!$B$5,0),"Due this month",IF($O4&lt;=EOMONTH('Settings'!$B$5,1),"Due next month","Not yet due"))))))</f>
        <v/>
      </c>
      <c r="Q4" s="16">
        <f>IF($P4="Overdue",'Settings'!$B$5-$O4,"")</f>
        <v/>
      </c>
      <c r="R4" s="16">
        <f>IF($A4="","",COUNT($H4,$J4,$K4))</f>
        <v/>
      </c>
      <c r="S4" s="17">
        <f>IF($O4="","",DATE(YEAR($O4),MONTH($O4),1))</f>
        <v/>
      </c>
      <c r="T4" s="16">
        <f>IF($P4="Overdue",COUNTIF($P$3:$P4,"Overdue"),"")</f>
        <v/>
      </c>
    </row>
    <row r="5">
      <c r="A5" s="4" t="inlineStr">
        <is>
          <t>D-3106</t>
        </is>
      </c>
      <c r="B5" s="4" t="inlineStr">
        <is>
          <t>Salman El Naggar</t>
        </is>
      </c>
      <c r="C5" s="14" t="inlineStr">
        <is>
          <t>0567349654</t>
        </is>
      </c>
      <c r="D5" s="4" t="inlineStr">
        <is>
          <t>Dr Reem Al Otaibi</t>
        </is>
      </c>
      <c r="E5" s="4" t="inlineStr">
        <is>
          <t>Child check-up and fluoride</t>
        </is>
      </c>
      <c r="F5" s="5" t="n">
        <v>46010</v>
      </c>
      <c r="G5" s="6" t="n">
        <v>6</v>
      </c>
      <c r="H5" s="5" t="n"/>
      <c r="I5" s="4" t="n"/>
      <c r="J5" s="5" t="n"/>
      <c r="K5" s="5" t="n"/>
      <c r="L5" s="4" t="n"/>
      <c r="M5" s="5" t="n"/>
      <c r="N5" s="4" t="n"/>
      <c r="O5" s="15">
        <f>IF($F5="","",EDATE($F5,IF($G5="",'Settings'!$B$6,$G5)))</f>
        <v/>
      </c>
      <c r="P5" s="9">
        <f>IF($O5="","",IF(OR($M5&lt;&gt;"",$L5="Booked"),"Booked",IF(OR($L5="Declined",$L5="Moved / left"),"Closed",IF($O5&lt;DATE(YEAR('Settings'!$B$5),MONTH('Settings'!$B$5),1),"Overdue",IF($O5&lt;=EOMONTH('Settings'!$B$5,0),"Due this month",IF($O5&lt;=EOMONTH('Settings'!$B$5,1),"Due next month","Not yet due"))))))</f>
        <v/>
      </c>
      <c r="Q5" s="16">
        <f>IF($P5="Overdue",'Settings'!$B$5-$O5,"")</f>
        <v/>
      </c>
      <c r="R5" s="16">
        <f>IF($A5="","",COUNT($H5,$J5,$K5))</f>
        <v/>
      </c>
      <c r="S5" s="17">
        <f>IF($O5="","",DATE(YEAR($O5),MONTH($O5),1))</f>
        <v/>
      </c>
      <c r="T5" s="16">
        <f>IF($P5="Overdue",COUNTIF($P$3:$P5,"Overdue"),"")</f>
        <v/>
      </c>
    </row>
    <row r="6">
      <c r="A6" s="4" t="inlineStr">
        <is>
          <t>D-3109</t>
        </is>
      </c>
      <c r="B6" s="4" t="inlineStr">
        <is>
          <t>Sami Al Ahmadi</t>
        </is>
      </c>
      <c r="C6" s="14" t="inlineStr">
        <is>
          <t>0538757272</t>
        </is>
      </c>
      <c r="D6" s="4" t="inlineStr">
        <is>
          <t>Nouf Al Mutairi (hygienist)</t>
        </is>
      </c>
      <c r="E6" s="4" t="inlineStr">
        <is>
          <t>Check-up and scale</t>
        </is>
      </c>
      <c r="F6" s="5" t="n">
        <v>46010</v>
      </c>
      <c r="G6" s="6" t="n">
        <v>6</v>
      </c>
      <c r="H6" s="5" t="n">
        <v>46170</v>
      </c>
      <c r="I6" s="4" t="inlineStr">
        <is>
          <t>WhatsApp</t>
        </is>
      </c>
      <c r="J6" s="5" t="n"/>
      <c r="K6" s="5" t="n"/>
      <c r="L6" s="4" t="inlineStr">
        <is>
          <t>Declined</t>
        </is>
      </c>
      <c r="M6" s="5" t="n"/>
      <c r="N6" s="4" t="n"/>
      <c r="O6" s="15">
        <f>IF($F6="","",EDATE($F6,IF($G6="",'Settings'!$B$6,$G6)))</f>
        <v/>
      </c>
      <c r="P6" s="9">
        <f>IF($O6="","",IF(OR($M6&lt;&gt;"",$L6="Booked"),"Booked",IF(OR($L6="Declined",$L6="Moved / left"),"Closed",IF($O6&lt;DATE(YEAR('Settings'!$B$5),MONTH('Settings'!$B$5),1),"Overdue",IF($O6&lt;=EOMONTH('Settings'!$B$5,0),"Due this month",IF($O6&lt;=EOMONTH('Settings'!$B$5,1),"Due next month","Not yet due"))))))</f>
        <v/>
      </c>
      <c r="Q6" s="16">
        <f>IF($P6="Overdue",'Settings'!$B$5-$O6,"")</f>
        <v/>
      </c>
      <c r="R6" s="16">
        <f>IF($A6="","",COUNT($H6,$J6,$K6))</f>
        <v/>
      </c>
      <c r="S6" s="17">
        <f>IF($O6="","",DATE(YEAR($O6),MONTH($O6),1))</f>
        <v/>
      </c>
      <c r="T6" s="16">
        <f>IF($P6="Overdue",COUNTIF($P$3:$P6,"Overdue"),"")</f>
        <v/>
      </c>
    </row>
    <row r="7">
      <c r="A7" s="4" t="inlineStr">
        <is>
          <t>D-3112</t>
        </is>
      </c>
      <c r="B7" s="4" t="inlineStr">
        <is>
          <t>Sami Al Ghamdi</t>
        </is>
      </c>
      <c r="C7" s="14" t="inlineStr">
        <is>
          <t>0504308124</t>
        </is>
      </c>
      <c r="D7" s="4" t="inlineStr">
        <is>
          <t>Dr Tarek Hamdy</t>
        </is>
      </c>
      <c r="E7" s="4" t="inlineStr">
        <is>
          <t>Implant review</t>
        </is>
      </c>
      <c r="F7" s="5" t="n">
        <v>45832</v>
      </c>
      <c r="G7" s="6" t="n">
        <v>12</v>
      </c>
      <c r="H7" s="5" t="n">
        <v>46180</v>
      </c>
      <c r="I7" s="4" t="inlineStr">
        <is>
          <t>Phone call</t>
        </is>
      </c>
      <c r="J7" s="5" t="n">
        <v>46190</v>
      </c>
      <c r="K7" s="5" t="n">
        <v>46199</v>
      </c>
      <c r="L7" s="4" t="inlineStr">
        <is>
          <t>No answer</t>
        </is>
      </c>
      <c r="M7" s="5" t="n"/>
      <c r="N7" s="4" t="n"/>
      <c r="O7" s="15">
        <f>IF($F7="","",EDATE($F7,IF($G7="",'Settings'!$B$6,$G7)))</f>
        <v/>
      </c>
      <c r="P7" s="9">
        <f>IF($O7="","",IF(OR($M7&lt;&gt;"",$L7="Booked"),"Booked",IF(OR($L7="Declined",$L7="Moved / left"),"Closed",IF($O7&lt;DATE(YEAR('Settings'!$B$5),MONTH('Settings'!$B$5),1),"Overdue",IF($O7&lt;=EOMONTH('Settings'!$B$5,0),"Due this month",IF($O7&lt;=EOMONTH('Settings'!$B$5,1),"Due next month","Not yet due"))))))</f>
        <v/>
      </c>
      <c r="Q7" s="16">
        <f>IF($P7="Overdue",'Settings'!$B$5-$O7,"")</f>
        <v/>
      </c>
      <c r="R7" s="16">
        <f>IF($A7="","",COUNT($H7,$J7,$K7))</f>
        <v/>
      </c>
      <c r="S7" s="17">
        <f>IF($O7="","",DATE(YEAR($O7),MONTH($O7),1))</f>
        <v/>
      </c>
      <c r="T7" s="16">
        <f>IF($P7="Overdue",COUNTIF($P$3:$P7,"Overdue"),"")</f>
        <v/>
      </c>
    </row>
    <row r="8">
      <c r="A8" s="4" t="inlineStr">
        <is>
          <t>D-3115</t>
        </is>
      </c>
      <c r="B8" s="4" t="inlineStr">
        <is>
          <t>Ibrahim Hassan</t>
        </is>
      </c>
      <c r="C8" s="14" t="inlineStr">
        <is>
          <t>0548372108</t>
        </is>
      </c>
      <c r="D8" s="4" t="inlineStr">
        <is>
          <t>Dr Reem Al Otaibi</t>
        </is>
      </c>
      <c r="E8" s="4" t="inlineStr">
        <is>
          <t>Retainer check</t>
        </is>
      </c>
      <c r="F8" s="5" t="n">
        <v>46018</v>
      </c>
      <c r="G8" s="6" t="n">
        <v>6</v>
      </c>
      <c r="H8" s="5" t="n">
        <v>46180</v>
      </c>
      <c r="I8" s="4" t="inlineStr">
        <is>
          <t>Phone call</t>
        </is>
      </c>
      <c r="J8" s="5" t="n">
        <v>46187</v>
      </c>
      <c r="K8" s="5" t="n">
        <v>46195</v>
      </c>
      <c r="L8" s="4" t="inlineStr">
        <is>
          <t>No answer</t>
        </is>
      </c>
      <c r="M8" s="5" t="n"/>
      <c r="N8" s="4" t="n"/>
      <c r="O8" s="15">
        <f>IF($F8="","",EDATE($F8,IF($G8="",'Settings'!$B$6,$G8)))</f>
        <v/>
      </c>
      <c r="P8" s="9">
        <f>IF($O8="","",IF(OR($M8&lt;&gt;"",$L8="Booked"),"Booked",IF(OR($L8="Declined",$L8="Moved / left"),"Closed",IF($O8&lt;DATE(YEAR('Settings'!$B$5),MONTH('Settings'!$B$5),1),"Overdue",IF($O8&lt;=EOMONTH('Settings'!$B$5,0),"Due this month",IF($O8&lt;=EOMONTH('Settings'!$B$5,1),"Due next month","Not yet due"))))))</f>
        <v/>
      </c>
      <c r="Q8" s="16">
        <f>IF($P8="Overdue",'Settings'!$B$5-$O8,"")</f>
        <v/>
      </c>
      <c r="R8" s="16">
        <f>IF($A8="","",COUNT($H8,$J8,$K8))</f>
        <v/>
      </c>
      <c r="S8" s="17">
        <f>IF($O8="","",DATE(YEAR($O8),MONTH($O8),1))</f>
        <v/>
      </c>
      <c r="T8" s="16">
        <f>IF($P8="Overdue",COUNTIF($P$3:$P8,"Overdue"),"")</f>
        <v/>
      </c>
    </row>
    <row r="9">
      <c r="A9" s="4" t="inlineStr">
        <is>
          <t>D-3118</t>
        </is>
      </c>
      <c r="B9" s="4" t="inlineStr">
        <is>
          <t>Nawaf Abdulaziz</t>
        </is>
      </c>
      <c r="C9" s="14" t="inlineStr">
        <is>
          <t>0552308088</t>
        </is>
      </c>
      <c r="D9" s="4" t="inlineStr">
        <is>
          <t>Nouf Al Mutairi (hygienist)</t>
        </is>
      </c>
      <c r="E9" s="4" t="inlineStr">
        <is>
          <t>Perio maintenance</t>
        </is>
      </c>
      <c r="F9" s="5" t="n">
        <v>46108</v>
      </c>
      <c r="G9" s="6" t="n">
        <v>3</v>
      </c>
      <c r="H9" s="5" t="n"/>
      <c r="I9" s="4" t="n"/>
      <c r="J9" s="5" t="n"/>
      <c r="K9" s="5" t="n"/>
      <c r="L9" s="4" t="n"/>
      <c r="M9" s="5" t="n"/>
      <c r="N9" s="4" t="n"/>
      <c r="O9" s="15">
        <f>IF($F9="","",EDATE($F9,IF($G9="",'Settings'!$B$6,$G9)))</f>
        <v/>
      </c>
      <c r="P9" s="9">
        <f>IF($O9="","",IF(OR($M9&lt;&gt;"",$L9="Booked"),"Booked",IF(OR($L9="Declined",$L9="Moved / left"),"Closed",IF($O9&lt;DATE(YEAR('Settings'!$B$5),MONTH('Settings'!$B$5),1),"Overdue",IF($O9&lt;=EOMONTH('Settings'!$B$5,0),"Due this month",IF($O9&lt;=EOMONTH('Settings'!$B$5,1),"Due next month","Not yet due"))))))</f>
        <v/>
      </c>
      <c r="Q9" s="16">
        <f>IF($P9="Overdue",'Settings'!$B$5-$O9,"")</f>
        <v/>
      </c>
      <c r="R9" s="16">
        <f>IF($A9="","",COUNT($H9,$J9,$K9))</f>
        <v/>
      </c>
      <c r="S9" s="17">
        <f>IF($O9="","",DATE(YEAR($O9),MONTH($O9),1))</f>
        <v/>
      </c>
      <c r="T9" s="16">
        <f>IF($P9="Overdue",COUNTIF($P$3:$P9,"Overdue"),"")</f>
        <v/>
      </c>
    </row>
    <row r="10">
      <c r="A10" s="4" t="inlineStr">
        <is>
          <t>D-3121</t>
        </is>
      </c>
      <c r="B10" s="4" t="inlineStr">
        <is>
          <t>Ahmed Al Dossary</t>
        </is>
      </c>
      <c r="C10" s="14" t="inlineStr">
        <is>
          <t>0535602441</t>
        </is>
      </c>
      <c r="D10" s="4" t="inlineStr">
        <is>
          <t>Dr Tarek Hamdy</t>
        </is>
      </c>
      <c r="E10" s="4" t="inlineStr">
        <is>
          <t>Check-up and scale</t>
        </is>
      </c>
      <c r="F10" s="5" t="n">
        <v>46019</v>
      </c>
      <c r="G10" s="6" t="n">
        <v>6</v>
      </c>
      <c r="H10" s="5" t="n">
        <v>46173</v>
      </c>
      <c r="I10" s="4" t="inlineStr">
        <is>
          <t>WhatsApp</t>
        </is>
      </c>
      <c r="J10" s="5" t="n"/>
      <c r="K10" s="5" t="n"/>
      <c r="L10" s="4" t="inlineStr">
        <is>
          <t>Moved / left</t>
        </is>
      </c>
      <c r="M10" s="5" t="n"/>
      <c r="N10" s="4" t="n"/>
      <c r="O10" s="15">
        <f>IF($F10="","",EDATE($F10,IF($G10="",'Settings'!$B$6,$G10)))</f>
        <v/>
      </c>
      <c r="P10" s="9">
        <f>IF($O10="","",IF(OR($M10&lt;&gt;"",$L10="Booked"),"Booked",IF(OR($L10="Declined",$L10="Moved / left"),"Closed",IF($O10&lt;DATE(YEAR('Settings'!$B$5),MONTH('Settings'!$B$5),1),"Overdue",IF($O10&lt;=EOMONTH('Settings'!$B$5,0),"Due this month",IF($O10&lt;=EOMONTH('Settings'!$B$5,1),"Due next month","Not yet due"))))))</f>
        <v/>
      </c>
      <c r="Q10" s="16">
        <f>IF($P10="Overdue",'Settings'!$B$5-$O10,"")</f>
        <v/>
      </c>
      <c r="R10" s="16">
        <f>IF($A10="","",COUNT($H10,$J10,$K10))</f>
        <v/>
      </c>
      <c r="S10" s="17">
        <f>IF($O10="","",DATE(YEAR($O10),MONTH($O10),1))</f>
        <v/>
      </c>
      <c r="T10" s="16">
        <f>IF($P10="Overdue",COUNTIF($P$3:$P10,"Overdue"),"")</f>
        <v/>
      </c>
    </row>
    <row r="11">
      <c r="A11" s="4" t="inlineStr">
        <is>
          <t>D-3124</t>
        </is>
      </c>
      <c r="B11" s="4" t="inlineStr">
        <is>
          <t>Hala El Naggar</t>
        </is>
      </c>
      <c r="C11" s="14" t="inlineStr">
        <is>
          <t>0508308460</t>
        </is>
      </c>
      <c r="D11" s="4" t="inlineStr">
        <is>
          <t>Nouf Al Mutairi (hygienist)</t>
        </is>
      </c>
      <c r="E11" s="4" t="inlineStr">
        <is>
          <t>Check-up and scale</t>
        </is>
      </c>
      <c r="F11" s="5" t="n">
        <v>46024</v>
      </c>
      <c r="G11" s="6" t="n">
        <v>6</v>
      </c>
      <c r="H11" s="5" t="n"/>
      <c r="I11" s="4" t="n"/>
      <c r="J11" s="5" t="n"/>
      <c r="K11" s="5" t="n"/>
      <c r="L11" s="4" t="n"/>
      <c r="M11" s="5" t="n"/>
      <c r="N11" s="4" t="n"/>
      <c r="O11" s="15">
        <f>IF($F11="","",EDATE($F11,IF($G11="",'Settings'!$B$6,$G11)))</f>
        <v/>
      </c>
      <c r="P11" s="9">
        <f>IF($O11="","",IF(OR($M11&lt;&gt;"",$L11="Booked"),"Booked",IF(OR($L11="Declined",$L11="Moved / left"),"Closed",IF($O11&lt;DATE(YEAR('Settings'!$B$5),MONTH('Settings'!$B$5),1),"Overdue",IF($O11&lt;=EOMONTH('Settings'!$B$5,0),"Due this month",IF($O11&lt;=EOMONTH('Settings'!$B$5,1),"Due next month","Not yet due"))))))</f>
        <v/>
      </c>
      <c r="Q11" s="16">
        <f>IF($P11="Overdue",'Settings'!$B$5-$O11,"")</f>
        <v/>
      </c>
      <c r="R11" s="16">
        <f>IF($A11="","",COUNT($H11,$J11,$K11))</f>
        <v/>
      </c>
      <c r="S11" s="17">
        <f>IF($O11="","",DATE(YEAR($O11),MONTH($O11),1))</f>
        <v/>
      </c>
      <c r="T11" s="16">
        <f>IF($P11="Overdue",COUNTIF($P$3:$P11,"Overdue"),"")</f>
        <v/>
      </c>
    </row>
    <row r="12">
      <c r="A12" s="4" t="inlineStr">
        <is>
          <t>D-3127</t>
        </is>
      </c>
      <c r="B12" s="4" t="inlineStr">
        <is>
          <t>Sara Al Otaibi</t>
        </is>
      </c>
      <c r="C12" s="14" t="inlineStr">
        <is>
          <t>0532353213</t>
        </is>
      </c>
      <c r="D12" s="4" t="inlineStr">
        <is>
          <t>Dr Reem Al Otaibi</t>
        </is>
      </c>
      <c r="E12" s="4" t="inlineStr">
        <is>
          <t>Child check-up and fluoride</t>
        </is>
      </c>
      <c r="F12" s="5" t="n">
        <v>46025</v>
      </c>
      <c r="G12" s="6" t="n">
        <v>6</v>
      </c>
      <c r="H12" s="5" t="n">
        <v>46185</v>
      </c>
      <c r="I12" s="4" t="inlineStr">
        <is>
          <t>Phone call</t>
        </is>
      </c>
      <c r="J12" s="5" t="n"/>
      <c r="K12" s="5" t="n"/>
      <c r="L12" s="4" t="inlineStr">
        <is>
          <t>Declined</t>
        </is>
      </c>
      <c r="M12" s="5" t="n"/>
      <c r="N12" s="4" t="n"/>
      <c r="O12" s="15">
        <f>IF($F12="","",EDATE($F12,IF($G12="",'Settings'!$B$6,$G12)))</f>
        <v/>
      </c>
      <c r="P12" s="9">
        <f>IF($O12="","",IF(OR($M12&lt;&gt;"",$L12="Booked"),"Booked",IF(OR($L12="Declined",$L12="Moved / left"),"Closed",IF($O12&lt;DATE(YEAR('Settings'!$B$5),MONTH('Settings'!$B$5),1),"Overdue",IF($O12&lt;=EOMONTH('Settings'!$B$5,0),"Due this month",IF($O12&lt;=EOMONTH('Settings'!$B$5,1),"Due next month","Not yet due"))))))</f>
        <v/>
      </c>
      <c r="Q12" s="16">
        <f>IF($P12="Overdue",'Settings'!$B$5-$O12,"")</f>
        <v/>
      </c>
      <c r="R12" s="16">
        <f>IF($A12="","",COUNT($H12,$J12,$K12))</f>
        <v/>
      </c>
      <c r="S12" s="17">
        <f>IF($O12="","",DATE(YEAR($O12),MONTH($O12),1))</f>
        <v/>
      </c>
      <c r="T12" s="16">
        <f>IF($P12="Overdue",COUNTIF($P$3:$P12,"Overdue"),"")</f>
        <v/>
      </c>
    </row>
    <row r="13">
      <c r="A13" s="4" t="inlineStr">
        <is>
          <t>D-3130</t>
        </is>
      </c>
      <c r="B13" s="4" t="inlineStr">
        <is>
          <t>Ahmed Hassan</t>
        </is>
      </c>
      <c r="C13" s="14" t="inlineStr">
        <is>
          <t>0506676769</t>
        </is>
      </c>
      <c r="D13" s="4" t="inlineStr">
        <is>
          <t>Dr Tarek Hamdy</t>
        </is>
      </c>
      <c r="E13" s="4" t="inlineStr">
        <is>
          <t>Check-up and scale</t>
        </is>
      </c>
      <c r="F13" s="5" t="n">
        <v>46026</v>
      </c>
      <c r="G13" s="6" t="n">
        <v>6</v>
      </c>
      <c r="H13" s="5" t="n"/>
      <c r="I13" s="4" t="n"/>
      <c r="J13" s="5" t="n"/>
      <c r="K13" s="5" t="n"/>
      <c r="L13" s="4" t="n"/>
      <c r="M13" s="5" t="n"/>
      <c r="N13" s="4" t="n"/>
      <c r="O13" s="15">
        <f>IF($F13="","",EDATE($F13,IF($G13="",'Settings'!$B$6,$G13)))</f>
        <v/>
      </c>
      <c r="P13" s="9">
        <f>IF($O13="","",IF(OR($M13&lt;&gt;"",$L13="Booked"),"Booked",IF(OR($L13="Declined",$L13="Moved / left"),"Closed",IF($O13&lt;DATE(YEAR('Settings'!$B$5),MONTH('Settings'!$B$5),1),"Overdue",IF($O13&lt;=EOMONTH('Settings'!$B$5,0),"Due this month",IF($O13&lt;=EOMONTH('Settings'!$B$5,1),"Due next month","Not yet due"))))))</f>
        <v/>
      </c>
      <c r="Q13" s="16">
        <f>IF($P13="Overdue",'Settings'!$B$5-$O13,"")</f>
        <v/>
      </c>
      <c r="R13" s="16">
        <f>IF($A13="","",COUNT($H13,$J13,$K13))</f>
        <v/>
      </c>
      <c r="S13" s="17">
        <f>IF($O13="","",DATE(YEAR($O13),MONTH($O13),1))</f>
        <v/>
      </c>
      <c r="T13" s="16">
        <f>IF($P13="Overdue",COUNTIF($P$3:$P13,"Overdue"),"")</f>
        <v/>
      </c>
    </row>
    <row r="14">
      <c r="A14" s="4" t="inlineStr">
        <is>
          <t>D-3133</t>
        </is>
      </c>
      <c r="B14" s="4" t="inlineStr">
        <is>
          <t>Maha Abdulaziz</t>
        </is>
      </c>
      <c r="C14" s="14" t="inlineStr">
        <is>
          <t>0548338241</t>
        </is>
      </c>
      <c r="D14" s="4" t="inlineStr">
        <is>
          <t>Nouf Al Mutairi (hygienist)</t>
        </is>
      </c>
      <c r="E14" s="4" t="inlineStr">
        <is>
          <t>Perio maintenance</t>
        </is>
      </c>
      <c r="F14" s="5" t="n">
        <v>46117</v>
      </c>
      <c r="G14" s="6" t="n">
        <v>3</v>
      </c>
      <c r="H14" s="5" t="n">
        <v>46185</v>
      </c>
      <c r="I14" s="4" t="inlineStr">
        <is>
          <t>Phone call</t>
        </is>
      </c>
      <c r="J14" s="5" t="n">
        <v>46197</v>
      </c>
      <c r="K14" s="5" t="n">
        <v>46209</v>
      </c>
      <c r="L14" s="4" t="inlineStr">
        <is>
          <t>No answer</t>
        </is>
      </c>
      <c r="M14" s="5" t="n"/>
      <c r="N14" s="4" t="n"/>
      <c r="O14" s="15">
        <f>IF($F14="","",EDATE($F14,IF($G14="",'Settings'!$B$6,$G14)))</f>
        <v/>
      </c>
      <c r="P14" s="9">
        <f>IF($O14="","",IF(OR($M14&lt;&gt;"",$L14="Booked"),"Booked",IF(OR($L14="Declined",$L14="Moved / left"),"Closed",IF($O14&lt;DATE(YEAR('Settings'!$B$5),MONTH('Settings'!$B$5),1),"Overdue",IF($O14&lt;=EOMONTH('Settings'!$B$5,0),"Due this month",IF($O14&lt;=EOMONTH('Settings'!$B$5,1),"Due next month","Not yet due"))))))</f>
        <v/>
      </c>
      <c r="Q14" s="16">
        <f>IF($P14="Overdue",'Settings'!$B$5-$O14,"")</f>
        <v/>
      </c>
      <c r="R14" s="16">
        <f>IF($A14="","",COUNT($H14,$J14,$K14))</f>
        <v/>
      </c>
      <c r="S14" s="17">
        <f>IF($O14="","",DATE(YEAR($O14),MONTH($O14),1))</f>
        <v/>
      </c>
      <c r="T14" s="16">
        <f>IF($P14="Overdue",COUNTIF($P$3:$P14,"Overdue"),"")</f>
        <v/>
      </c>
    </row>
    <row r="15">
      <c r="A15" s="4" t="inlineStr">
        <is>
          <t>D-3136</t>
        </is>
      </c>
      <c r="B15" s="4" t="inlineStr">
        <is>
          <t>Salman Abdulaziz</t>
        </is>
      </c>
      <c r="C15" s="14" t="inlineStr">
        <is>
          <t>0559757830</t>
        </is>
      </c>
      <c r="D15" s="4" t="inlineStr">
        <is>
          <t>Dr Reem Al Otaibi</t>
        </is>
      </c>
      <c r="E15" s="4" t="inlineStr">
        <is>
          <t>Retainer check</t>
        </is>
      </c>
      <c r="F15" s="5" t="n">
        <v>46030</v>
      </c>
      <c r="G15" s="6" t="n">
        <v>6</v>
      </c>
      <c r="H15" s="5" t="n">
        <v>46184</v>
      </c>
      <c r="I15" s="4" t="inlineStr">
        <is>
          <t>SMS</t>
        </is>
      </c>
      <c r="J15" s="5" t="n">
        <v>46195</v>
      </c>
      <c r="K15" s="5" t="n">
        <v>46206</v>
      </c>
      <c r="L15" s="4" t="inlineStr">
        <is>
          <t>No answer</t>
        </is>
      </c>
      <c r="M15" s="5" t="n"/>
      <c r="N15" s="4" t="n"/>
      <c r="O15" s="15">
        <f>IF($F15="","",EDATE($F15,IF($G15="",'Settings'!$B$6,$G15)))</f>
        <v/>
      </c>
      <c r="P15" s="9">
        <f>IF($O15="","",IF(OR($M15&lt;&gt;"",$L15="Booked"),"Booked",IF(OR($L15="Declined",$L15="Moved / left"),"Closed",IF($O15&lt;DATE(YEAR('Settings'!$B$5),MONTH('Settings'!$B$5),1),"Overdue",IF($O15&lt;=EOMONTH('Settings'!$B$5,0),"Due this month",IF($O15&lt;=EOMONTH('Settings'!$B$5,1),"Due next month","Not yet due"))))))</f>
        <v/>
      </c>
      <c r="Q15" s="16">
        <f>IF($P15="Overdue",'Settings'!$B$5-$O15,"")</f>
        <v/>
      </c>
      <c r="R15" s="16">
        <f>IF($A15="","",COUNT($H15,$J15,$K15))</f>
        <v/>
      </c>
      <c r="S15" s="17">
        <f>IF($O15="","",DATE(YEAR($O15),MONTH($O15),1))</f>
        <v/>
      </c>
      <c r="T15" s="16">
        <f>IF($P15="Overdue",COUNTIF($P$3:$P15,"Overdue"),"")</f>
        <v/>
      </c>
    </row>
    <row r="16">
      <c r="A16" s="4" t="inlineStr">
        <is>
          <t>D-3139</t>
        </is>
      </c>
      <c r="B16" s="4" t="inlineStr">
        <is>
          <t>Mohammed Al Harbi</t>
        </is>
      </c>
      <c r="C16" s="14" t="inlineStr">
        <is>
          <t>0556225358</t>
        </is>
      </c>
      <c r="D16" s="4" t="inlineStr">
        <is>
          <t>Nouf Al Mutairi (hygienist)</t>
        </is>
      </c>
      <c r="E16" s="4" t="inlineStr">
        <is>
          <t>Check-up and scale</t>
        </is>
      </c>
      <c r="F16" s="5" t="n">
        <v>46033</v>
      </c>
      <c r="G16" s="6" t="n">
        <v>6</v>
      </c>
      <c r="H16" s="5" t="n"/>
      <c r="I16" s="4" t="n"/>
      <c r="J16" s="5" t="n"/>
      <c r="K16" s="5" t="n"/>
      <c r="L16" s="4" t="n"/>
      <c r="M16" s="5" t="n"/>
      <c r="N16" s="4" t="n"/>
      <c r="O16" s="15">
        <f>IF($F16="","",EDATE($F16,IF($G16="",'Settings'!$B$6,$G16)))</f>
        <v/>
      </c>
      <c r="P16" s="9">
        <f>IF($O16="","",IF(OR($M16&lt;&gt;"",$L16="Booked"),"Booked",IF(OR($L16="Declined",$L16="Moved / left"),"Closed",IF($O16&lt;DATE(YEAR('Settings'!$B$5),MONTH('Settings'!$B$5),1),"Overdue",IF($O16&lt;=EOMONTH('Settings'!$B$5,0),"Due this month",IF($O16&lt;=EOMONTH('Settings'!$B$5,1),"Due next month","Not yet due"))))))</f>
        <v/>
      </c>
      <c r="Q16" s="16">
        <f>IF($P16="Overdue",'Settings'!$B$5-$O16,"")</f>
        <v/>
      </c>
      <c r="R16" s="16">
        <f>IF($A16="","",COUNT($H16,$J16,$K16))</f>
        <v/>
      </c>
      <c r="S16" s="17">
        <f>IF($O16="","",DATE(YEAR($O16),MONTH($O16),1))</f>
        <v/>
      </c>
      <c r="T16" s="16">
        <f>IF($P16="Overdue",COUNTIF($P$3:$P16,"Overdue"),"")</f>
        <v/>
      </c>
    </row>
    <row r="17">
      <c r="A17" s="4" t="inlineStr">
        <is>
          <t>D-3142</t>
        </is>
      </c>
      <c r="B17" s="4" t="inlineStr">
        <is>
          <t>Amal Al Anazi</t>
        </is>
      </c>
      <c r="C17" s="14" t="inlineStr">
        <is>
          <t>0502004641</t>
        </is>
      </c>
      <c r="D17" s="4" t="inlineStr">
        <is>
          <t>Nouf Al Mutairi (hygienist)</t>
        </is>
      </c>
      <c r="E17" s="4" t="inlineStr">
        <is>
          <t>Check-up and scale</t>
        </is>
      </c>
      <c r="F17" s="5" t="n">
        <v>46035</v>
      </c>
      <c r="G17" s="6" t="n">
        <v>6</v>
      </c>
      <c r="H17" s="5" t="n">
        <v>46189</v>
      </c>
      <c r="I17" s="4" t="inlineStr">
        <is>
          <t>Phone call</t>
        </is>
      </c>
      <c r="J17" s="5" t="n"/>
      <c r="K17" s="5" t="n"/>
      <c r="L17" s="4" t="inlineStr">
        <is>
          <t>Declined</t>
        </is>
      </c>
      <c r="M17" s="5" t="n"/>
      <c r="N17" s="4" t="n"/>
      <c r="O17" s="15">
        <f>IF($F17="","",EDATE($F17,IF($G17="",'Settings'!$B$6,$G17)))</f>
        <v/>
      </c>
      <c r="P17" s="9">
        <f>IF($O17="","",IF(OR($M17&lt;&gt;"",$L17="Booked"),"Booked",IF(OR($L17="Declined",$L17="Moved / left"),"Closed",IF($O17&lt;DATE(YEAR('Settings'!$B$5),MONTH('Settings'!$B$5),1),"Overdue",IF($O17&lt;=EOMONTH('Settings'!$B$5,0),"Due this month",IF($O17&lt;=EOMONTH('Settings'!$B$5,1),"Due next month","Not yet due"))))))</f>
        <v/>
      </c>
      <c r="Q17" s="16">
        <f>IF($P17="Overdue",'Settings'!$B$5-$O17,"")</f>
        <v/>
      </c>
      <c r="R17" s="16">
        <f>IF($A17="","",COUNT($H17,$J17,$K17))</f>
        <v/>
      </c>
      <c r="S17" s="17">
        <f>IF($O17="","",DATE(YEAR($O17),MONTH($O17),1))</f>
        <v/>
      </c>
      <c r="T17" s="16">
        <f>IF($P17="Overdue",COUNTIF($P$3:$P17,"Overdue"),"")</f>
        <v/>
      </c>
    </row>
    <row r="18">
      <c r="A18" s="4" t="inlineStr">
        <is>
          <t>D-3145</t>
        </is>
      </c>
      <c r="B18" s="4" t="inlineStr">
        <is>
          <t>Mona Al Qahtani</t>
        </is>
      </c>
      <c r="C18" s="14" t="inlineStr">
        <is>
          <t>0543764502</t>
        </is>
      </c>
      <c r="D18" s="4" t="inlineStr">
        <is>
          <t>Nouf Al Mutairi (hygienist)</t>
        </is>
      </c>
      <c r="E18" s="4" t="inlineStr">
        <is>
          <t>Check-up and scale</t>
        </is>
      </c>
      <c r="F18" s="5" t="n">
        <v>46035</v>
      </c>
      <c r="G18" s="6" t="n">
        <v>6</v>
      </c>
      <c r="H18" s="5" t="n">
        <v>46199</v>
      </c>
      <c r="I18" s="4" t="inlineStr">
        <is>
          <t>Phone call</t>
        </is>
      </c>
      <c r="J18" s="5" t="n"/>
      <c r="K18" s="5" t="n"/>
      <c r="L18" s="4" t="inlineStr">
        <is>
          <t>Declined</t>
        </is>
      </c>
      <c r="M18" s="5" t="n"/>
      <c r="N18" s="4" t="n"/>
      <c r="O18" s="15">
        <f>IF($F18="","",EDATE($F18,IF($G18="",'Settings'!$B$6,$G18)))</f>
        <v/>
      </c>
      <c r="P18" s="9">
        <f>IF($O18="","",IF(OR($M18&lt;&gt;"",$L18="Booked"),"Booked",IF(OR($L18="Declined",$L18="Moved / left"),"Closed",IF($O18&lt;DATE(YEAR('Settings'!$B$5),MONTH('Settings'!$B$5),1),"Overdue",IF($O18&lt;=EOMONTH('Settings'!$B$5,0),"Due this month",IF($O18&lt;=EOMONTH('Settings'!$B$5,1),"Due next month","Not yet due"))))))</f>
        <v/>
      </c>
      <c r="Q18" s="16">
        <f>IF($P18="Overdue",'Settings'!$B$5-$O18,"")</f>
        <v/>
      </c>
      <c r="R18" s="16">
        <f>IF($A18="","",COUNT($H18,$J18,$K18))</f>
        <v/>
      </c>
      <c r="S18" s="17">
        <f>IF($O18="","",DATE(YEAR($O18),MONTH($O18),1))</f>
        <v/>
      </c>
      <c r="T18" s="16">
        <f>IF($P18="Overdue",COUNTIF($P$3:$P18,"Overdue"),"")</f>
        <v/>
      </c>
    </row>
    <row r="19">
      <c r="A19" s="4" t="inlineStr">
        <is>
          <t>D-3148</t>
        </is>
      </c>
      <c r="B19" s="4" t="inlineStr">
        <is>
          <t>Mazen Al Zahrani</t>
        </is>
      </c>
      <c r="C19" s="14" t="inlineStr">
        <is>
          <t>0561736281</t>
        </is>
      </c>
      <c r="D19" s="4" t="inlineStr">
        <is>
          <t>Dr Reem Al Otaibi</t>
        </is>
      </c>
      <c r="E19" s="4" t="inlineStr">
        <is>
          <t>Check-up and scale</t>
        </is>
      </c>
      <c r="F19" s="5" t="n">
        <v>46039</v>
      </c>
      <c r="G19" s="6" t="n">
        <v>6</v>
      </c>
      <c r="H19" s="5" t="n">
        <v>46197</v>
      </c>
      <c r="I19" s="4" t="inlineStr">
        <is>
          <t>Phone call</t>
        </is>
      </c>
      <c r="J19" s="5" t="n">
        <v>46208</v>
      </c>
      <c r="K19" s="5" t="n">
        <v>46219</v>
      </c>
      <c r="L19" s="4" t="inlineStr">
        <is>
          <t>No answer</t>
        </is>
      </c>
      <c r="M19" s="5" t="n"/>
      <c r="N19" s="4" t="n"/>
      <c r="O19" s="15">
        <f>IF($F19="","",EDATE($F19,IF($G19="",'Settings'!$B$6,$G19)))</f>
        <v/>
      </c>
      <c r="P19" s="9">
        <f>IF($O19="","",IF(OR($M19&lt;&gt;"",$L19="Booked"),"Booked",IF(OR($L19="Declined",$L19="Moved / left"),"Closed",IF($O19&lt;DATE(YEAR('Settings'!$B$5),MONTH('Settings'!$B$5),1),"Overdue",IF($O19&lt;=EOMONTH('Settings'!$B$5,0),"Due this month",IF($O19&lt;=EOMONTH('Settings'!$B$5,1),"Due next month","Not yet due"))))))</f>
        <v/>
      </c>
      <c r="Q19" s="16">
        <f>IF($P19="Overdue",'Settings'!$B$5-$O19,"")</f>
        <v/>
      </c>
      <c r="R19" s="16">
        <f>IF($A19="","",COUNT($H19,$J19,$K19))</f>
        <v/>
      </c>
      <c r="S19" s="17">
        <f>IF($O19="","",DATE(YEAR($O19),MONTH($O19),1))</f>
        <v/>
      </c>
      <c r="T19" s="16">
        <f>IF($P19="Overdue",COUNTIF($P$3:$P19,"Overdue"),"")</f>
        <v/>
      </c>
    </row>
    <row r="20">
      <c r="A20" s="4" t="inlineStr">
        <is>
          <t>D-3151</t>
        </is>
      </c>
      <c r="B20" s="4" t="inlineStr">
        <is>
          <t>Hesham Al Otaibi</t>
        </is>
      </c>
      <c r="C20" s="14" t="inlineStr">
        <is>
          <t>0568938085</t>
        </is>
      </c>
      <c r="D20" s="4" t="inlineStr">
        <is>
          <t>Dr Reem Al Otaibi</t>
        </is>
      </c>
      <c r="E20" s="4" t="inlineStr">
        <is>
          <t>Retainer check</t>
        </is>
      </c>
      <c r="F20" s="5" t="n">
        <v>46039</v>
      </c>
      <c r="G20" s="6" t="n">
        <v>6</v>
      </c>
      <c r="H20" s="5" t="n">
        <v>46192</v>
      </c>
      <c r="I20" s="4" t="inlineStr">
        <is>
          <t>WhatsApp</t>
        </is>
      </c>
      <c r="J20" s="5" t="n"/>
      <c r="K20" s="5" t="n"/>
      <c r="L20" s="4" t="inlineStr">
        <is>
          <t>Declined</t>
        </is>
      </c>
      <c r="M20" s="5" t="n"/>
      <c r="N20" s="4" t="n"/>
      <c r="O20" s="15">
        <f>IF($F20="","",EDATE($F20,IF($G20="",'Settings'!$B$6,$G20)))</f>
        <v/>
      </c>
      <c r="P20" s="9">
        <f>IF($O20="","",IF(OR($M20&lt;&gt;"",$L20="Booked"),"Booked",IF(OR($L20="Declined",$L20="Moved / left"),"Closed",IF($O20&lt;DATE(YEAR('Settings'!$B$5),MONTH('Settings'!$B$5),1),"Overdue",IF($O20&lt;=EOMONTH('Settings'!$B$5,0),"Due this month",IF($O20&lt;=EOMONTH('Settings'!$B$5,1),"Due next month","Not yet due"))))))</f>
        <v/>
      </c>
      <c r="Q20" s="16">
        <f>IF($P20="Overdue",'Settings'!$B$5-$O20,"")</f>
        <v/>
      </c>
      <c r="R20" s="16">
        <f>IF($A20="","",COUNT($H20,$J20,$K20))</f>
        <v/>
      </c>
      <c r="S20" s="17">
        <f>IF($O20="","",DATE(YEAR($O20),MONTH($O20),1))</f>
        <v/>
      </c>
      <c r="T20" s="16">
        <f>IF($P20="Overdue",COUNTIF($P$3:$P20,"Overdue"),"")</f>
        <v/>
      </c>
    </row>
    <row r="21">
      <c r="A21" s="4" t="inlineStr">
        <is>
          <t>D-3154</t>
        </is>
      </c>
      <c r="B21" s="4" t="inlineStr">
        <is>
          <t>Faisal Al Otaibi</t>
        </is>
      </c>
      <c r="C21" s="14" t="inlineStr">
        <is>
          <t>0551051867</t>
        </is>
      </c>
      <c r="D21" s="4" t="inlineStr">
        <is>
          <t>Dr Reem Al Otaibi</t>
        </is>
      </c>
      <c r="E21" s="4" t="inlineStr">
        <is>
          <t>Check-up and scale</t>
        </is>
      </c>
      <c r="F21" s="5" t="n">
        <v>46040</v>
      </c>
      <c r="G21" s="6" t="n">
        <v>6</v>
      </c>
      <c r="H21" s="5" t="n">
        <v>46196</v>
      </c>
      <c r="I21" s="4" t="inlineStr">
        <is>
          <t>WhatsApp</t>
        </is>
      </c>
      <c r="J21" s="5" t="n"/>
      <c r="K21" s="5" t="n"/>
      <c r="L21" s="4" t="inlineStr">
        <is>
          <t>Declined</t>
        </is>
      </c>
      <c r="M21" s="5" t="n"/>
      <c r="N21" s="4" t="n"/>
      <c r="O21" s="15">
        <f>IF($F21="","",EDATE($F21,IF($G21="",'Settings'!$B$6,$G21)))</f>
        <v/>
      </c>
      <c r="P21" s="9">
        <f>IF($O21="","",IF(OR($M21&lt;&gt;"",$L21="Booked"),"Booked",IF(OR($L21="Declined",$L21="Moved / left"),"Closed",IF($O21&lt;DATE(YEAR('Settings'!$B$5),MONTH('Settings'!$B$5),1),"Overdue",IF($O21&lt;=EOMONTH('Settings'!$B$5,0),"Due this month",IF($O21&lt;=EOMONTH('Settings'!$B$5,1),"Due next month","Not yet due"))))))</f>
        <v/>
      </c>
      <c r="Q21" s="16">
        <f>IF($P21="Overdue",'Settings'!$B$5-$O21,"")</f>
        <v/>
      </c>
      <c r="R21" s="16">
        <f>IF($A21="","",COUNT($H21,$J21,$K21))</f>
        <v/>
      </c>
      <c r="S21" s="17">
        <f>IF($O21="","",DATE(YEAR($O21),MONTH($O21),1))</f>
        <v/>
      </c>
      <c r="T21" s="16">
        <f>IF($P21="Overdue",COUNTIF($P$3:$P21,"Overdue"),"")</f>
        <v/>
      </c>
    </row>
    <row r="22">
      <c r="A22" s="4" t="inlineStr">
        <is>
          <t>D-3157</t>
        </is>
      </c>
      <c r="B22" s="4" t="inlineStr">
        <is>
          <t>Abdulrahman Al Dossary</t>
        </is>
      </c>
      <c r="C22" s="14" t="inlineStr">
        <is>
          <t>0541857451</t>
        </is>
      </c>
      <c r="D22" s="4" t="inlineStr">
        <is>
          <t>Dr Reem Al Otaibi</t>
        </is>
      </c>
      <c r="E22" s="4" t="inlineStr">
        <is>
          <t>Child check-up and fluoride</t>
        </is>
      </c>
      <c r="F22" s="5" t="n">
        <v>46041</v>
      </c>
      <c r="G22" s="6" t="n">
        <v>6</v>
      </c>
      <c r="H22" s="5" t="n">
        <v>46202</v>
      </c>
      <c r="I22" s="4" t="inlineStr">
        <is>
          <t>Phone call</t>
        </is>
      </c>
      <c r="J22" s="5" t="n"/>
      <c r="K22" s="5" t="n"/>
      <c r="L22" s="4" t="inlineStr">
        <is>
          <t>Wrong number</t>
        </is>
      </c>
      <c r="M22" s="5" t="n"/>
      <c r="N22" s="4" t="n"/>
      <c r="O22" s="15">
        <f>IF($F22="","",EDATE($F22,IF($G22="",'Settings'!$B$6,$G22)))</f>
        <v/>
      </c>
      <c r="P22" s="9">
        <f>IF($O22="","",IF(OR($M22&lt;&gt;"",$L22="Booked"),"Booked",IF(OR($L22="Declined",$L22="Moved / left"),"Closed",IF($O22&lt;DATE(YEAR('Settings'!$B$5),MONTH('Settings'!$B$5),1),"Overdue",IF($O22&lt;=EOMONTH('Settings'!$B$5,0),"Due this month",IF($O22&lt;=EOMONTH('Settings'!$B$5,1),"Due next month","Not yet due"))))))</f>
        <v/>
      </c>
      <c r="Q22" s="16">
        <f>IF($P22="Overdue",'Settings'!$B$5-$O22,"")</f>
        <v/>
      </c>
      <c r="R22" s="16">
        <f>IF($A22="","",COUNT($H22,$J22,$K22))</f>
        <v/>
      </c>
      <c r="S22" s="17">
        <f>IF($O22="","",DATE(YEAR($O22),MONTH($O22),1))</f>
        <v/>
      </c>
      <c r="T22" s="16">
        <f>IF($P22="Overdue",COUNTIF($P$3:$P22,"Overdue"),"")</f>
        <v/>
      </c>
    </row>
    <row r="23">
      <c r="A23" s="4" t="inlineStr">
        <is>
          <t>D-3160</t>
        </is>
      </c>
      <c r="B23" s="4" t="inlineStr">
        <is>
          <t>Jana El Naggar</t>
        </is>
      </c>
      <c r="C23" s="14" t="inlineStr">
        <is>
          <t>0548417514</t>
        </is>
      </c>
      <c r="D23" s="4" t="inlineStr">
        <is>
          <t>Dr Tarek Hamdy</t>
        </is>
      </c>
      <c r="E23" s="4" t="inlineStr">
        <is>
          <t>Implant review</t>
        </is>
      </c>
      <c r="F23" s="5" t="n">
        <v>45860</v>
      </c>
      <c r="G23" s="6" t="n">
        <v>12</v>
      </c>
      <c r="H23" s="5" t="n">
        <v>46211</v>
      </c>
      <c r="I23" s="4" t="inlineStr">
        <is>
          <t>Phone call</t>
        </is>
      </c>
      <c r="J23" s="5" t="n">
        <v>46222</v>
      </c>
      <c r="K23" s="5" t="n">
        <v>46232</v>
      </c>
      <c r="L23" s="4" t="inlineStr">
        <is>
          <t>No answer</t>
        </is>
      </c>
      <c r="M23" s="5" t="n"/>
      <c r="N23" s="4" t="n"/>
      <c r="O23" s="15">
        <f>IF($F23="","",EDATE($F23,IF($G23="",'Settings'!$B$6,$G23)))</f>
        <v/>
      </c>
      <c r="P23" s="9">
        <f>IF($O23="","",IF(OR($M23&lt;&gt;"",$L23="Booked"),"Booked",IF(OR($L23="Declined",$L23="Moved / left"),"Closed",IF($O23&lt;DATE(YEAR('Settings'!$B$5),MONTH('Settings'!$B$5),1),"Overdue",IF($O23&lt;=EOMONTH('Settings'!$B$5,0),"Due this month",IF($O23&lt;=EOMONTH('Settings'!$B$5,1),"Due next month","Not yet due"))))))</f>
        <v/>
      </c>
      <c r="Q23" s="16">
        <f>IF($P23="Overdue",'Settings'!$B$5-$O23,"")</f>
        <v/>
      </c>
      <c r="R23" s="16">
        <f>IF($A23="","",COUNT($H23,$J23,$K23))</f>
        <v/>
      </c>
      <c r="S23" s="17">
        <f>IF($O23="","",DATE(YEAR($O23),MONTH($O23),1))</f>
        <v/>
      </c>
      <c r="T23" s="16">
        <f>IF($P23="Overdue",COUNTIF($P$3:$P23,"Overdue"),"")</f>
        <v/>
      </c>
    </row>
    <row r="24">
      <c r="A24" s="4" t="inlineStr">
        <is>
          <t>D-3163</t>
        </is>
      </c>
      <c r="B24" s="4" t="inlineStr">
        <is>
          <t>Ahmed Al Subaie</t>
        </is>
      </c>
      <c r="C24" s="14" t="inlineStr">
        <is>
          <t>0561065099</t>
        </is>
      </c>
      <c r="D24" s="4" t="inlineStr">
        <is>
          <t>Dr Tarek Hamdy</t>
        </is>
      </c>
      <c r="E24" s="4" t="inlineStr">
        <is>
          <t>Check-up and scale</t>
        </is>
      </c>
      <c r="F24" s="5" t="n">
        <v>46048</v>
      </c>
      <c r="G24" s="6" t="n">
        <v>6</v>
      </c>
      <c r="H24" s="5" t="n">
        <v>46214</v>
      </c>
      <c r="I24" s="4" t="inlineStr">
        <is>
          <t>Phone call</t>
        </is>
      </c>
      <c r="J24" s="5" t="n">
        <v>46223</v>
      </c>
      <c r="K24" s="5" t="n">
        <v>46231</v>
      </c>
      <c r="L24" s="4" t="inlineStr">
        <is>
          <t>No answer</t>
        </is>
      </c>
      <c r="M24" s="5" t="n"/>
      <c r="N24" s="4" t="n"/>
      <c r="O24" s="15">
        <f>IF($F24="","",EDATE($F24,IF($G24="",'Settings'!$B$6,$G24)))</f>
        <v/>
      </c>
      <c r="P24" s="9">
        <f>IF($O24="","",IF(OR($M24&lt;&gt;"",$L24="Booked"),"Booked",IF(OR($L24="Declined",$L24="Moved / left"),"Closed",IF($O24&lt;DATE(YEAR('Settings'!$B$5),MONTH('Settings'!$B$5),1),"Overdue",IF($O24&lt;=EOMONTH('Settings'!$B$5,0),"Due this month",IF($O24&lt;=EOMONTH('Settings'!$B$5,1),"Due next month","Not yet due"))))))</f>
        <v/>
      </c>
      <c r="Q24" s="16">
        <f>IF($P24="Overdue",'Settings'!$B$5-$O24,"")</f>
        <v/>
      </c>
      <c r="R24" s="16">
        <f>IF($A24="","",COUNT($H24,$J24,$K24))</f>
        <v/>
      </c>
      <c r="S24" s="17">
        <f>IF($O24="","",DATE(YEAR($O24),MONTH($O24),1))</f>
        <v/>
      </c>
      <c r="T24" s="16">
        <f>IF($P24="Overdue",COUNTIF($P$3:$P24,"Overdue"),"")</f>
        <v/>
      </c>
    </row>
    <row r="25">
      <c r="A25" s="4" t="inlineStr">
        <is>
          <t>D-3166</t>
        </is>
      </c>
      <c r="B25" s="4" t="inlineStr">
        <is>
          <t>Hala Al Ahmadi</t>
        </is>
      </c>
      <c r="C25" s="14" t="inlineStr">
        <is>
          <t>0558296254</t>
        </is>
      </c>
      <c r="D25" s="4" t="inlineStr">
        <is>
          <t>Nouf Al Mutairi (hygienist)</t>
        </is>
      </c>
      <c r="E25" s="4" t="inlineStr">
        <is>
          <t>Check-up and scale</t>
        </is>
      </c>
      <c r="F25" s="5" t="n">
        <v>46050</v>
      </c>
      <c r="G25" s="6" t="n">
        <v>6</v>
      </c>
      <c r="H25" s="5" t="n"/>
      <c r="I25" s="4" t="n"/>
      <c r="J25" s="5" t="n"/>
      <c r="K25" s="5" t="n"/>
      <c r="L25" s="4" t="n"/>
      <c r="M25" s="5" t="n"/>
      <c r="N25" s="4" t="n"/>
      <c r="O25" s="15">
        <f>IF($F25="","",EDATE($F25,IF($G25="",'Settings'!$B$6,$G25)))</f>
        <v/>
      </c>
      <c r="P25" s="9">
        <f>IF($O25="","",IF(OR($M25&lt;&gt;"",$L25="Booked"),"Booked",IF(OR($L25="Declined",$L25="Moved / left"),"Closed",IF($O25&lt;DATE(YEAR('Settings'!$B$5),MONTH('Settings'!$B$5),1),"Overdue",IF($O25&lt;=EOMONTH('Settings'!$B$5,0),"Due this month",IF($O25&lt;=EOMONTH('Settings'!$B$5,1),"Due next month","Not yet due"))))))</f>
        <v/>
      </c>
      <c r="Q25" s="16">
        <f>IF($P25="Overdue",'Settings'!$B$5-$O25,"")</f>
        <v/>
      </c>
      <c r="R25" s="16">
        <f>IF($A25="","",COUNT($H25,$J25,$K25))</f>
        <v/>
      </c>
      <c r="S25" s="17">
        <f>IF($O25="","",DATE(YEAR($O25),MONTH($O25),1))</f>
        <v/>
      </c>
      <c r="T25" s="16">
        <f>IF($P25="Overdue",COUNTIF($P$3:$P25,"Overdue"),"")</f>
        <v/>
      </c>
    </row>
    <row r="26">
      <c r="A26" s="4" t="inlineStr">
        <is>
          <t>D-3169</t>
        </is>
      </c>
      <c r="B26" s="4" t="inlineStr">
        <is>
          <t>Abdulrahman Al Balawi</t>
        </is>
      </c>
      <c r="C26" s="14" t="inlineStr">
        <is>
          <t>0555597948</t>
        </is>
      </c>
      <c r="D26" s="4" t="inlineStr">
        <is>
          <t>Dr Reem Al Otaibi</t>
        </is>
      </c>
      <c r="E26" s="4" t="inlineStr">
        <is>
          <t>Retainer check</t>
        </is>
      </c>
      <c r="F26" s="5" t="n">
        <v>46051</v>
      </c>
      <c r="G26" s="6" t="n">
        <v>6</v>
      </c>
      <c r="H26" s="5" t="n">
        <v>46210</v>
      </c>
      <c r="I26" s="4" t="inlineStr">
        <is>
          <t>Phone call</t>
        </is>
      </c>
      <c r="J26" s="5" t="n">
        <v>46218</v>
      </c>
      <c r="K26" s="5" t="n">
        <v>46224</v>
      </c>
      <c r="L26" s="4" t="inlineStr">
        <is>
          <t>No answer</t>
        </is>
      </c>
      <c r="M26" s="5" t="n"/>
      <c r="N26" s="4" t="n"/>
      <c r="O26" s="15">
        <f>IF($F26="","",EDATE($F26,IF($G26="",'Settings'!$B$6,$G26)))</f>
        <v/>
      </c>
      <c r="P26" s="9">
        <f>IF($O26="","",IF(OR($M26&lt;&gt;"",$L26="Booked"),"Booked",IF(OR($L26="Declined",$L26="Moved / left"),"Closed",IF($O26&lt;DATE(YEAR('Settings'!$B$5),MONTH('Settings'!$B$5),1),"Overdue",IF($O26&lt;=EOMONTH('Settings'!$B$5,0),"Due this month",IF($O26&lt;=EOMONTH('Settings'!$B$5,1),"Due next month","Not yet due"))))))</f>
        <v/>
      </c>
      <c r="Q26" s="16">
        <f>IF($P26="Overdue",'Settings'!$B$5-$O26,"")</f>
        <v/>
      </c>
      <c r="R26" s="16">
        <f>IF($A26="","",COUNT($H26,$J26,$K26))</f>
        <v/>
      </c>
      <c r="S26" s="17">
        <f>IF($O26="","",DATE(YEAR($O26),MONTH($O26),1))</f>
        <v/>
      </c>
      <c r="T26" s="16">
        <f>IF($P26="Overdue",COUNTIF($P$3:$P26,"Overdue"),"")</f>
        <v/>
      </c>
    </row>
    <row r="27">
      <c r="A27" s="4" t="inlineStr">
        <is>
          <t>D-3172</t>
        </is>
      </c>
      <c r="B27" s="4" t="inlineStr">
        <is>
          <t>Ibrahim Al Harbi</t>
        </is>
      </c>
      <c r="C27" s="14" t="inlineStr">
        <is>
          <t>0567461075</t>
        </is>
      </c>
      <c r="D27" s="4" t="inlineStr">
        <is>
          <t>Dr Reem Al Otaibi</t>
        </is>
      </c>
      <c r="E27" s="4" t="inlineStr">
        <is>
          <t>Check-up and scale</t>
        </is>
      </c>
      <c r="F27" s="5" t="n">
        <v>46051</v>
      </c>
      <c r="G27" s="6" t="n">
        <v>6</v>
      </c>
      <c r="H27" s="5" t="n"/>
      <c r="I27" s="4" t="n"/>
      <c r="J27" s="5" t="n"/>
      <c r="K27" s="5" t="n"/>
      <c r="L27" s="4" t="n"/>
      <c r="M27" s="5" t="n"/>
      <c r="N27" s="4" t="n"/>
      <c r="O27" s="15">
        <f>IF($F27="","",EDATE($F27,IF($G27="",'Settings'!$B$6,$G27)))</f>
        <v/>
      </c>
      <c r="P27" s="9">
        <f>IF($O27="","",IF(OR($M27&lt;&gt;"",$L27="Booked"),"Booked",IF(OR($L27="Declined",$L27="Moved / left"),"Closed",IF($O27&lt;DATE(YEAR('Settings'!$B$5),MONTH('Settings'!$B$5),1),"Overdue",IF($O27&lt;=EOMONTH('Settings'!$B$5,0),"Due this month",IF($O27&lt;=EOMONTH('Settings'!$B$5,1),"Due next month","Not yet due"))))))</f>
        <v/>
      </c>
      <c r="Q27" s="16">
        <f>IF($P27="Overdue",'Settings'!$B$5-$O27,"")</f>
        <v/>
      </c>
      <c r="R27" s="16">
        <f>IF($A27="","",COUNT($H27,$J27,$K27))</f>
        <v/>
      </c>
      <c r="S27" s="17">
        <f>IF($O27="","",DATE(YEAR($O27),MONTH($O27),1))</f>
        <v/>
      </c>
      <c r="T27" s="16">
        <f>IF($P27="Overdue",COUNTIF($P$3:$P27,"Overdue"),"")</f>
        <v/>
      </c>
    </row>
    <row r="28">
      <c r="A28" s="4" t="inlineStr">
        <is>
          <t>D-3175</t>
        </is>
      </c>
      <c r="B28" s="4" t="inlineStr">
        <is>
          <t>Mazen Mansour</t>
        </is>
      </c>
      <c r="C28" s="14" t="inlineStr">
        <is>
          <t>0559967963</t>
        </is>
      </c>
      <c r="D28" s="4" t="inlineStr">
        <is>
          <t>Dr Karim Fawzy</t>
        </is>
      </c>
      <c r="E28" s="4" t="inlineStr">
        <is>
          <t>Check-up and scale</t>
        </is>
      </c>
      <c r="F28" s="5" t="n">
        <v>46052</v>
      </c>
      <c r="G28" s="6" t="n">
        <v>6</v>
      </c>
      <c r="H28" s="5" t="n">
        <v>46207</v>
      </c>
      <c r="I28" s="4" t="inlineStr">
        <is>
          <t>Phone call</t>
        </is>
      </c>
      <c r="J28" s="5" t="n"/>
      <c r="K28" s="5" t="n"/>
      <c r="L28" s="4" t="inlineStr">
        <is>
          <t>Declined</t>
        </is>
      </c>
      <c r="M28" s="5" t="n"/>
      <c r="N28" s="4" t="n"/>
      <c r="O28" s="15">
        <f>IF($F28="","",EDATE($F28,IF($G28="",'Settings'!$B$6,$G28)))</f>
        <v/>
      </c>
      <c r="P28" s="9">
        <f>IF($O28="","",IF(OR($M28&lt;&gt;"",$L28="Booked"),"Booked",IF(OR($L28="Declined",$L28="Moved / left"),"Closed",IF($O28&lt;DATE(YEAR('Settings'!$B$5),MONTH('Settings'!$B$5),1),"Overdue",IF($O28&lt;=EOMONTH('Settings'!$B$5,0),"Due this month",IF($O28&lt;=EOMONTH('Settings'!$B$5,1),"Due next month","Not yet due"))))))</f>
        <v/>
      </c>
      <c r="Q28" s="16">
        <f>IF($P28="Overdue",'Settings'!$B$5-$O28,"")</f>
        <v/>
      </c>
      <c r="R28" s="16">
        <f>IF($A28="","",COUNT($H28,$J28,$K28))</f>
        <v/>
      </c>
      <c r="S28" s="17">
        <f>IF($O28="","",DATE(YEAR($O28),MONTH($O28),1))</f>
        <v/>
      </c>
      <c r="T28" s="16">
        <f>IF($P28="Overdue",COUNTIF($P$3:$P28,"Overdue"),"")</f>
        <v/>
      </c>
    </row>
    <row r="29">
      <c r="A29" s="4" t="inlineStr">
        <is>
          <t>D-3178</t>
        </is>
      </c>
      <c r="B29" s="4" t="inlineStr">
        <is>
          <t>Shaimaa Al Khatib</t>
        </is>
      </c>
      <c r="C29" s="14" t="inlineStr">
        <is>
          <t>0555223818</t>
        </is>
      </c>
      <c r="D29" s="4" t="inlineStr">
        <is>
          <t>Nouf Al Mutairi (hygienist)</t>
        </is>
      </c>
      <c r="E29" s="4" t="inlineStr">
        <is>
          <t>Check-up and scale</t>
        </is>
      </c>
      <c r="F29" s="5" t="n">
        <v>46056</v>
      </c>
      <c r="G29" s="6" t="n">
        <v>6</v>
      </c>
      <c r="H29" s="5" t="n"/>
      <c r="I29" s="4" t="n"/>
      <c r="J29" s="5" t="n"/>
      <c r="K29" s="5" t="n"/>
      <c r="L29" s="4" t="n"/>
      <c r="M29" s="5" t="n"/>
      <c r="N29" s="4" t="n"/>
      <c r="O29" s="15">
        <f>IF($F29="","",EDATE($F29,IF($G29="",'Settings'!$B$6,$G29)))</f>
        <v/>
      </c>
      <c r="P29" s="9">
        <f>IF($O29="","",IF(OR($M29&lt;&gt;"",$L29="Booked"),"Booked",IF(OR($L29="Declined",$L29="Moved / left"),"Closed",IF($O29&lt;DATE(YEAR('Settings'!$B$5),MONTH('Settings'!$B$5),1),"Overdue",IF($O29&lt;=EOMONTH('Settings'!$B$5,0),"Due this month",IF($O29&lt;=EOMONTH('Settings'!$B$5,1),"Due next month","Not yet due"))))))</f>
        <v/>
      </c>
      <c r="Q29" s="16">
        <f>IF($P29="Overdue",'Settings'!$B$5-$O29,"")</f>
        <v/>
      </c>
      <c r="R29" s="16">
        <f>IF($A29="","",COUNT($H29,$J29,$K29))</f>
        <v/>
      </c>
      <c r="S29" s="17">
        <f>IF($O29="","",DATE(YEAR($O29),MONTH($O29),1))</f>
        <v/>
      </c>
      <c r="T29" s="16">
        <f>IF($P29="Overdue",COUNTIF($P$3:$P29,"Overdue"),"")</f>
        <v/>
      </c>
    </row>
    <row r="30">
      <c r="A30" s="4" t="inlineStr">
        <is>
          <t>D-3181</t>
        </is>
      </c>
      <c r="B30" s="4" t="inlineStr">
        <is>
          <t>Khaled Al Zahrani</t>
        </is>
      </c>
      <c r="C30" s="14" t="inlineStr">
        <is>
          <t>0542092916</t>
        </is>
      </c>
      <c r="D30" s="4" t="inlineStr">
        <is>
          <t>Dr Tarek Hamdy</t>
        </is>
      </c>
      <c r="E30" s="4" t="inlineStr">
        <is>
          <t>Check-up and scale</t>
        </is>
      </c>
      <c r="F30" s="5" t="n">
        <v>46060</v>
      </c>
      <c r="G30" s="6" t="n">
        <v>6</v>
      </c>
      <c r="H30" s="5" t="n">
        <v>46222</v>
      </c>
      <c r="I30" s="4" t="inlineStr">
        <is>
          <t>WhatsApp</t>
        </is>
      </c>
      <c r="J30" s="5" t="n"/>
      <c r="K30" s="5" t="n"/>
      <c r="L30" s="4" t="inlineStr">
        <is>
          <t>Moved / left</t>
        </is>
      </c>
      <c r="M30" s="5" t="n"/>
      <c r="N30" s="4" t="n"/>
      <c r="O30" s="15">
        <f>IF($F30="","",EDATE($F30,IF($G30="",'Settings'!$B$6,$G30)))</f>
        <v/>
      </c>
      <c r="P30" s="9">
        <f>IF($O30="","",IF(OR($M30&lt;&gt;"",$L30="Booked"),"Booked",IF(OR($L30="Declined",$L30="Moved / left"),"Closed",IF($O30&lt;DATE(YEAR('Settings'!$B$5),MONTH('Settings'!$B$5),1),"Overdue",IF($O30&lt;=EOMONTH('Settings'!$B$5,0),"Due this month",IF($O30&lt;=EOMONTH('Settings'!$B$5,1),"Due next month","Not yet due"))))))</f>
        <v/>
      </c>
      <c r="Q30" s="16">
        <f>IF($P30="Overdue",'Settings'!$B$5-$O30,"")</f>
        <v/>
      </c>
      <c r="R30" s="16">
        <f>IF($A30="","",COUNT($H30,$J30,$K30))</f>
        <v/>
      </c>
      <c r="S30" s="17">
        <f>IF($O30="","",DATE(YEAR($O30),MONTH($O30),1))</f>
        <v/>
      </c>
      <c r="T30" s="16">
        <f>IF($P30="Overdue",COUNTIF($P$3:$P30,"Overdue"),"")</f>
        <v/>
      </c>
    </row>
    <row r="31">
      <c r="A31" s="4" t="inlineStr">
        <is>
          <t>D-3184</t>
        </is>
      </c>
      <c r="B31" s="4" t="inlineStr">
        <is>
          <t>Jana Al Khatib</t>
        </is>
      </c>
      <c r="C31" s="14" t="inlineStr">
        <is>
          <t>0564783078</t>
        </is>
      </c>
      <c r="D31" s="4" t="inlineStr">
        <is>
          <t>Dr Reem Al Otaibi</t>
        </is>
      </c>
      <c r="E31" s="4" t="inlineStr">
        <is>
          <t>Child check-up and fluoride</t>
        </is>
      </c>
      <c r="F31" s="5" t="n">
        <v>46063</v>
      </c>
      <c r="G31" s="6" t="n">
        <v>6</v>
      </c>
      <c r="H31" s="5" t="n">
        <v>46217</v>
      </c>
      <c r="I31" s="4" t="inlineStr">
        <is>
          <t>Phone call</t>
        </is>
      </c>
      <c r="J31" s="5" t="n">
        <v>46223</v>
      </c>
      <c r="K31" s="5" t="n">
        <v>46229</v>
      </c>
      <c r="L31" s="4" t="inlineStr">
        <is>
          <t>No answer</t>
        </is>
      </c>
      <c r="M31" s="5" t="n"/>
      <c r="N31" s="4" t="n"/>
      <c r="O31" s="15">
        <f>IF($F31="","",EDATE($F31,IF($G31="",'Settings'!$B$6,$G31)))</f>
        <v/>
      </c>
      <c r="P31" s="9">
        <f>IF($O31="","",IF(OR($M31&lt;&gt;"",$L31="Booked"),"Booked",IF(OR($L31="Declined",$L31="Moved / left"),"Closed",IF($O31&lt;DATE(YEAR('Settings'!$B$5),MONTH('Settings'!$B$5),1),"Overdue",IF($O31&lt;=EOMONTH('Settings'!$B$5,0),"Due this month",IF($O31&lt;=EOMONTH('Settings'!$B$5,1),"Due next month","Not yet due"))))))</f>
        <v/>
      </c>
      <c r="Q31" s="16">
        <f>IF($P31="Overdue",'Settings'!$B$5-$O31,"")</f>
        <v/>
      </c>
      <c r="R31" s="16">
        <f>IF($A31="","",COUNT($H31,$J31,$K31))</f>
        <v/>
      </c>
      <c r="S31" s="17">
        <f>IF($O31="","",DATE(YEAR($O31),MONTH($O31),1))</f>
        <v/>
      </c>
      <c r="T31" s="16">
        <f>IF($P31="Overdue",COUNTIF($P$3:$P31,"Overdue"),"")</f>
        <v/>
      </c>
    </row>
    <row r="32">
      <c r="A32" s="4" t="inlineStr">
        <is>
          <t>D-3187</t>
        </is>
      </c>
      <c r="B32" s="4" t="inlineStr">
        <is>
          <t>Abeer Al Qahtani</t>
        </is>
      </c>
      <c r="C32" s="14" t="inlineStr">
        <is>
          <t>0555017531</t>
        </is>
      </c>
      <c r="D32" s="4" t="inlineStr">
        <is>
          <t>Nouf Al Mutairi (hygienist)</t>
        </is>
      </c>
      <c r="E32" s="4" t="inlineStr">
        <is>
          <t>Perio maintenance</t>
        </is>
      </c>
      <c r="F32" s="5" t="n">
        <v>46152</v>
      </c>
      <c r="G32" s="6" t="n">
        <v>3</v>
      </c>
      <c r="H32" s="5" t="n">
        <v>46224</v>
      </c>
      <c r="I32" s="4" t="inlineStr">
        <is>
          <t>Phone call</t>
        </is>
      </c>
      <c r="J32" s="5" t="n">
        <v>46232</v>
      </c>
      <c r="K32" s="5" t="n"/>
      <c r="L32" s="4" t="inlineStr">
        <is>
          <t>Declined</t>
        </is>
      </c>
      <c r="M32" s="5" t="n"/>
      <c r="N32" s="4" t="n"/>
      <c r="O32" s="15">
        <f>IF($F32="","",EDATE($F32,IF($G32="",'Settings'!$B$6,$G32)))</f>
        <v/>
      </c>
      <c r="P32" s="9">
        <f>IF($O32="","",IF(OR($M32&lt;&gt;"",$L32="Booked"),"Booked",IF(OR($L32="Declined",$L32="Moved / left"),"Closed",IF($O32&lt;DATE(YEAR('Settings'!$B$5),MONTH('Settings'!$B$5),1),"Overdue",IF($O32&lt;=EOMONTH('Settings'!$B$5,0),"Due this month",IF($O32&lt;=EOMONTH('Settings'!$B$5,1),"Due next month","Not yet due"))))))</f>
        <v/>
      </c>
      <c r="Q32" s="16">
        <f>IF($P32="Overdue",'Settings'!$B$5-$O32,"")</f>
        <v/>
      </c>
      <c r="R32" s="16">
        <f>IF($A32="","",COUNT($H32,$J32,$K32))</f>
        <v/>
      </c>
      <c r="S32" s="17">
        <f>IF($O32="","",DATE(YEAR($O32),MONTH($O32),1))</f>
        <v/>
      </c>
      <c r="T32" s="16">
        <f>IF($P32="Overdue",COUNTIF($P$3:$P32,"Overdue"),"")</f>
        <v/>
      </c>
    </row>
    <row r="33">
      <c r="A33" s="4" t="inlineStr">
        <is>
          <t>D-3190</t>
        </is>
      </c>
      <c r="B33" s="4" t="inlineStr">
        <is>
          <t>Khaled Mansour</t>
        </is>
      </c>
      <c r="C33" s="14" t="inlineStr">
        <is>
          <t>0566863577</t>
        </is>
      </c>
      <c r="D33" s="4" t="inlineStr">
        <is>
          <t>Dr Reem Al Otaibi</t>
        </is>
      </c>
      <c r="E33" s="4" t="inlineStr">
        <is>
          <t>Child check-up and fluoride</t>
        </is>
      </c>
      <c r="F33" s="5" t="n">
        <v>46064</v>
      </c>
      <c r="G33" s="6" t="n">
        <v>6</v>
      </c>
      <c r="H33" s="5" t="n"/>
      <c r="I33" s="4" t="n"/>
      <c r="J33" s="5" t="n"/>
      <c r="K33" s="5" t="n"/>
      <c r="L33" s="4" t="n"/>
      <c r="M33" s="5" t="n"/>
      <c r="N33" s="4" t="n"/>
      <c r="O33" s="15">
        <f>IF($F33="","",EDATE($F33,IF($G33="",'Settings'!$B$6,$G33)))</f>
        <v/>
      </c>
      <c r="P33" s="9">
        <f>IF($O33="","",IF(OR($M33&lt;&gt;"",$L33="Booked"),"Booked",IF(OR($L33="Declined",$L33="Moved / left"),"Closed",IF($O33&lt;DATE(YEAR('Settings'!$B$5),MONTH('Settings'!$B$5),1),"Overdue",IF($O33&lt;=EOMONTH('Settings'!$B$5,0),"Due this month",IF($O33&lt;=EOMONTH('Settings'!$B$5,1),"Due next month","Not yet due"))))))</f>
        <v/>
      </c>
      <c r="Q33" s="16">
        <f>IF($P33="Overdue",'Settings'!$B$5-$O33,"")</f>
        <v/>
      </c>
      <c r="R33" s="16">
        <f>IF($A33="","",COUNT($H33,$J33,$K33))</f>
        <v/>
      </c>
      <c r="S33" s="17">
        <f>IF($O33="","",DATE(YEAR($O33),MONTH($O33),1))</f>
        <v/>
      </c>
      <c r="T33" s="16">
        <f>IF($P33="Overdue",COUNTIF($P$3:$P33,"Overdue"),"")</f>
        <v/>
      </c>
    </row>
    <row r="34">
      <c r="A34" s="4" t="inlineStr">
        <is>
          <t>D-3193</t>
        </is>
      </c>
      <c r="B34" s="4" t="inlineStr">
        <is>
          <t>Sara Abdulaziz</t>
        </is>
      </c>
      <c r="C34" s="14" t="inlineStr">
        <is>
          <t>0541571393</t>
        </is>
      </c>
      <c r="D34" s="4" t="inlineStr">
        <is>
          <t>Nouf Al Mutairi (hygienist)</t>
        </is>
      </c>
      <c r="E34" s="4" t="inlineStr">
        <is>
          <t>Perio maintenance</t>
        </is>
      </c>
      <c r="F34" s="5" t="n">
        <v>46153</v>
      </c>
      <c r="G34" s="6" t="n">
        <v>3</v>
      </c>
      <c r="H34" s="5" t="n">
        <v>46218</v>
      </c>
      <c r="I34" s="4" t="inlineStr">
        <is>
          <t>Phone call</t>
        </is>
      </c>
      <c r="J34" s="5" t="n">
        <v>46230</v>
      </c>
      <c r="K34" s="5" t="n">
        <v>46236</v>
      </c>
      <c r="L34" s="4" t="inlineStr">
        <is>
          <t>Call back later</t>
        </is>
      </c>
      <c r="M34" s="5" t="n"/>
      <c r="N34" s="4" t="n"/>
      <c r="O34" s="15">
        <f>IF($F34="","",EDATE($F34,IF($G34="",'Settings'!$B$6,$G34)))</f>
        <v/>
      </c>
      <c r="P34" s="9">
        <f>IF($O34="","",IF(OR($M34&lt;&gt;"",$L34="Booked"),"Booked",IF(OR($L34="Declined",$L34="Moved / left"),"Closed",IF($O34&lt;DATE(YEAR('Settings'!$B$5),MONTH('Settings'!$B$5),1),"Overdue",IF($O34&lt;=EOMONTH('Settings'!$B$5,0),"Due this month",IF($O34&lt;=EOMONTH('Settings'!$B$5,1),"Due next month","Not yet due"))))))</f>
        <v/>
      </c>
      <c r="Q34" s="16">
        <f>IF($P34="Overdue",'Settings'!$B$5-$O34,"")</f>
        <v/>
      </c>
      <c r="R34" s="16">
        <f>IF($A34="","",COUNT($H34,$J34,$K34))</f>
        <v/>
      </c>
      <c r="S34" s="17">
        <f>IF($O34="","",DATE(YEAR($O34),MONTH($O34),1))</f>
        <v/>
      </c>
      <c r="T34" s="16">
        <f>IF($P34="Overdue",COUNTIF($P$3:$P34,"Overdue"),"")</f>
        <v/>
      </c>
    </row>
    <row r="35">
      <c r="A35" s="4" t="inlineStr">
        <is>
          <t>D-3196</t>
        </is>
      </c>
      <c r="B35" s="4" t="inlineStr">
        <is>
          <t>Salman Al Dossary</t>
        </is>
      </c>
      <c r="C35" s="14" t="inlineStr">
        <is>
          <t>0547091080</t>
        </is>
      </c>
      <c r="D35" s="4" t="inlineStr">
        <is>
          <t>Nouf Al Mutairi (hygienist)</t>
        </is>
      </c>
      <c r="E35" s="4" t="inlineStr">
        <is>
          <t>Check-up and scale</t>
        </is>
      </c>
      <c r="F35" s="5" t="n">
        <v>46065</v>
      </c>
      <c r="G35" s="6" t="n">
        <v>6</v>
      </c>
      <c r="H35" s="5" t="n">
        <v>46221</v>
      </c>
      <c r="I35" s="4" t="inlineStr">
        <is>
          <t>WhatsApp</t>
        </is>
      </c>
      <c r="J35" s="5" t="n">
        <v>46226</v>
      </c>
      <c r="K35" s="5" t="n">
        <v>46235</v>
      </c>
      <c r="L35" s="4" t="inlineStr">
        <is>
          <t>Declined</t>
        </is>
      </c>
      <c r="M35" s="5" t="n"/>
      <c r="N35" s="4" t="n"/>
      <c r="O35" s="15">
        <f>IF($F35="","",EDATE($F35,IF($G35="",'Settings'!$B$6,$G35)))</f>
        <v/>
      </c>
      <c r="P35" s="9">
        <f>IF($O35="","",IF(OR($M35&lt;&gt;"",$L35="Booked"),"Booked",IF(OR($L35="Declined",$L35="Moved / left"),"Closed",IF($O35&lt;DATE(YEAR('Settings'!$B$5),MONTH('Settings'!$B$5),1),"Overdue",IF($O35&lt;=EOMONTH('Settings'!$B$5,0),"Due this month",IF($O35&lt;=EOMONTH('Settings'!$B$5,1),"Due next month","Not yet due"))))))</f>
        <v/>
      </c>
      <c r="Q35" s="16">
        <f>IF($P35="Overdue",'Settings'!$B$5-$O35,"")</f>
        <v/>
      </c>
      <c r="R35" s="16">
        <f>IF($A35="","",COUNT($H35,$J35,$K35))</f>
        <v/>
      </c>
      <c r="S35" s="17">
        <f>IF($O35="","",DATE(YEAR($O35),MONTH($O35),1))</f>
        <v/>
      </c>
      <c r="T35" s="16">
        <f>IF($P35="Overdue",COUNTIF($P$3:$P35,"Overdue"),"")</f>
        <v/>
      </c>
    </row>
    <row r="36">
      <c r="A36" s="4" t="inlineStr">
        <is>
          <t>D-3199</t>
        </is>
      </c>
      <c r="B36" s="4" t="inlineStr">
        <is>
          <t>Salman Al Balawi</t>
        </is>
      </c>
      <c r="C36" s="14" t="inlineStr">
        <is>
          <t>0565196120</t>
        </is>
      </c>
      <c r="D36" s="4" t="inlineStr">
        <is>
          <t>Nouf Al Mutairi (hygienist)</t>
        </is>
      </c>
      <c r="E36" s="4" t="inlineStr">
        <is>
          <t>Check-up and scale</t>
        </is>
      </c>
      <c r="F36" s="5" t="n">
        <v>46066</v>
      </c>
      <c r="G36" s="6" t="n">
        <v>6</v>
      </c>
      <c r="H36" s="5" t="n">
        <v>46226</v>
      </c>
      <c r="I36" s="4" t="inlineStr">
        <is>
          <t>SMS</t>
        </is>
      </c>
      <c r="J36" s="5" t="n">
        <v>46238</v>
      </c>
      <c r="K36" s="5" t="n">
        <v>46246</v>
      </c>
      <c r="L36" s="4" t="inlineStr">
        <is>
          <t>Call back later</t>
        </is>
      </c>
      <c r="M36" s="5" t="n"/>
      <c r="N36" s="4" t="n"/>
      <c r="O36" s="15">
        <f>IF($F36="","",EDATE($F36,IF($G36="",'Settings'!$B$6,$G36)))</f>
        <v/>
      </c>
      <c r="P36" s="9">
        <f>IF($O36="","",IF(OR($M36&lt;&gt;"",$L36="Booked"),"Booked",IF(OR($L36="Declined",$L36="Moved / left"),"Closed",IF($O36&lt;DATE(YEAR('Settings'!$B$5),MONTH('Settings'!$B$5),1),"Overdue",IF($O36&lt;=EOMONTH('Settings'!$B$5,0),"Due this month",IF($O36&lt;=EOMONTH('Settings'!$B$5,1),"Due next month","Not yet due"))))))</f>
        <v/>
      </c>
      <c r="Q36" s="16">
        <f>IF($P36="Overdue",'Settings'!$B$5-$O36,"")</f>
        <v/>
      </c>
      <c r="R36" s="16">
        <f>IF($A36="","",COUNT($H36,$J36,$K36))</f>
        <v/>
      </c>
      <c r="S36" s="17">
        <f>IF($O36="","",DATE(YEAR($O36),MONTH($O36),1))</f>
        <v/>
      </c>
      <c r="T36" s="16">
        <f>IF($P36="Overdue",COUNTIF($P$3:$P36,"Overdue"),"")</f>
        <v/>
      </c>
    </row>
    <row r="37">
      <c r="A37" s="4" t="inlineStr">
        <is>
          <t>D-3202</t>
        </is>
      </c>
      <c r="B37" s="4" t="inlineStr">
        <is>
          <t>Amal Al Shehri</t>
        </is>
      </c>
      <c r="C37" s="14" t="inlineStr">
        <is>
          <t>0567567192</t>
        </is>
      </c>
      <c r="D37" s="4" t="inlineStr">
        <is>
          <t>Nouf Al Mutairi (hygienist)</t>
        </is>
      </c>
      <c r="E37" s="4" t="inlineStr">
        <is>
          <t>Perio maintenance</t>
        </is>
      </c>
      <c r="F37" s="5" t="n">
        <v>46156</v>
      </c>
      <c r="G37" s="6" t="n">
        <v>3</v>
      </c>
      <c r="H37" s="5" t="n"/>
      <c r="I37" s="4" t="n"/>
      <c r="J37" s="5" t="n"/>
      <c r="K37" s="5" t="n"/>
      <c r="L37" s="4" t="n"/>
      <c r="M37" s="5" t="n"/>
      <c r="N37" s="4" t="n"/>
      <c r="O37" s="15">
        <f>IF($F37="","",EDATE($F37,IF($G37="",'Settings'!$B$6,$G37)))</f>
        <v/>
      </c>
      <c r="P37" s="9">
        <f>IF($O37="","",IF(OR($M37&lt;&gt;"",$L37="Booked"),"Booked",IF(OR($L37="Declined",$L37="Moved / left"),"Closed",IF($O37&lt;DATE(YEAR('Settings'!$B$5),MONTH('Settings'!$B$5),1),"Overdue",IF($O37&lt;=EOMONTH('Settings'!$B$5,0),"Due this month",IF($O37&lt;=EOMONTH('Settings'!$B$5,1),"Due next month","Not yet due"))))))</f>
        <v/>
      </c>
      <c r="Q37" s="16">
        <f>IF($P37="Overdue",'Settings'!$B$5-$O37,"")</f>
        <v/>
      </c>
      <c r="R37" s="16">
        <f>IF($A37="","",COUNT($H37,$J37,$K37))</f>
        <v/>
      </c>
      <c r="S37" s="17">
        <f>IF($O37="","",DATE(YEAR($O37),MONTH($O37),1))</f>
        <v/>
      </c>
      <c r="T37" s="16">
        <f>IF($P37="Overdue",COUNTIF($P$3:$P37,"Overdue"),"")</f>
        <v/>
      </c>
    </row>
    <row r="38">
      <c r="A38" s="4" t="inlineStr">
        <is>
          <t>D-3205</t>
        </is>
      </c>
      <c r="B38" s="4" t="inlineStr">
        <is>
          <t>Salman Al Shehri</t>
        </is>
      </c>
      <c r="C38" s="14" t="inlineStr">
        <is>
          <t>0509408179</t>
        </is>
      </c>
      <c r="D38" s="4" t="inlineStr">
        <is>
          <t>Dr Karim Fawzy</t>
        </is>
      </c>
      <c r="E38" s="4" t="inlineStr">
        <is>
          <t>Child check-up and fluoride</t>
        </is>
      </c>
      <c r="F38" s="5" t="n">
        <v>46068</v>
      </c>
      <c r="G38" s="6" t="n">
        <v>6</v>
      </c>
      <c r="H38" s="5" t="n">
        <v>46231</v>
      </c>
      <c r="I38" s="4" t="inlineStr">
        <is>
          <t>SMS</t>
        </is>
      </c>
      <c r="J38" s="5" t="n">
        <v>46242</v>
      </c>
      <c r="K38" s="5" t="n">
        <v>46254</v>
      </c>
      <c r="L38" s="4" t="inlineStr">
        <is>
          <t>No answer</t>
        </is>
      </c>
      <c r="M38" s="5" t="n"/>
      <c r="N38" s="4" t="n"/>
      <c r="O38" s="15">
        <f>IF($F38="","",EDATE($F38,IF($G38="",'Settings'!$B$6,$G38)))</f>
        <v/>
      </c>
      <c r="P38" s="9">
        <f>IF($O38="","",IF(OR($M38&lt;&gt;"",$L38="Booked"),"Booked",IF(OR($L38="Declined",$L38="Moved / left"),"Closed",IF($O38&lt;DATE(YEAR('Settings'!$B$5),MONTH('Settings'!$B$5),1),"Overdue",IF($O38&lt;=EOMONTH('Settings'!$B$5,0),"Due this month",IF($O38&lt;=EOMONTH('Settings'!$B$5,1),"Due next month","Not yet due"))))))</f>
        <v/>
      </c>
      <c r="Q38" s="16">
        <f>IF($P38="Overdue",'Settings'!$B$5-$O38,"")</f>
        <v/>
      </c>
      <c r="R38" s="16">
        <f>IF($A38="","",COUNT($H38,$J38,$K38))</f>
        <v/>
      </c>
      <c r="S38" s="17">
        <f>IF($O38="","",DATE(YEAR($O38),MONTH($O38),1))</f>
        <v/>
      </c>
      <c r="T38" s="16">
        <f>IF($P38="Overdue",COUNTIF($P$3:$P38,"Overdue"),"")</f>
        <v/>
      </c>
    </row>
    <row r="39">
      <c r="A39" s="4" t="inlineStr">
        <is>
          <t>D-3208</t>
        </is>
      </c>
      <c r="B39" s="4" t="inlineStr">
        <is>
          <t>Faisal Al Subaie</t>
        </is>
      </c>
      <c r="C39" s="14" t="inlineStr">
        <is>
          <t>0507953353</t>
        </is>
      </c>
      <c r="D39" s="4" t="inlineStr">
        <is>
          <t>Nouf Al Mutairi (hygienist)</t>
        </is>
      </c>
      <c r="E39" s="4" t="inlineStr">
        <is>
          <t>Check-up and scale</t>
        </is>
      </c>
      <c r="F39" s="5" t="n">
        <v>46072</v>
      </c>
      <c r="G39" s="6" t="n">
        <v>6</v>
      </c>
      <c r="H39" s="5" t="n">
        <v>46234</v>
      </c>
      <c r="I39" s="4" t="inlineStr">
        <is>
          <t>SMS</t>
        </is>
      </c>
      <c r="J39" s="5" t="n">
        <v>46239</v>
      </c>
      <c r="K39" s="5" t="n">
        <v>46245</v>
      </c>
      <c r="L39" s="4" t="inlineStr">
        <is>
          <t>No answer</t>
        </is>
      </c>
      <c r="M39" s="5" t="n"/>
      <c r="N39" s="4" t="n"/>
      <c r="O39" s="15">
        <f>IF($F39="","",EDATE($F39,IF($G39="",'Settings'!$B$6,$G39)))</f>
        <v/>
      </c>
      <c r="P39" s="9">
        <f>IF($O39="","",IF(OR($M39&lt;&gt;"",$L39="Booked"),"Booked",IF(OR($L39="Declined",$L39="Moved / left"),"Closed",IF($O39&lt;DATE(YEAR('Settings'!$B$5),MONTH('Settings'!$B$5),1),"Overdue",IF($O39&lt;=EOMONTH('Settings'!$B$5,0),"Due this month",IF($O39&lt;=EOMONTH('Settings'!$B$5,1),"Due next month","Not yet due"))))))</f>
        <v/>
      </c>
      <c r="Q39" s="16">
        <f>IF($P39="Overdue",'Settings'!$B$5-$O39,"")</f>
        <v/>
      </c>
      <c r="R39" s="16">
        <f>IF($A39="","",COUNT($H39,$J39,$K39))</f>
        <v/>
      </c>
      <c r="S39" s="17">
        <f>IF($O39="","",DATE(YEAR($O39),MONTH($O39),1))</f>
        <v/>
      </c>
      <c r="T39" s="16">
        <f>IF($P39="Overdue",COUNTIF($P$3:$P39,"Overdue"),"")</f>
        <v/>
      </c>
    </row>
    <row r="40">
      <c r="A40" s="4" t="inlineStr">
        <is>
          <t>D-3211</t>
        </is>
      </c>
      <c r="B40" s="4" t="inlineStr">
        <is>
          <t>Abdulrahman Abdulaziz</t>
        </is>
      </c>
      <c r="C40" s="14" t="inlineStr">
        <is>
          <t>0564702391</t>
        </is>
      </c>
      <c r="D40" s="4" t="inlineStr">
        <is>
          <t>Nouf Al Mutairi (hygienist)</t>
        </is>
      </c>
      <c r="E40" s="4" t="inlineStr">
        <is>
          <t>Check-up and scale</t>
        </is>
      </c>
      <c r="F40" s="5" t="n">
        <v>46074</v>
      </c>
      <c r="G40" s="6" t="n">
        <v>6</v>
      </c>
      <c r="H40" s="5" t="n">
        <v>46238</v>
      </c>
      <c r="I40" s="4" t="inlineStr">
        <is>
          <t>Phone call</t>
        </is>
      </c>
      <c r="J40" s="5" t="n">
        <v>46244</v>
      </c>
      <c r="K40" s="5" t="n"/>
      <c r="L40" s="4" t="inlineStr">
        <is>
          <t>Wrong number</t>
        </is>
      </c>
      <c r="M40" s="5" t="n"/>
      <c r="N40" s="4" t="n"/>
      <c r="O40" s="15">
        <f>IF($F40="","",EDATE($F40,IF($G40="",'Settings'!$B$6,$G40)))</f>
        <v/>
      </c>
      <c r="P40" s="9">
        <f>IF($O40="","",IF(OR($M40&lt;&gt;"",$L40="Booked"),"Booked",IF(OR($L40="Declined",$L40="Moved / left"),"Closed",IF($O40&lt;DATE(YEAR('Settings'!$B$5),MONTH('Settings'!$B$5),1),"Overdue",IF($O40&lt;=EOMONTH('Settings'!$B$5,0),"Due this month",IF($O40&lt;=EOMONTH('Settings'!$B$5,1),"Due next month","Not yet due"))))))</f>
        <v/>
      </c>
      <c r="Q40" s="16">
        <f>IF($P40="Overdue",'Settings'!$B$5-$O40,"")</f>
        <v/>
      </c>
      <c r="R40" s="16">
        <f>IF($A40="","",COUNT($H40,$J40,$K40))</f>
        <v/>
      </c>
      <c r="S40" s="17">
        <f>IF($O40="","",DATE(YEAR($O40),MONTH($O40),1))</f>
        <v/>
      </c>
      <c r="T40" s="16">
        <f>IF($P40="Overdue",COUNTIF($P$3:$P40,"Overdue"),"")</f>
        <v/>
      </c>
    </row>
    <row r="41">
      <c r="A41" s="4" t="inlineStr">
        <is>
          <t>D-3214</t>
        </is>
      </c>
      <c r="B41" s="4" t="inlineStr">
        <is>
          <t>Yasser Al Qahtani</t>
        </is>
      </c>
      <c r="C41" s="14" t="inlineStr">
        <is>
          <t>0555579663</t>
        </is>
      </c>
      <c r="D41" s="4" t="inlineStr">
        <is>
          <t>Dr Karim Fawzy</t>
        </is>
      </c>
      <c r="E41" s="4" t="inlineStr">
        <is>
          <t>Child check-up and fluoride</t>
        </is>
      </c>
      <c r="F41" s="5" t="n">
        <v>46075</v>
      </c>
      <c r="G41" s="6" t="n">
        <v>6</v>
      </c>
      <c r="H41" s="5" t="n"/>
      <c r="I41" s="4" t="n"/>
      <c r="J41" s="5" t="n"/>
      <c r="K41" s="5" t="n"/>
      <c r="L41" s="4" t="n"/>
      <c r="M41" s="5" t="n"/>
      <c r="N41" s="4" t="n"/>
      <c r="O41" s="15">
        <f>IF($F41="","",EDATE($F41,IF($G41="",'Settings'!$B$6,$G41)))</f>
        <v/>
      </c>
      <c r="P41" s="9">
        <f>IF($O41="","",IF(OR($M41&lt;&gt;"",$L41="Booked"),"Booked",IF(OR($L41="Declined",$L41="Moved / left"),"Closed",IF($O41&lt;DATE(YEAR('Settings'!$B$5),MONTH('Settings'!$B$5),1),"Overdue",IF($O41&lt;=EOMONTH('Settings'!$B$5,0),"Due this month",IF($O41&lt;=EOMONTH('Settings'!$B$5,1),"Due next month","Not yet due"))))))</f>
        <v/>
      </c>
      <c r="Q41" s="16">
        <f>IF($P41="Overdue",'Settings'!$B$5-$O41,"")</f>
        <v/>
      </c>
      <c r="R41" s="16">
        <f>IF($A41="","",COUNT($H41,$J41,$K41))</f>
        <v/>
      </c>
      <c r="S41" s="17">
        <f>IF($O41="","",DATE(YEAR($O41),MONTH($O41),1))</f>
        <v/>
      </c>
      <c r="T41" s="16">
        <f>IF($P41="Overdue",COUNTIF($P$3:$P41,"Overdue"),"")</f>
        <v/>
      </c>
    </row>
    <row r="42">
      <c r="A42" s="4" t="inlineStr">
        <is>
          <t>D-3217</t>
        </is>
      </c>
      <c r="B42" s="4" t="inlineStr">
        <is>
          <t>Rami Al Shammari</t>
        </is>
      </c>
      <c r="C42" s="14" t="inlineStr">
        <is>
          <t>0539917962</t>
        </is>
      </c>
      <c r="D42" s="4" t="inlineStr">
        <is>
          <t>Dr Karim Fawzy</t>
        </is>
      </c>
      <c r="E42" s="4" t="inlineStr">
        <is>
          <t>Implant review</t>
        </is>
      </c>
      <c r="F42" s="5" t="n">
        <v>45896</v>
      </c>
      <c r="G42" s="6" t="n">
        <v>12</v>
      </c>
      <c r="H42" s="5" t="n">
        <v>46234</v>
      </c>
      <c r="I42" s="4" t="inlineStr">
        <is>
          <t>Phone call</t>
        </is>
      </c>
      <c r="J42" s="5" t="n">
        <v>46240</v>
      </c>
      <c r="K42" s="5" t="n">
        <v>46245</v>
      </c>
      <c r="L42" s="4" t="inlineStr">
        <is>
          <t>No answer</t>
        </is>
      </c>
      <c r="M42" s="5" t="n"/>
      <c r="N42" s="4" t="n"/>
      <c r="O42" s="15">
        <f>IF($F42="","",EDATE($F42,IF($G42="",'Settings'!$B$6,$G42)))</f>
        <v/>
      </c>
      <c r="P42" s="9">
        <f>IF($O42="","",IF(OR($M42&lt;&gt;"",$L42="Booked"),"Booked",IF(OR($L42="Declined",$L42="Moved / left"),"Closed",IF($O42&lt;DATE(YEAR('Settings'!$B$5),MONTH('Settings'!$B$5),1),"Overdue",IF($O42&lt;=EOMONTH('Settings'!$B$5,0),"Due this month",IF($O42&lt;=EOMONTH('Settings'!$B$5,1),"Due next month","Not yet due"))))))</f>
        <v/>
      </c>
      <c r="Q42" s="16">
        <f>IF($P42="Overdue",'Settings'!$B$5-$O42,"")</f>
        <v/>
      </c>
      <c r="R42" s="16">
        <f>IF($A42="","",COUNT($H42,$J42,$K42))</f>
        <v/>
      </c>
      <c r="S42" s="17">
        <f>IF($O42="","",DATE(YEAR($O42),MONTH($O42),1))</f>
        <v/>
      </c>
      <c r="T42" s="16">
        <f>IF($P42="Overdue",COUNTIF($P$3:$P42,"Overdue"),"")</f>
        <v/>
      </c>
    </row>
    <row r="43">
      <c r="A43" s="4" t="inlineStr">
        <is>
          <t>D-3220</t>
        </is>
      </c>
      <c r="B43" s="4" t="inlineStr">
        <is>
          <t>Layan El Naggar</t>
        </is>
      </c>
      <c r="C43" s="14" t="inlineStr">
        <is>
          <t>0509769197</t>
        </is>
      </c>
      <c r="D43" s="4" t="inlineStr">
        <is>
          <t>Nouf Al Mutairi (hygienist)</t>
        </is>
      </c>
      <c r="E43" s="4" t="inlineStr">
        <is>
          <t>Check-up and scale</t>
        </is>
      </c>
      <c r="F43" s="5" t="n">
        <v>46081</v>
      </c>
      <c r="G43" s="6" t="n">
        <v>6</v>
      </c>
      <c r="H43" s="5" t="n">
        <v>46242</v>
      </c>
      <c r="I43" s="4" t="inlineStr">
        <is>
          <t>WhatsApp</t>
        </is>
      </c>
      <c r="J43" s="5" t="n"/>
      <c r="K43" s="5" t="n"/>
      <c r="L43" s="4" t="inlineStr">
        <is>
          <t>Wrong number</t>
        </is>
      </c>
      <c r="M43" s="5" t="n"/>
      <c r="N43" s="4" t="n"/>
      <c r="O43" s="15">
        <f>IF($F43="","",EDATE($F43,IF($G43="",'Settings'!$B$6,$G43)))</f>
        <v/>
      </c>
      <c r="P43" s="9">
        <f>IF($O43="","",IF(OR($M43&lt;&gt;"",$L43="Booked"),"Booked",IF(OR($L43="Declined",$L43="Moved / left"),"Closed",IF($O43&lt;DATE(YEAR('Settings'!$B$5),MONTH('Settings'!$B$5),1),"Overdue",IF($O43&lt;=EOMONTH('Settings'!$B$5,0),"Due this month",IF($O43&lt;=EOMONTH('Settings'!$B$5,1),"Due next month","Not yet due"))))))</f>
        <v/>
      </c>
      <c r="Q43" s="16">
        <f>IF($P43="Overdue",'Settings'!$B$5-$O43,"")</f>
        <v/>
      </c>
      <c r="R43" s="16">
        <f>IF($A43="","",COUNT($H43,$J43,$K43))</f>
        <v/>
      </c>
      <c r="S43" s="17">
        <f>IF($O43="","",DATE(YEAR($O43),MONTH($O43),1))</f>
        <v/>
      </c>
      <c r="T43" s="16">
        <f>IF($P43="Overdue",COUNTIF($P$3:$P43,"Overdue"),"")</f>
        <v/>
      </c>
    </row>
    <row r="44">
      <c r="A44" s="4" t="inlineStr">
        <is>
          <t>D-3223</t>
        </is>
      </c>
      <c r="B44" s="4" t="inlineStr">
        <is>
          <t>Maha Al Zahrani</t>
        </is>
      </c>
      <c r="C44" s="14" t="inlineStr">
        <is>
          <t>0566332690</t>
        </is>
      </c>
      <c r="D44" s="4" t="inlineStr">
        <is>
          <t>Nouf Al Mutairi (hygienist)</t>
        </is>
      </c>
      <c r="E44" s="4" t="inlineStr">
        <is>
          <t>Check-up and scale</t>
        </is>
      </c>
      <c r="F44" s="5" t="n">
        <v>46081</v>
      </c>
      <c r="G44" s="6" t="n">
        <v>6</v>
      </c>
      <c r="H44" s="5" t="n"/>
      <c r="I44" s="4" t="n"/>
      <c r="J44" s="5" t="n"/>
      <c r="K44" s="5" t="n"/>
      <c r="L44" s="4" t="n"/>
      <c r="M44" s="5" t="n"/>
      <c r="N44" s="4" t="n"/>
      <c r="O44" s="15">
        <f>IF($F44="","",EDATE($F44,IF($G44="",'Settings'!$B$6,$G44)))</f>
        <v/>
      </c>
      <c r="P44" s="9">
        <f>IF($O44="","",IF(OR($M44&lt;&gt;"",$L44="Booked"),"Booked",IF(OR($L44="Declined",$L44="Moved / left"),"Closed",IF($O44&lt;DATE(YEAR('Settings'!$B$5),MONTH('Settings'!$B$5),1),"Overdue",IF($O44&lt;=EOMONTH('Settings'!$B$5,0),"Due this month",IF($O44&lt;=EOMONTH('Settings'!$B$5,1),"Due next month","Not yet due"))))))</f>
        <v/>
      </c>
      <c r="Q44" s="16">
        <f>IF($P44="Overdue",'Settings'!$B$5-$O44,"")</f>
        <v/>
      </c>
      <c r="R44" s="16">
        <f>IF($A44="","",COUNT($H44,$J44,$K44))</f>
        <v/>
      </c>
      <c r="S44" s="17">
        <f>IF($O44="","",DATE(YEAR($O44),MONTH($O44),1))</f>
        <v/>
      </c>
      <c r="T44" s="16">
        <f>IF($P44="Overdue",COUNTIF($P$3:$P44,"Overdue"),"")</f>
        <v/>
      </c>
    </row>
    <row r="45">
      <c r="A45" s="4" t="inlineStr">
        <is>
          <t>D-3226</t>
        </is>
      </c>
      <c r="B45" s="4" t="inlineStr">
        <is>
          <t>Layan Al Harbi</t>
        </is>
      </c>
      <c r="C45" s="14" t="inlineStr">
        <is>
          <t>0542511452</t>
        </is>
      </c>
      <c r="D45" s="4" t="inlineStr">
        <is>
          <t>Dr Reem Al Otaibi</t>
        </is>
      </c>
      <c r="E45" s="4" t="inlineStr">
        <is>
          <t>Check-up and scale</t>
        </is>
      </c>
      <c r="F45" s="5" t="n">
        <v>46083</v>
      </c>
      <c r="G45" s="6" t="n">
        <v>6</v>
      </c>
      <c r="H45" s="5" t="n">
        <v>46239</v>
      </c>
      <c r="I45" s="4" t="inlineStr">
        <is>
          <t>Phone call</t>
        </is>
      </c>
      <c r="J45" s="5" t="n">
        <v>46245</v>
      </c>
      <c r="K45" s="5" t="n">
        <v>46256</v>
      </c>
      <c r="L45" s="4" t="inlineStr">
        <is>
          <t>No answer</t>
        </is>
      </c>
      <c r="M45" s="5" t="n"/>
      <c r="N45" s="4" t="n"/>
      <c r="O45" s="15">
        <f>IF($F45="","",EDATE($F45,IF($G45="",'Settings'!$B$6,$G45)))</f>
        <v/>
      </c>
      <c r="P45" s="9">
        <f>IF($O45="","",IF(OR($M45&lt;&gt;"",$L45="Booked"),"Booked",IF(OR($L45="Declined",$L45="Moved / left"),"Closed",IF($O45&lt;DATE(YEAR('Settings'!$B$5),MONTH('Settings'!$B$5),1),"Overdue",IF($O45&lt;=EOMONTH('Settings'!$B$5,0),"Due this month",IF($O45&lt;=EOMONTH('Settings'!$B$5,1),"Due next month","Not yet due"))))))</f>
        <v/>
      </c>
      <c r="Q45" s="16">
        <f>IF($P45="Overdue",'Settings'!$B$5-$O45,"")</f>
        <v/>
      </c>
      <c r="R45" s="16">
        <f>IF($A45="","",COUNT($H45,$J45,$K45))</f>
        <v/>
      </c>
      <c r="S45" s="17">
        <f>IF($O45="","",DATE(YEAR($O45),MONTH($O45),1))</f>
        <v/>
      </c>
      <c r="T45" s="16">
        <f>IF($P45="Overdue",COUNTIF($P$3:$P45,"Overdue"),"")</f>
        <v/>
      </c>
    </row>
    <row r="46">
      <c r="A46" s="4" t="inlineStr">
        <is>
          <t>D-3229</t>
        </is>
      </c>
      <c r="B46" s="4" t="inlineStr">
        <is>
          <t>Sami El Naggar</t>
        </is>
      </c>
      <c r="C46" s="14" t="inlineStr">
        <is>
          <t>0536169846</t>
        </is>
      </c>
      <c r="D46" s="4" t="inlineStr">
        <is>
          <t>Dr Tarek Hamdy</t>
        </is>
      </c>
      <c r="E46" s="4" t="inlineStr">
        <is>
          <t>Check-up and scale</t>
        </is>
      </c>
      <c r="F46" s="5" t="n">
        <v>46087</v>
      </c>
      <c r="G46" s="6" t="n">
        <v>6</v>
      </c>
      <c r="H46" s="5" t="n">
        <v>46251</v>
      </c>
      <c r="I46" s="4" t="inlineStr">
        <is>
          <t>WhatsApp</t>
        </is>
      </c>
      <c r="J46" s="5" t="n">
        <v>46261</v>
      </c>
      <c r="K46" s="5" t="n"/>
      <c r="L46" s="4" t="inlineStr">
        <is>
          <t>Declined</t>
        </is>
      </c>
      <c r="M46" s="5" t="n"/>
      <c r="N46" s="4" t="n"/>
      <c r="O46" s="15">
        <f>IF($F46="","",EDATE($F46,IF($G46="",'Settings'!$B$6,$G46)))</f>
        <v/>
      </c>
      <c r="P46" s="9">
        <f>IF($O46="","",IF(OR($M46&lt;&gt;"",$L46="Booked"),"Booked",IF(OR($L46="Declined",$L46="Moved / left"),"Closed",IF($O46&lt;DATE(YEAR('Settings'!$B$5),MONTH('Settings'!$B$5),1),"Overdue",IF($O46&lt;=EOMONTH('Settings'!$B$5,0),"Due this month",IF($O46&lt;=EOMONTH('Settings'!$B$5,1),"Due next month","Not yet due"))))))</f>
        <v/>
      </c>
      <c r="Q46" s="16">
        <f>IF($P46="Overdue",'Settings'!$B$5-$O46,"")</f>
        <v/>
      </c>
      <c r="R46" s="16">
        <f>IF($A46="","",COUNT($H46,$J46,$K46))</f>
        <v/>
      </c>
      <c r="S46" s="17">
        <f>IF($O46="","",DATE(YEAR($O46),MONTH($O46),1))</f>
        <v/>
      </c>
      <c r="T46" s="16">
        <f>IF($P46="Overdue",COUNTIF($P$3:$P46,"Overdue"),"")</f>
        <v/>
      </c>
    </row>
    <row r="47">
      <c r="A47" s="4" t="inlineStr">
        <is>
          <t>D-3232</t>
        </is>
      </c>
      <c r="B47" s="4" t="inlineStr">
        <is>
          <t>Haya Al Ahmadi</t>
        </is>
      </c>
      <c r="C47" s="14" t="inlineStr">
        <is>
          <t>0551738339</t>
        </is>
      </c>
      <c r="D47" s="4" t="inlineStr">
        <is>
          <t>Nouf Al Mutairi (hygienist)</t>
        </is>
      </c>
      <c r="E47" s="4" t="inlineStr">
        <is>
          <t>Perio maintenance</t>
        </is>
      </c>
      <c r="F47" s="5" t="n">
        <v>46185</v>
      </c>
      <c r="G47" s="6" t="n">
        <v>3</v>
      </c>
      <c r="H47" s="5" t="n">
        <v>46262</v>
      </c>
      <c r="I47" s="4" t="inlineStr">
        <is>
          <t>SMS</t>
        </is>
      </c>
      <c r="J47" s="5" t="n">
        <v>46274</v>
      </c>
      <c r="K47" s="5" t="n">
        <v>46279</v>
      </c>
      <c r="L47" s="4" t="inlineStr">
        <is>
          <t>No answer</t>
        </is>
      </c>
      <c r="M47" s="5" t="n"/>
      <c r="N47" s="4" t="n"/>
      <c r="O47" s="15">
        <f>IF($F47="","",EDATE($F47,IF($G47="",'Settings'!$B$6,$G47)))</f>
        <v/>
      </c>
      <c r="P47" s="9">
        <f>IF($O47="","",IF(OR($M47&lt;&gt;"",$L47="Booked"),"Booked",IF(OR($L47="Declined",$L47="Moved / left"),"Closed",IF($O47&lt;DATE(YEAR('Settings'!$B$5),MONTH('Settings'!$B$5),1),"Overdue",IF($O47&lt;=EOMONTH('Settings'!$B$5,0),"Due this month",IF($O47&lt;=EOMONTH('Settings'!$B$5,1),"Due next month","Not yet due"))))))</f>
        <v/>
      </c>
      <c r="Q47" s="16">
        <f>IF($P47="Overdue",'Settings'!$B$5-$O47,"")</f>
        <v/>
      </c>
      <c r="R47" s="16">
        <f>IF($A47="","",COUNT($H47,$J47,$K47))</f>
        <v/>
      </c>
      <c r="S47" s="17">
        <f>IF($O47="","",DATE(YEAR($O47),MONTH($O47),1))</f>
        <v/>
      </c>
      <c r="T47" s="16">
        <f>IF($P47="Overdue",COUNTIF($P$3:$P47,"Overdue"),"")</f>
        <v/>
      </c>
    </row>
    <row r="48">
      <c r="A48" s="4" t="inlineStr">
        <is>
          <t>D-3235</t>
        </is>
      </c>
      <c r="B48" s="4" t="inlineStr">
        <is>
          <t>Rami El Naggar</t>
        </is>
      </c>
      <c r="C48" s="14" t="inlineStr">
        <is>
          <t>0569429016</t>
        </is>
      </c>
      <c r="D48" s="4" t="inlineStr">
        <is>
          <t>Dr Karim Fawzy</t>
        </is>
      </c>
      <c r="E48" s="4" t="inlineStr">
        <is>
          <t>Check-up and scale</t>
        </is>
      </c>
      <c r="F48" s="5" t="n">
        <v>46096</v>
      </c>
      <c r="G48" s="6" t="n">
        <v>6</v>
      </c>
      <c r="H48" s="5" t="n">
        <v>46254</v>
      </c>
      <c r="I48" s="4" t="inlineStr">
        <is>
          <t>SMS</t>
        </is>
      </c>
      <c r="J48" s="5" t="n">
        <v>46263</v>
      </c>
      <c r="K48" s="5" t="n"/>
      <c r="L48" s="4" t="inlineStr">
        <is>
          <t>Wrong number</t>
        </is>
      </c>
      <c r="M48" s="5" t="n"/>
      <c r="N48" s="4" t="n"/>
      <c r="O48" s="15">
        <f>IF($F48="","",EDATE($F48,IF($G48="",'Settings'!$B$6,$G48)))</f>
        <v/>
      </c>
      <c r="P48" s="9">
        <f>IF($O48="","",IF(OR($M48&lt;&gt;"",$L48="Booked"),"Booked",IF(OR($L48="Declined",$L48="Moved / left"),"Closed",IF($O48&lt;DATE(YEAR('Settings'!$B$5),MONTH('Settings'!$B$5),1),"Overdue",IF($O48&lt;=EOMONTH('Settings'!$B$5,0),"Due this month",IF($O48&lt;=EOMONTH('Settings'!$B$5,1),"Due next month","Not yet due"))))))</f>
        <v/>
      </c>
      <c r="Q48" s="16">
        <f>IF($P48="Overdue",'Settings'!$B$5-$O48,"")</f>
        <v/>
      </c>
      <c r="R48" s="16">
        <f>IF($A48="","",COUNT($H48,$J48,$K48))</f>
        <v/>
      </c>
      <c r="S48" s="17">
        <f>IF($O48="","",DATE(YEAR($O48),MONTH($O48),1))</f>
        <v/>
      </c>
      <c r="T48" s="16">
        <f>IF($P48="Overdue",COUNTIF($P$3:$P48,"Overdue"),"")</f>
        <v/>
      </c>
    </row>
    <row r="49">
      <c r="A49" s="4" t="inlineStr">
        <is>
          <t>D-3238</t>
        </is>
      </c>
      <c r="B49" s="4" t="inlineStr">
        <is>
          <t>Rami Al Khatib</t>
        </is>
      </c>
      <c r="C49" s="14" t="inlineStr">
        <is>
          <t>0507524620</t>
        </is>
      </c>
      <c r="D49" s="4" t="inlineStr">
        <is>
          <t>Nouf Al Mutairi (hygienist)</t>
        </is>
      </c>
      <c r="E49" s="4" t="inlineStr">
        <is>
          <t>Perio maintenance</t>
        </is>
      </c>
      <c r="F49" s="5" t="n">
        <v>46189</v>
      </c>
      <c r="G49" s="6" t="n">
        <v>3</v>
      </c>
      <c r="H49" s="5" t="n">
        <v>46259</v>
      </c>
      <c r="I49" s="4" t="inlineStr">
        <is>
          <t>Phone call</t>
        </is>
      </c>
      <c r="J49" s="5" t="n">
        <v>46269</v>
      </c>
      <c r="K49" s="5" t="n"/>
      <c r="L49" s="4" t="inlineStr">
        <is>
          <t>Moved / left</t>
        </is>
      </c>
      <c r="M49" s="5" t="n"/>
      <c r="N49" s="4" t="n"/>
      <c r="O49" s="15">
        <f>IF($F49="","",EDATE($F49,IF($G49="",'Settings'!$B$6,$G49)))</f>
        <v/>
      </c>
      <c r="P49" s="9">
        <f>IF($O49="","",IF(OR($M49&lt;&gt;"",$L49="Booked"),"Booked",IF(OR($L49="Declined",$L49="Moved / left"),"Closed",IF($O49&lt;DATE(YEAR('Settings'!$B$5),MONTH('Settings'!$B$5),1),"Overdue",IF($O49&lt;=EOMONTH('Settings'!$B$5,0),"Due this month",IF($O49&lt;=EOMONTH('Settings'!$B$5,1),"Due next month","Not yet due"))))))</f>
        <v/>
      </c>
      <c r="Q49" s="16">
        <f>IF($P49="Overdue",'Settings'!$B$5-$O49,"")</f>
        <v/>
      </c>
      <c r="R49" s="16">
        <f>IF($A49="","",COUNT($H49,$J49,$K49))</f>
        <v/>
      </c>
      <c r="S49" s="17">
        <f>IF($O49="","",DATE(YEAR($O49),MONTH($O49),1))</f>
        <v/>
      </c>
      <c r="T49" s="16">
        <f>IF($P49="Overdue",COUNTIF($P$3:$P49,"Overdue"),"")</f>
        <v/>
      </c>
    </row>
    <row r="50">
      <c r="A50" s="4" t="inlineStr">
        <is>
          <t>D-3241</t>
        </is>
      </c>
      <c r="B50" s="4" t="inlineStr">
        <is>
          <t>Abeer Al Shammari</t>
        </is>
      </c>
      <c r="C50" s="14" t="inlineStr">
        <is>
          <t>0549534149</t>
        </is>
      </c>
      <c r="D50" s="4" t="inlineStr">
        <is>
          <t>Dr Tarek Hamdy</t>
        </is>
      </c>
      <c r="E50" s="4" t="inlineStr">
        <is>
          <t>Check-up and scale</t>
        </is>
      </c>
      <c r="F50" s="5" t="n">
        <v>46100</v>
      </c>
      <c r="G50" s="6" t="n">
        <v>6</v>
      </c>
      <c r="H50" s="5" t="n">
        <v>46257</v>
      </c>
      <c r="I50" s="4" t="inlineStr">
        <is>
          <t>WhatsApp</t>
        </is>
      </c>
      <c r="J50" s="5" t="n"/>
      <c r="K50" s="5" t="n"/>
      <c r="L50" s="4" t="inlineStr">
        <is>
          <t>Booked</t>
        </is>
      </c>
      <c r="M50" s="5" t="n">
        <v>46294</v>
      </c>
      <c r="N50" s="4" t="n"/>
      <c r="O50" s="15">
        <f>IF($F50="","",EDATE($F50,IF($G50="",'Settings'!$B$6,$G50)))</f>
        <v/>
      </c>
      <c r="P50" s="9">
        <f>IF($O50="","",IF(OR($M50&lt;&gt;"",$L50="Booked"),"Booked",IF(OR($L50="Declined",$L50="Moved / left"),"Closed",IF($O50&lt;DATE(YEAR('Settings'!$B$5),MONTH('Settings'!$B$5),1),"Overdue",IF($O50&lt;=EOMONTH('Settings'!$B$5,0),"Due this month",IF($O50&lt;=EOMONTH('Settings'!$B$5,1),"Due next month","Not yet due"))))))</f>
        <v/>
      </c>
      <c r="Q50" s="16">
        <f>IF($P50="Overdue",'Settings'!$B$5-$O50,"")</f>
        <v/>
      </c>
      <c r="R50" s="16">
        <f>IF($A50="","",COUNT($H50,$J50,$K50))</f>
        <v/>
      </c>
      <c r="S50" s="17">
        <f>IF($O50="","",DATE(YEAR($O50),MONTH($O50),1))</f>
        <v/>
      </c>
      <c r="T50" s="16">
        <f>IF($P50="Overdue",COUNTIF($P$3:$P50,"Overdue"),"")</f>
        <v/>
      </c>
    </row>
    <row r="51">
      <c r="A51" s="4" t="inlineStr">
        <is>
          <t>D-3244</t>
        </is>
      </c>
      <c r="B51" s="4" t="inlineStr">
        <is>
          <t>Ibrahim Al Dossary</t>
        </is>
      </c>
      <c r="C51" s="14" t="inlineStr">
        <is>
          <t>0507499108</t>
        </is>
      </c>
      <c r="D51" s="4" t="inlineStr">
        <is>
          <t>Dr Reem Al Otaibi</t>
        </is>
      </c>
      <c r="E51" s="4" t="inlineStr">
        <is>
          <t>Check-up and scale</t>
        </is>
      </c>
      <c r="F51" s="5" t="n">
        <v>46103</v>
      </c>
      <c r="G51" s="6" t="n">
        <v>6</v>
      </c>
      <c r="H51" s="5" t="n">
        <v>46265</v>
      </c>
      <c r="I51" s="4" t="inlineStr">
        <is>
          <t>WhatsApp</t>
        </is>
      </c>
      <c r="J51" s="5" t="n"/>
      <c r="K51" s="5" t="n"/>
      <c r="L51" s="4" t="inlineStr">
        <is>
          <t>Booked</t>
        </is>
      </c>
      <c r="M51" s="5" t="n">
        <v>46296</v>
      </c>
      <c r="N51" s="4" t="n"/>
      <c r="O51" s="15">
        <f>IF($F51="","",EDATE($F51,IF($G51="",'Settings'!$B$6,$G51)))</f>
        <v/>
      </c>
      <c r="P51" s="9">
        <f>IF($O51="","",IF(OR($M51&lt;&gt;"",$L51="Booked"),"Booked",IF(OR($L51="Declined",$L51="Moved / left"),"Closed",IF($O51&lt;DATE(YEAR('Settings'!$B$5),MONTH('Settings'!$B$5),1),"Overdue",IF($O51&lt;=EOMONTH('Settings'!$B$5,0),"Due this month",IF($O51&lt;=EOMONTH('Settings'!$B$5,1),"Due next month","Not yet due"))))))</f>
        <v/>
      </c>
      <c r="Q51" s="16">
        <f>IF($P51="Overdue",'Settings'!$B$5-$O51,"")</f>
        <v/>
      </c>
      <c r="R51" s="16">
        <f>IF($A51="","",COUNT($H51,$J51,$K51))</f>
        <v/>
      </c>
      <c r="S51" s="17">
        <f>IF($O51="","",DATE(YEAR($O51),MONTH($O51),1))</f>
        <v/>
      </c>
      <c r="T51" s="16">
        <f>IF($P51="Overdue",COUNTIF($P$3:$P51,"Overdue"),"")</f>
        <v/>
      </c>
    </row>
    <row r="52">
      <c r="A52" s="4" t="inlineStr">
        <is>
          <t>D-3247</t>
        </is>
      </c>
      <c r="B52" s="4" t="inlineStr">
        <is>
          <t>Ahmed Al Khatib</t>
        </is>
      </c>
      <c r="C52" s="14" t="inlineStr">
        <is>
          <t>0566508768</t>
        </is>
      </c>
      <c r="D52" s="4" t="inlineStr">
        <is>
          <t>Nouf Al Mutairi (hygienist)</t>
        </is>
      </c>
      <c r="E52" s="4" t="inlineStr">
        <is>
          <t>Check-up and scale</t>
        </is>
      </c>
      <c r="F52" s="5" t="n">
        <v>46106</v>
      </c>
      <c r="G52" s="6" t="n">
        <v>6</v>
      </c>
      <c r="H52" s="5" t="n">
        <v>46276</v>
      </c>
      <c r="I52" s="4" t="inlineStr">
        <is>
          <t>WhatsApp</t>
        </is>
      </c>
      <c r="J52" s="5" t="n">
        <v>46286</v>
      </c>
      <c r="K52" s="5" t="n"/>
      <c r="L52" s="4" t="inlineStr">
        <is>
          <t>Booked</t>
        </is>
      </c>
      <c r="M52" s="5" t="n">
        <v>46299</v>
      </c>
      <c r="N52" s="4" t="n"/>
      <c r="O52" s="15">
        <f>IF($F52="","",EDATE($F52,IF($G52="",'Settings'!$B$6,$G52)))</f>
        <v/>
      </c>
      <c r="P52" s="9">
        <f>IF($O52="","",IF(OR($M52&lt;&gt;"",$L52="Booked"),"Booked",IF(OR($L52="Declined",$L52="Moved / left"),"Closed",IF($O52&lt;DATE(YEAR('Settings'!$B$5),MONTH('Settings'!$B$5),1),"Overdue",IF($O52&lt;=EOMONTH('Settings'!$B$5,0),"Due this month",IF($O52&lt;=EOMONTH('Settings'!$B$5,1),"Due next month","Not yet due"))))))</f>
        <v/>
      </c>
      <c r="Q52" s="16">
        <f>IF($P52="Overdue",'Settings'!$B$5-$O52,"")</f>
        <v/>
      </c>
      <c r="R52" s="16">
        <f>IF($A52="","",COUNT($H52,$J52,$K52))</f>
        <v/>
      </c>
      <c r="S52" s="17">
        <f>IF($O52="","",DATE(YEAR($O52),MONTH($O52),1))</f>
        <v/>
      </c>
      <c r="T52" s="16">
        <f>IF($P52="Overdue",COUNTIF($P$3:$P52,"Overdue"),"")</f>
        <v/>
      </c>
    </row>
    <row r="53">
      <c r="A53" s="4" t="inlineStr">
        <is>
          <t>D-3250</t>
        </is>
      </c>
      <c r="B53" s="4" t="inlineStr">
        <is>
          <t>Jana Al Zahrani</t>
        </is>
      </c>
      <c r="C53" s="14" t="inlineStr">
        <is>
          <t>0532888909</t>
        </is>
      </c>
      <c r="D53" s="4" t="inlineStr">
        <is>
          <t>Dr Reem Al Otaibi</t>
        </is>
      </c>
      <c r="E53" s="4" t="inlineStr">
        <is>
          <t>Check-up and scale</t>
        </is>
      </c>
      <c r="F53" s="5" t="n">
        <v>46109</v>
      </c>
      <c r="G53" s="6" t="n">
        <v>6</v>
      </c>
      <c r="H53" s="5" t="n">
        <v>46266</v>
      </c>
      <c r="I53" s="4" t="inlineStr">
        <is>
          <t>WhatsApp</t>
        </is>
      </c>
      <c r="J53" s="5" t="n">
        <v>46275</v>
      </c>
      <c r="K53" s="5" t="n"/>
      <c r="L53" s="4" t="inlineStr">
        <is>
          <t>Booked</t>
        </is>
      </c>
      <c r="M53" s="5" t="n">
        <v>46296</v>
      </c>
      <c r="N53" s="4" t="n"/>
      <c r="O53" s="15">
        <f>IF($F53="","",EDATE($F53,IF($G53="",'Settings'!$B$6,$G53)))</f>
        <v/>
      </c>
      <c r="P53" s="9">
        <f>IF($O53="","",IF(OR($M53&lt;&gt;"",$L53="Booked"),"Booked",IF(OR($L53="Declined",$L53="Moved / left"),"Closed",IF($O53&lt;DATE(YEAR('Settings'!$B$5),MONTH('Settings'!$B$5),1),"Overdue",IF($O53&lt;=EOMONTH('Settings'!$B$5,0),"Due this month",IF($O53&lt;=EOMONTH('Settings'!$B$5,1),"Due next month","Not yet due"))))))</f>
        <v/>
      </c>
      <c r="Q53" s="16">
        <f>IF($P53="Overdue",'Settings'!$B$5-$O53,"")</f>
        <v/>
      </c>
      <c r="R53" s="16">
        <f>IF($A53="","",COUNT($H53,$J53,$K53))</f>
        <v/>
      </c>
      <c r="S53" s="17">
        <f>IF($O53="","",DATE(YEAR($O53),MONTH($O53),1))</f>
        <v/>
      </c>
      <c r="T53" s="16">
        <f>IF($P53="Overdue",COUNTIF($P$3:$P53,"Overdue"),"")</f>
        <v/>
      </c>
    </row>
    <row r="54">
      <c r="A54" s="4" t="inlineStr">
        <is>
          <t>D-3253</t>
        </is>
      </c>
      <c r="B54" s="4" t="inlineStr">
        <is>
          <t>Rana Al Otaibi</t>
        </is>
      </c>
      <c r="C54" s="14" t="inlineStr">
        <is>
          <t>0536733754</t>
        </is>
      </c>
      <c r="D54" s="4" t="inlineStr">
        <is>
          <t>Dr Karim Fawzy</t>
        </is>
      </c>
      <c r="E54" s="4" t="inlineStr">
        <is>
          <t>Child check-up and fluoride</t>
        </is>
      </c>
      <c r="F54" s="5" t="n">
        <v>46110</v>
      </c>
      <c r="G54" s="6" t="n">
        <v>6</v>
      </c>
      <c r="H54" s="5" t="n">
        <v>46269</v>
      </c>
      <c r="I54" s="4" t="inlineStr">
        <is>
          <t>Phone call</t>
        </is>
      </c>
      <c r="J54" s="5" t="n">
        <v>46279</v>
      </c>
      <c r="K54" s="5" t="n">
        <v>46289</v>
      </c>
      <c r="L54" s="4" t="inlineStr">
        <is>
          <t>Booked</t>
        </is>
      </c>
      <c r="M54" s="5" t="n">
        <v>46297</v>
      </c>
      <c r="N54" s="4" t="n"/>
      <c r="O54" s="15">
        <f>IF($F54="","",EDATE($F54,IF($G54="",'Settings'!$B$6,$G54)))</f>
        <v/>
      </c>
      <c r="P54" s="9">
        <f>IF($O54="","",IF(OR($M54&lt;&gt;"",$L54="Booked"),"Booked",IF(OR($L54="Declined",$L54="Moved / left"),"Closed",IF($O54&lt;DATE(YEAR('Settings'!$B$5),MONTH('Settings'!$B$5),1),"Overdue",IF($O54&lt;=EOMONTH('Settings'!$B$5,0),"Due this month",IF($O54&lt;=EOMONTH('Settings'!$B$5,1),"Due next month","Not yet due"))))))</f>
        <v/>
      </c>
      <c r="Q54" s="16">
        <f>IF($P54="Overdue",'Settings'!$B$5-$O54,"")</f>
        <v/>
      </c>
      <c r="R54" s="16">
        <f>IF($A54="","",COUNT($H54,$J54,$K54))</f>
        <v/>
      </c>
      <c r="S54" s="17">
        <f>IF($O54="","",DATE(YEAR($O54),MONTH($O54),1))</f>
        <v/>
      </c>
      <c r="T54" s="16">
        <f>IF($P54="Overdue",COUNTIF($P$3:$P54,"Overdue"),"")</f>
        <v/>
      </c>
    </row>
    <row r="55">
      <c r="A55" s="4" t="inlineStr">
        <is>
          <t>D-3256</t>
        </is>
      </c>
      <c r="B55" s="4" t="inlineStr">
        <is>
          <t>Haya El Naggar</t>
        </is>
      </c>
      <c r="C55" s="14" t="inlineStr">
        <is>
          <t>0534127209</t>
        </is>
      </c>
      <c r="D55" s="4" t="inlineStr">
        <is>
          <t>Dr Reem Al Otaibi</t>
        </is>
      </c>
      <c r="E55" s="4" t="inlineStr">
        <is>
          <t>Check-up and scale</t>
        </is>
      </c>
      <c r="F55" s="5" t="n">
        <v>46114</v>
      </c>
      <c r="G55" s="6" t="n">
        <v>6</v>
      </c>
      <c r="H55" s="5" t="n">
        <v>46271</v>
      </c>
      <c r="I55" s="4" t="inlineStr">
        <is>
          <t>WhatsApp</t>
        </is>
      </c>
      <c r="J55" s="5" t="n">
        <v>46281</v>
      </c>
      <c r="K55" s="5" t="n"/>
      <c r="L55" s="4" t="inlineStr">
        <is>
          <t>Booked</t>
        </is>
      </c>
      <c r="M55" s="5" t="n">
        <v>46298</v>
      </c>
      <c r="N55" s="4" t="n"/>
      <c r="O55" s="15">
        <f>IF($F55="","",EDATE($F55,IF($G55="",'Settings'!$B$6,$G55)))</f>
        <v/>
      </c>
      <c r="P55" s="9">
        <f>IF($O55="","",IF(OR($M55&lt;&gt;"",$L55="Booked"),"Booked",IF(OR($L55="Declined",$L55="Moved / left"),"Closed",IF($O55&lt;DATE(YEAR('Settings'!$B$5),MONTH('Settings'!$B$5),1),"Overdue",IF($O55&lt;=EOMONTH('Settings'!$B$5,0),"Due this month",IF($O55&lt;=EOMONTH('Settings'!$B$5,1),"Due next month","Not yet due"))))))</f>
        <v/>
      </c>
      <c r="Q55" s="16">
        <f>IF($P55="Overdue",'Settings'!$B$5-$O55,"")</f>
        <v/>
      </c>
      <c r="R55" s="16">
        <f>IF($A55="","",COUNT($H55,$J55,$K55))</f>
        <v/>
      </c>
      <c r="S55" s="17">
        <f>IF($O55="","",DATE(YEAR($O55),MONTH($O55),1))</f>
        <v/>
      </c>
      <c r="T55" s="16">
        <f>IF($P55="Overdue",COUNTIF($P$3:$P55,"Overdue"),"")</f>
        <v/>
      </c>
    </row>
    <row r="56">
      <c r="A56" s="4" t="inlineStr">
        <is>
          <t>D-3259</t>
        </is>
      </c>
      <c r="B56" s="4" t="inlineStr">
        <is>
          <t>Haya Al Anazi</t>
        </is>
      </c>
      <c r="C56" s="14" t="inlineStr">
        <is>
          <t>0502505278</t>
        </is>
      </c>
      <c r="D56" s="4" t="inlineStr">
        <is>
          <t>Dr Reem Al Otaibi</t>
        </is>
      </c>
      <c r="E56" s="4" t="inlineStr">
        <is>
          <t>Check-up and scale</t>
        </is>
      </c>
      <c r="F56" s="5" t="n">
        <v>46115</v>
      </c>
      <c r="G56" s="6" t="n">
        <v>6</v>
      </c>
      <c r="H56" s="5" t="n">
        <v>46278</v>
      </c>
      <c r="I56" s="4" t="inlineStr">
        <is>
          <t>Phone call</t>
        </is>
      </c>
      <c r="J56" s="5" t="n">
        <v>46288</v>
      </c>
      <c r="K56" s="5" t="n">
        <v>46293</v>
      </c>
      <c r="L56" s="4" t="inlineStr">
        <is>
          <t>Booked</t>
        </is>
      </c>
      <c r="M56" s="5" t="n">
        <v>46303</v>
      </c>
      <c r="N56" s="4" t="n"/>
      <c r="O56" s="15">
        <f>IF($F56="","",EDATE($F56,IF($G56="",'Settings'!$B$6,$G56)))</f>
        <v/>
      </c>
      <c r="P56" s="9">
        <f>IF($O56="","",IF(OR($M56&lt;&gt;"",$L56="Booked"),"Booked",IF(OR($L56="Declined",$L56="Moved / left"),"Closed",IF($O56&lt;DATE(YEAR('Settings'!$B$5),MONTH('Settings'!$B$5),1),"Overdue",IF($O56&lt;=EOMONTH('Settings'!$B$5,0),"Due this month",IF($O56&lt;=EOMONTH('Settings'!$B$5,1),"Due next month","Not yet due"))))))</f>
        <v/>
      </c>
      <c r="Q56" s="16">
        <f>IF($P56="Overdue",'Settings'!$B$5-$O56,"")</f>
        <v/>
      </c>
      <c r="R56" s="16">
        <f>IF($A56="","",COUNT($H56,$J56,$K56))</f>
        <v/>
      </c>
      <c r="S56" s="17">
        <f>IF($O56="","",DATE(YEAR($O56),MONTH($O56),1))</f>
        <v/>
      </c>
      <c r="T56" s="16">
        <f>IF($P56="Overdue",COUNTIF($P$3:$P56,"Overdue"),"")</f>
        <v/>
      </c>
    </row>
    <row r="57">
      <c r="A57" s="4" t="inlineStr">
        <is>
          <t>D-3262</t>
        </is>
      </c>
      <c r="B57" s="4" t="inlineStr">
        <is>
          <t>Mohammed El Kurdi</t>
        </is>
      </c>
      <c r="C57" s="14" t="inlineStr">
        <is>
          <t>0546891605</t>
        </is>
      </c>
      <c r="D57" s="4" t="inlineStr">
        <is>
          <t>Dr Reem Al Otaibi</t>
        </is>
      </c>
      <c r="E57" s="4" t="inlineStr">
        <is>
          <t>Retainer check</t>
        </is>
      </c>
      <c r="F57" s="5" t="n">
        <v>46116</v>
      </c>
      <c r="G57" s="6" t="n">
        <v>6</v>
      </c>
      <c r="H57" s="5" t="n">
        <v>46281</v>
      </c>
      <c r="I57" s="4" t="inlineStr">
        <is>
          <t>SMS</t>
        </is>
      </c>
      <c r="J57" s="5" t="n">
        <v>46292</v>
      </c>
      <c r="K57" s="5" t="n"/>
      <c r="L57" s="4" t="inlineStr">
        <is>
          <t>Booked</t>
        </is>
      </c>
      <c r="M57" s="5" t="n">
        <v>46302</v>
      </c>
      <c r="N57" s="4" t="n"/>
      <c r="O57" s="15">
        <f>IF($F57="","",EDATE($F57,IF($G57="",'Settings'!$B$6,$G57)))</f>
        <v/>
      </c>
      <c r="P57" s="9">
        <f>IF($O57="","",IF(OR($M57&lt;&gt;"",$L57="Booked"),"Booked",IF(OR($L57="Declined",$L57="Moved / left"),"Closed",IF($O57&lt;DATE(YEAR('Settings'!$B$5),MONTH('Settings'!$B$5),1),"Overdue",IF($O57&lt;=EOMONTH('Settings'!$B$5,0),"Due this month",IF($O57&lt;=EOMONTH('Settings'!$B$5,1),"Due next month","Not yet due"))))))</f>
        <v/>
      </c>
      <c r="Q57" s="16">
        <f>IF($P57="Overdue",'Settings'!$B$5-$O57,"")</f>
        <v/>
      </c>
      <c r="R57" s="16">
        <f>IF($A57="","",COUNT($H57,$J57,$K57))</f>
        <v/>
      </c>
      <c r="S57" s="17">
        <f>IF($O57="","",DATE(YEAR($O57),MONTH($O57),1))</f>
        <v/>
      </c>
      <c r="T57" s="16">
        <f>IF($P57="Overdue",COUNTIF($P$3:$P57,"Overdue"),"")</f>
        <v/>
      </c>
    </row>
    <row r="58">
      <c r="A58" s="4" t="inlineStr">
        <is>
          <t>D-3265</t>
        </is>
      </c>
      <c r="B58" s="4" t="inlineStr">
        <is>
          <t>Amal Suleiman</t>
        </is>
      </c>
      <c r="C58" s="14" t="inlineStr">
        <is>
          <t>0561346953</t>
        </is>
      </c>
      <c r="D58" s="4" t="inlineStr">
        <is>
          <t>Nouf Al Mutairi (hygienist)</t>
        </is>
      </c>
      <c r="E58" s="4" t="inlineStr">
        <is>
          <t>Perio maintenance</t>
        </is>
      </c>
      <c r="F58" s="5" t="n">
        <v>46207</v>
      </c>
      <c r="G58" s="6" t="n">
        <v>3</v>
      </c>
      <c r="H58" s="5" t="n">
        <v>46274</v>
      </c>
      <c r="I58" s="4" t="inlineStr">
        <is>
          <t>Phone call</t>
        </is>
      </c>
      <c r="J58" s="5" t="n">
        <v>46281</v>
      </c>
      <c r="K58" s="5" t="n"/>
      <c r="L58" s="4" t="inlineStr">
        <is>
          <t>Booked</t>
        </is>
      </c>
      <c r="M58" s="5" t="n">
        <v>46297</v>
      </c>
      <c r="N58" s="4" t="n"/>
      <c r="O58" s="15">
        <f>IF($F58="","",EDATE($F58,IF($G58="",'Settings'!$B$6,$G58)))</f>
        <v/>
      </c>
      <c r="P58" s="9">
        <f>IF($O58="","",IF(OR($M58&lt;&gt;"",$L58="Booked"),"Booked",IF(OR($L58="Declined",$L58="Moved / left"),"Closed",IF($O58&lt;DATE(YEAR('Settings'!$B$5),MONTH('Settings'!$B$5),1),"Overdue",IF($O58&lt;=EOMONTH('Settings'!$B$5,0),"Due this month",IF($O58&lt;=EOMONTH('Settings'!$B$5,1),"Due next month","Not yet due"))))))</f>
        <v/>
      </c>
      <c r="Q58" s="16">
        <f>IF($P58="Overdue",'Settings'!$B$5-$O58,"")</f>
        <v/>
      </c>
      <c r="R58" s="16">
        <f>IF($A58="","",COUNT($H58,$J58,$K58))</f>
        <v/>
      </c>
      <c r="S58" s="17">
        <f>IF($O58="","",DATE(YEAR($O58),MONTH($O58),1))</f>
        <v/>
      </c>
      <c r="T58" s="16">
        <f>IF($P58="Overdue",COUNTIF($P$3:$P58,"Overdue"),"")</f>
        <v/>
      </c>
    </row>
    <row r="59">
      <c r="A59" s="4" t="inlineStr">
        <is>
          <t>D-3268</t>
        </is>
      </c>
      <c r="B59" s="4" t="inlineStr">
        <is>
          <t>Hesham Al Shammari</t>
        </is>
      </c>
      <c r="C59" s="14" t="inlineStr">
        <is>
          <t>0563333794</t>
        </is>
      </c>
      <c r="D59" s="4" t="inlineStr">
        <is>
          <t>Nouf Al Mutairi (hygienist)</t>
        </is>
      </c>
      <c r="E59" s="4" t="inlineStr">
        <is>
          <t>Perio maintenance</t>
        </is>
      </c>
      <c r="F59" s="5" t="n">
        <v>46208</v>
      </c>
      <c r="G59" s="6" t="n">
        <v>3</v>
      </c>
      <c r="H59" s="5" t="n">
        <v>46279</v>
      </c>
      <c r="I59" s="4" t="inlineStr">
        <is>
          <t>Phone call</t>
        </is>
      </c>
      <c r="J59" s="5" t="n">
        <v>46287</v>
      </c>
      <c r="K59" s="5" t="n"/>
      <c r="L59" s="4" t="inlineStr">
        <is>
          <t>No answer</t>
        </is>
      </c>
      <c r="M59" s="5" t="n"/>
      <c r="N59" s="4" t="n"/>
      <c r="O59" s="15">
        <f>IF($F59="","",EDATE($F59,IF($G59="",'Settings'!$B$6,$G59)))</f>
        <v/>
      </c>
      <c r="P59" s="9">
        <f>IF($O59="","",IF(OR($M59&lt;&gt;"",$L59="Booked"),"Booked",IF(OR($L59="Declined",$L59="Moved / left"),"Closed",IF($O59&lt;DATE(YEAR('Settings'!$B$5),MONTH('Settings'!$B$5),1),"Overdue",IF($O59&lt;=EOMONTH('Settings'!$B$5,0),"Due this month",IF($O59&lt;=EOMONTH('Settings'!$B$5,1),"Due next month","Not yet due"))))))</f>
        <v/>
      </c>
      <c r="Q59" s="16">
        <f>IF($P59="Overdue",'Settings'!$B$5-$O59,"")</f>
        <v/>
      </c>
      <c r="R59" s="16">
        <f>IF($A59="","",COUNT($H59,$J59,$K59))</f>
        <v/>
      </c>
      <c r="S59" s="17">
        <f>IF($O59="","",DATE(YEAR($O59),MONTH($O59),1))</f>
        <v/>
      </c>
      <c r="T59" s="16">
        <f>IF($P59="Overdue",COUNTIF($P$3:$P59,"Overdue"),"")</f>
        <v/>
      </c>
    </row>
    <row r="60">
      <c r="A60" s="4" t="inlineStr">
        <is>
          <t>D-3271</t>
        </is>
      </c>
      <c r="B60" s="4" t="inlineStr">
        <is>
          <t>Rana El Kurdi</t>
        </is>
      </c>
      <c r="C60" s="14" t="inlineStr">
        <is>
          <t>0544705325</t>
        </is>
      </c>
      <c r="D60" s="4" t="inlineStr">
        <is>
          <t>Nouf Al Mutairi (hygienist)</t>
        </is>
      </c>
      <c r="E60" s="4" t="inlineStr">
        <is>
          <t>Perio maintenance</t>
        </is>
      </c>
      <c r="F60" s="5" t="n">
        <v>46209</v>
      </c>
      <c r="G60" s="6" t="n">
        <v>3</v>
      </c>
      <c r="H60" s="5" t="n"/>
      <c r="I60" s="4" t="n"/>
      <c r="J60" s="5" t="n"/>
      <c r="K60" s="5" t="n"/>
      <c r="L60" s="4" t="n"/>
      <c r="M60" s="5" t="n"/>
      <c r="N60" s="4" t="n"/>
      <c r="O60" s="15">
        <f>IF($F60="","",EDATE($F60,IF($G60="",'Settings'!$B$6,$G60)))</f>
        <v/>
      </c>
      <c r="P60" s="9">
        <f>IF($O60="","",IF(OR($M60&lt;&gt;"",$L60="Booked"),"Booked",IF(OR($L60="Declined",$L60="Moved / left"),"Closed",IF($O60&lt;DATE(YEAR('Settings'!$B$5),MONTH('Settings'!$B$5),1),"Overdue",IF($O60&lt;=EOMONTH('Settings'!$B$5,0),"Due this month",IF($O60&lt;=EOMONTH('Settings'!$B$5,1),"Due next month","Not yet due"))))))</f>
        <v/>
      </c>
      <c r="Q60" s="16">
        <f>IF($P60="Overdue",'Settings'!$B$5-$O60,"")</f>
        <v/>
      </c>
      <c r="R60" s="16">
        <f>IF($A60="","",COUNT($H60,$J60,$K60))</f>
        <v/>
      </c>
      <c r="S60" s="17">
        <f>IF($O60="","",DATE(YEAR($O60),MONTH($O60),1))</f>
        <v/>
      </c>
      <c r="T60" s="16">
        <f>IF($P60="Overdue",COUNTIF($P$3:$P60,"Overdue"),"")</f>
        <v/>
      </c>
    </row>
    <row r="61">
      <c r="A61" s="4" t="inlineStr">
        <is>
          <t>D-3274</t>
        </is>
      </c>
      <c r="B61" s="4" t="inlineStr">
        <is>
          <t>Noura Al Shammari</t>
        </is>
      </c>
      <c r="C61" s="14" t="inlineStr">
        <is>
          <t>0503568849</t>
        </is>
      </c>
      <c r="D61" s="4" t="inlineStr">
        <is>
          <t>Dr Karim Fawzy</t>
        </is>
      </c>
      <c r="E61" s="4" t="inlineStr">
        <is>
          <t>Check-up and scale</t>
        </is>
      </c>
      <c r="F61" s="5" t="n">
        <v>46119</v>
      </c>
      <c r="G61" s="6" t="n">
        <v>6</v>
      </c>
      <c r="H61" s="5" t="n">
        <v>46287</v>
      </c>
      <c r="I61" s="4" t="inlineStr">
        <is>
          <t>WhatsApp</t>
        </is>
      </c>
      <c r="J61" s="5" t="n"/>
      <c r="K61" s="5" t="n"/>
      <c r="L61" s="4" t="inlineStr">
        <is>
          <t>Booked</t>
        </is>
      </c>
      <c r="M61" s="5" t="n">
        <v>46299</v>
      </c>
      <c r="N61" s="4" t="n"/>
      <c r="O61" s="15">
        <f>IF($F61="","",EDATE($F61,IF($G61="",'Settings'!$B$6,$G61)))</f>
        <v/>
      </c>
      <c r="P61" s="9">
        <f>IF($O61="","",IF(OR($M61&lt;&gt;"",$L61="Booked"),"Booked",IF(OR($L61="Declined",$L61="Moved / left"),"Closed",IF($O61&lt;DATE(YEAR('Settings'!$B$5),MONTH('Settings'!$B$5),1),"Overdue",IF($O61&lt;=EOMONTH('Settings'!$B$5,0),"Due this month",IF($O61&lt;=EOMONTH('Settings'!$B$5,1),"Due next month","Not yet due"))))))</f>
        <v/>
      </c>
      <c r="Q61" s="16">
        <f>IF($P61="Overdue",'Settings'!$B$5-$O61,"")</f>
        <v/>
      </c>
      <c r="R61" s="16">
        <f>IF($A61="","",COUNT($H61,$J61,$K61))</f>
        <v/>
      </c>
      <c r="S61" s="17">
        <f>IF($O61="","",DATE(YEAR($O61),MONTH($O61),1))</f>
        <v/>
      </c>
      <c r="T61" s="16">
        <f>IF($P61="Overdue",COUNTIF($P$3:$P61,"Overdue"),"")</f>
        <v/>
      </c>
    </row>
    <row r="62">
      <c r="A62" s="4" t="inlineStr">
        <is>
          <t>D-3277</t>
        </is>
      </c>
      <c r="B62" s="4" t="inlineStr">
        <is>
          <t>Shaimaa Al Balawi</t>
        </is>
      </c>
      <c r="C62" s="14" t="inlineStr">
        <is>
          <t>0569397786</t>
        </is>
      </c>
      <c r="D62" s="4" t="inlineStr">
        <is>
          <t>Nouf Al Mutairi (hygienist)</t>
        </is>
      </c>
      <c r="E62" s="4" t="inlineStr">
        <is>
          <t>Check-up and scale</t>
        </is>
      </c>
      <c r="F62" s="5" t="n">
        <v>46121</v>
      </c>
      <c r="G62" s="6" t="n">
        <v>6</v>
      </c>
      <c r="H62" s="5" t="n">
        <v>46278</v>
      </c>
      <c r="I62" s="4" t="inlineStr">
        <is>
          <t>WhatsApp</t>
        </is>
      </c>
      <c r="J62" s="5" t="n"/>
      <c r="K62" s="5" t="n"/>
      <c r="L62" s="4" t="inlineStr">
        <is>
          <t>Booked</t>
        </is>
      </c>
      <c r="M62" s="5" t="n">
        <v>46314</v>
      </c>
      <c r="N62" s="4" t="n"/>
      <c r="O62" s="15">
        <f>IF($F62="","",EDATE($F62,IF($G62="",'Settings'!$B$6,$G62)))</f>
        <v/>
      </c>
      <c r="P62" s="9">
        <f>IF($O62="","",IF(OR($M62&lt;&gt;"",$L62="Booked"),"Booked",IF(OR($L62="Declined",$L62="Moved / left"),"Closed",IF($O62&lt;DATE(YEAR('Settings'!$B$5),MONTH('Settings'!$B$5),1),"Overdue",IF($O62&lt;=EOMONTH('Settings'!$B$5,0),"Due this month",IF($O62&lt;=EOMONTH('Settings'!$B$5,1),"Due next month","Not yet due"))))))</f>
        <v/>
      </c>
      <c r="Q62" s="16">
        <f>IF($P62="Overdue",'Settings'!$B$5-$O62,"")</f>
        <v/>
      </c>
      <c r="R62" s="16">
        <f>IF($A62="","",COUNT($H62,$J62,$K62))</f>
        <v/>
      </c>
      <c r="S62" s="17">
        <f>IF($O62="","",DATE(YEAR($O62),MONTH($O62),1))</f>
        <v/>
      </c>
      <c r="T62" s="16">
        <f>IF($P62="Overdue",COUNTIF($P$3:$P62,"Overdue"),"")</f>
        <v/>
      </c>
    </row>
    <row r="63">
      <c r="A63" s="4" t="inlineStr">
        <is>
          <t>D-3280</t>
        </is>
      </c>
      <c r="B63" s="4" t="inlineStr">
        <is>
          <t>Abeer Al Zahrani</t>
        </is>
      </c>
      <c r="C63" s="14" t="inlineStr">
        <is>
          <t>0502012404</t>
        </is>
      </c>
      <c r="D63" s="4" t="inlineStr">
        <is>
          <t>Dr Reem Al Otaibi</t>
        </is>
      </c>
      <c r="E63" s="4" t="inlineStr">
        <is>
          <t>Retainer check</t>
        </is>
      </c>
      <c r="F63" s="5" t="n">
        <v>46123</v>
      </c>
      <c r="G63" s="6" t="n">
        <v>6</v>
      </c>
      <c r="H63" s="5" t="n">
        <v>46282</v>
      </c>
      <c r="I63" s="4" t="inlineStr">
        <is>
          <t>WhatsApp</t>
        </is>
      </c>
      <c r="J63" s="5" t="n">
        <v>46288</v>
      </c>
      <c r="K63" s="5" t="n"/>
      <c r="L63" s="4" t="inlineStr">
        <is>
          <t>Booked</t>
        </is>
      </c>
      <c r="M63" s="5" t="n">
        <v>46314</v>
      </c>
      <c r="N63" s="4" t="n"/>
      <c r="O63" s="15">
        <f>IF($F63="","",EDATE($F63,IF($G63="",'Settings'!$B$6,$G63)))</f>
        <v/>
      </c>
      <c r="P63" s="9">
        <f>IF($O63="","",IF(OR($M63&lt;&gt;"",$L63="Booked"),"Booked",IF(OR($L63="Declined",$L63="Moved / left"),"Closed",IF($O63&lt;DATE(YEAR('Settings'!$B$5),MONTH('Settings'!$B$5),1),"Overdue",IF($O63&lt;=EOMONTH('Settings'!$B$5,0),"Due this month",IF($O63&lt;=EOMONTH('Settings'!$B$5,1),"Due next month","Not yet due"))))))</f>
        <v/>
      </c>
      <c r="Q63" s="16">
        <f>IF($P63="Overdue",'Settings'!$B$5-$O63,"")</f>
        <v/>
      </c>
      <c r="R63" s="16">
        <f>IF($A63="","",COUNT($H63,$J63,$K63))</f>
        <v/>
      </c>
      <c r="S63" s="17">
        <f>IF($O63="","",DATE(YEAR($O63),MONTH($O63),1))</f>
        <v/>
      </c>
      <c r="T63" s="16">
        <f>IF($P63="Overdue",COUNTIF($P$3:$P63,"Overdue"),"")</f>
        <v/>
      </c>
    </row>
    <row r="64">
      <c r="A64" s="4" t="inlineStr">
        <is>
          <t>D-3283</t>
        </is>
      </c>
      <c r="B64" s="4" t="inlineStr">
        <is>
          <t>Salman Al Zahrani</t>
        </is>
      </c>
      <c r="C64" s="14" t="inlineStr">
        <is>
          <t>0567166238</t>
        </is>
      </c>
      <c r="D64" s="4" t="inlineStr">
        <is>
          <t>Nouf Al Mutairi (hygienist)</t>
        </is>
      </c>
      <c r="E64" s="4" t="inlineStr">
        <is>
          <t>Check-up and scale</t>
        </is>
      </c>
      <c r="F64" s="5" t="n">
        <v>46123</v>
      </c>
      <c r="G64" s="6" t="n">
        <v>6</v>
      </c>
      <c r="H64" s="5" t="n">
        <v>46283</v>
      </c>
      <c r="I64" s="4" t="inlineStr">
        <is>
          <t>Phone call</t>
        </is>
      </c>
      <c r="J64" s="5" t="n"/>
      <c r="K64" s="5" t="n"/>
      <c r="L64" s="4" t="inlineStr">
        <is>
          <t>Booked</t>
        </is>
      </c>
      <c r="M64" s="5" t="n">
        <v>46303</v>
      </c>
      <c r="N64" s="4" t="n"/>
      <c r="O64" s="15">
        <f>IF($F64="","",EDATE($F64,IF($G64="",'Settings'!$B$6,$G64)))</f>
        <v/>
      </c>
      <c r="P64" s="9">
        <f>IF($O64="","",IF(OR($M64&lt;&gt;"",$L64="Booked"),"Booked",IF(OR($L64="Declined",$L64="Moved / left"),"Closed",IF($O64&lt;DATE(YEAR('Settings'!$B$5),MONTH('Settings'!$B$5),1),"Overdue",IF($O64&lt;=EOMONTH('Settings'!$B$5,0),"Due this month",IF($O64&lt;=EOMONTH('Settings'!$B$5,1),"Due next month","Not yet due"))))))</f>
        <v/>
      </c>
      <c r="Q64" s="16">
        <f>IF($P64="Overdue",'Settings'!$B$5-$O64,"")</f>
        <v/>
      </c>
      <c r="R64" s="16">
        <f>IF($A64="","",COUNT($H64,$J64,$K64))</f>
        <v/>
      </c>
      <c r="S64" s="17">
        <f>IF($O64="","",DATE(YEAR($O64),MONTH($O64),1))</f>
        <v/>
      </c>
      <c r="T64" s="16">
        <f>IF($P64="Overdue",COUNTIF($P$3:$P64,"Overdue"),"")</f>
        <v/>
      </c>
    </row>
    <row r="65">
      <c r="A65" s="4" t="inlineStr">
        <is>
          <t>D-3286</t>
        </is>
      </c>
      <c r="B65" s="4" t="inlineStr">
        <is>
          <t>Salman Mansour</t>
        </is>
      </c>
      <c r="C65" s="14" t="inlineStr">
        <is>
          <t>0559668339</t>
        </is>
      </c>
      <c r="D65" s="4" t="inlineStr">
        <is>
          <t>Dr Tarek Hamdy</t>
        </is>
      </c>
      <c r="E65" s="4" t="inlineStr">
        <is>
          <t>Check-up and scale</t>
        </is>
      </c>
      <c r="F65" s="5" t="n">
        <v>46123</v>
      </c>
      <c r="G65" s="6" t="n">
        <v>6</v>
      </c>
      <c r="H65" s="5" t="n">
        <v>46291</v>
      </c>
      <c r="I65" s="4" t="inlineStr">
        <is>
          <t>WhatsApp</t>
        </is>
      </c>
      <c r="J65" s="5" t="n"/>
      <c r="K65" s="5" t="n"/>
      <c r="L65" s="4" t="inlineStr">
        <is>
          <t>No answer</t>
        </is>
      </c>
      <c r="M65" s="5" t="n"/>
      <c r="N65" s="4" t="n"/>
      <c r="O65" s="15">
        <f>IF($F65="","",EDATE($F65,IF($G65="",'Settings'!$B$6,$G65)))</f>
        <v/>
      </c>
      <c r="P65" s="9">
        <f>IF($O65="","",IF(OR($M65&lt;&gt;"",$L65="Booked"),"Booked",IF(OR($L65="Declined",$L65="Moved / left"),"Closed",IF($O65&lt;DATE(YEAR('Settings'!$B$5),MONTH('Settings'!$B$5),1),"Overdue",IF($O65&lt;=EOMONTH('Settings'!$B$5,0),"Due this month",IF($O65&lt;=EOMONTH('Settings'!$B$5,1),"Due next month","Not yet due"))))))</f>
        <v/>
      </c>
      <c r="Q65" s="16">
        <f>IF($P65="Overdue",'Settings'!$B$5-$O65,"")</f>
        <v/>
      </c>
      <c r="R65" s="16">
        <f>IF($A65="","",COUNT($H65,$J65,$K65))</f>
        <v/>
      </c>
      <c r="S65" s="17">
        <f>IF($O65="","",DATE(YEAR($O65),MONTH($O65),1))</f>
        <v/>
      </c>
      <c r="T65" s="16">
        <f>IF($P65="Overdue",COUNTIF($P$3:$P65,"Overdue"),"")</f>
        <v/>
      </c>
    </row>
    <row r="66">
      <c r="A66" s="4" t="inlineStr">
        <is>
          <t>D-3289</t>
        </is>
      </c>
      <c r="B66" s="4" t="inlineStr">
        <is>
          <t>Haya Al Balawi</t>
        </is>
      </c>
      <c r="C66" s="14" t="inlineStr">
        <is>
          <t>0538528999</t>
        </is>
      </c>
      <c r="D66" s="4" t="inlineStr">
        <is>
          <t>Dr Reem Al Otaibi</t>
        </is>
      </c>
      <c r="E66" s="4" t="inlineStr">
        <is>
          <t>Check-up and scale</t>
        </is>
      </c>
      <c r="F66" s="5" t="n">
        <v>46123</v>
      </c>
      <c r="G66" s="6" t="n">
        <v>6</v>
      </c>
      <c r="H66" s="5" t="n">
        <v>46290</v>
      </c>
      <c r="I66" s="4" t="inlineStr">
        <is>
          <t>WhatsApp</t>
        </is>
      </c>
      <c r="J66" s="5" t="n"/>
      <c r="K66" s="5" t="n"/>
      <c r="L66" s="4" t="inlineStr">
        <is>
          <t>Booked</t>
        </is>
      </c>
      <c r="M66" s="5" t="n">
        <v>46300</v>
      </c>
      <c r="N66" s="4" t="n"/>
      <c r="O66" s="15">
        <f>IF($F66="","",EDATE($F66,IF($G66="",'Settings'!$B$6,$G66)))</f>
        <v/>
      </c>
      <c r="P66" s="9">
        <f>IF($O66="","",IF(OR($M66&lt;&gt;"",$L66="Booked"),"Booked",IF(OR($L66="Declined",$L66="Moved / left"),"Closed",IF($O66&lt;DATE(YEAR('Settings'!$B$5),MONTH('Settings'!$B$5),1),"Overdue",IF($O66&lt;=EOMONTH('Settings'!$B$5,0),"Due this month",IF($O66&lt;=EOMONTH('Settings'!$B$5,1),"Due next month","Not yet due"))))))</f>
        <v/>
      </c>
      <c r="Q66" s="16">
        <f>IF($P66="Overdue",'Settings'!$B$5-$O66,"")</f>
        <v/>
      </c>
      <c r="R66" s="16">
        <f>IF($A66="","",COUNT($H66,$J66,$K66))</f>
        <v/>
      </c>
      <c r="S66" s="17">
        <f>IF($O66="","",DATE(YEAR($O66),MONTH($O66),1))</f>
        <v/>
      </c>
      <c r="T66" s="16">
        <f>IF($P66="Overdue",COUNTIF($P$3:$P66,"Overdue"),"")</f>
        <v/>
      </c>
    </row>
    <row r="67">
      <c r="A67" s="4" t="inlineStr">
        <is>
          <t>D-3292</t>
        </is>
      </c>
      <c r="B67" s="4" t="inlineStr">
        <is>
          <t>Ahmed Al Harbi</t>
        </is>
      </c>
      <c r="C67" s="14" t="inlineStr">
        <is>
          <t>0545759998</t>
        </is>
      </c>
      <c r="D67" s="4" t="inlineStr">
        <is>
          <t>Dr Tarek Hamdy</t>
        </is>
      </c>
      <c r="E67" s="4" t="inlineStr">
        <is>
          <t>Check-up and scale</t>
        </is>
      </c>
      <c r="F67" s="5" t="n">
        <v>46124</v>
      </c>
      <c r="G67" s="6" t="n">
        <v>6</v>
      </c>
      <c r="H67" s="5" t="n">
        <v>46288</v>
      </c>
      <c r="I67" s="4" t="inlineStr">
        <is>
          <t>WhatsApp</t>
        </is>
      </c>
      <c r="J67" s="5" t="n"/>
      <c r="K67" s="5" t="n"/>
      <c r="L67" s="4" t="inlineStr">
        <is>
          <t>Booked</t>
        </is>
      </c>
      <c r="M67" s="5" t="n">
        <v>46310</v>
      </c>
      <c r="N67" s="4" t="n"/>
      <c r="O67" s="15">
        <f>IF($F67="","",EDATE($F67,IF($G67="",'Settings'!$B$6,$G67)))</f>
        <v/>
      </c>
      <c r="P67" s="9">
        <f>IF($O67="","",IF(OR($M67&lt;&gt;"",$L67="Booked"),"Booked",IF(OR($L67="Declined",$L67="Moved / left"),"Closed",IF($O67&lt;DATE(YEAR('Settings'!$B$5),MONTH('Settings'!$B$5),1),"Overdue",IF($O67&lt;=EOMONTH('Settings'!$B$5,0),"Due this month",IF($O67&lt;=EOMONTH('Settings'!$B$5,1),"Due next month","Not yet due"))))))</f>
        <v/>
      </c>
      <c r="Q67" s="16">
        <f>IF($P67="Overdue",'Settings'!$B$5-$O67,"")</f>
        <v/>
      </c>
      <c r="R67" s="16">
        <f>IF($A67="","",COUNT($H67,$J67,$K67))</f>
        <v/>
      </c>
      <c r="S67" s="17">
        <f>IF($O67="","",DATE(YEAR($O67),MONTH($O67),1))</f>
        <v/>
      </c>
      <c r="T67" s="16">
        <f>IF($P67="Overdue",COUNTIF($P$3:$P67,"Overdue"),"")</f>
        <v/>
      </c>
    </row>
    <row r="68">
      <c r="A68" s="4" t="inlineStr">
        <is>
          <t>D-3295</t>
        </is>
      </c>
      <c r="B68" s="4" t="inlineStr">
        <is>
          <t>Hala Suleiman</t>
        </is>
      </c>
      <c r="C68" s="14" t="inlineStr">
        <is>
          <t>0532226936</t>
        </is>
      </c>
      <c r="D68" s="4" t="inlineStr">
        <is>
          <t>Nouf Al Mutairi (hygienist)</t>
        </is>
      </c>
      <c r="E68" s="4" t="inlineStr">
        <is>
          <t>Perio maintenance</t>
        </is>
      </c>
      <c r="F68" s="5" t="n">
        <v>46216</v>
      </c>
      <c r="G68" s="6" t="n">
        <v>3</v>
      </c>
      <c r="H68" s="5" t="n">
        <v>46283</v>
      </c>
      <c r="I68" s="4" t="inlineStr">
        <is>
          <t>WhatsApp</t>
        </is>
      </c>
      <c r="J68" s="5" t="n"/>
      <c r="K68" s="5" t="n"/>
      <c r="L68" s="4" t="inlineStr">
        <is>
          <t>Booked</t>
        </is>
      </c>
      <c r="M68" s="5" t="n">
        <v>46304</v>
      </c>
      <c r="N68" s="4" t="n"/>
      <c r="O68" s="15">
        <f>IF($F68="","",EDATE($F68,IF($G68="",'Settings'!$B$6,$G68)))</f>
        <v/>
      </c>
      <c r="P68" s="9">
        <f>IF($O68="","",IF(OR($M68&lt;&gt;"",$L68="Booked"),"Booked",IF(OR($L68="Declined",$L68="Moved / left"),"Closed",IF($O68&lt;DATE(YEAR('Settings'!$B$5),MONTH('Settings'!$B$5),1),"Overdue",IF($O68&lt;=EOMONTH('Settings'!$B$5,0),"Due this month",IF($O68&lt;=EOMONTH('Settings'!$B$5,1),"Due next month","Not yet due"))))))</f>
        <v/>
      </c>
      <c r="Q68" s="16">
        <f>IF($P68="Overdue",'Settings'!$B$5-$O68,"")</f>
        <v/>
      </c>
      <c r="R68" s="16">
        <f>IF($A68="","",COUNT($H68,$J68,$K68))</f>
        <v/>
      </c>
      <c r="S68" s="17">
        <f>IF($O68="","",DATE(YEAR($O68),MONTH($O68),1))</f>
        <v/>
      </c>
      <c r="T68" s="16">
        <f>IF($P68="Overdue",COUNTIF($P$3:$P68,"Overdue"),"")</f>
        <v/>
      </c>
    </row>
    <row r="69">
      <c r="A69" s="4" t="inlineStr">
        <is>
          <t>D-3298</t>
        </is>
      </c>
      <c r="B69" s="4" t="inlineStr">
        <is>
          <t>Sara Suleiman</t>
        </is>
      </c>
      <c r="C69" s="14" t="inlineStr">
        <is>
          <t>0509548829</t>
        </is>
      </c>
      <c r="D69" s="4" t="inlineStr">
        <is>
          <t>Nouf Al Mutairi (hygienist)</t>
        </is>
      </c>
      <c r="E69" s="4" t="inlineStr">
        <is>
          <t>Check-up and scale</t>
        </is>
      </c>
      <c r="F69" s="5" t="n">
        <v>46125</v>
      </c>
      <c r="G69" s="6" t="n">
        <v>6</v>
      </c>
      <c r="H69" s="5" t="n">
        <v>46292</v>
      </c>
      <c r="I69" s="4" t="inlineStr">
        <is>
          <t>Phone call</t>
        </is>
      </c>
      <c r="J69" s="5" t="n"/>
      <c r="K69" s="5" t="n"/>
      <c r="L69" s="4" t="inlineStr">
        <is>
          <t>No answer</t>
        </is>
      </c>
      <c r="M69" s="5" t="n"/>
      <c r="N69" s="4" t="n"/>
      <c r="O69" s="15">
        <f>IF($F69="","",EDATE($F69,IF($G69="",'Settings'!$B$6,$G69)))</f>
        <v/>
      </c>
      <c r="P69" s="9">
        <f>IF($O69="","",IF(OR($M69&lt;&gt;"",$L69="Booked"),"Booked",IF(OR($L69="Declined",$L69="Moved / left"),"Closed",IF($O69&lt;DATE(YEAR('Settings'!$B$5),MONTH('Settings'!$B$5),1),"Overdue",IF($O69&lt;=EOMONTH('Settings'!$B$5,0),"Due this month",IF($O69&lt;=EOMONTH('Settings'!$B$5,1),"Due next month","Not yet due"))))))</f>
        <v/>
      </c>
      <c r="Q69" s="16">
        <f>IF($P69="Overdue",'Settings'!$B$5-$O69,"")</f>
        <v/>
      </c>
      <c r="R69" s="16">
        <f>IF($A69="","",COUNT($H69,$J69,$K69))</f>
        <v/>
      </c>
      <c r="S69" s="17">
        <f>IF($O69="","",DATE(YEAR($O69),MONTH($O69),1))</f>
        <v/>
      </c>
      <c r="T69" s="16">
        <f>IF($P69="Overdue",COUNTIF($P$3:$P69,"Overdue"),"")</f>
        <v/>
      </c>
    </row>
    <row r="70">
      <c r="A70" s="4" t="inlineStr">
        <is>
          <t>D-3301</t>
        </is>
      </c>
      <c r="B70" s="4" t="inlineStr">
        <is>
          <t>Omar Al Shammari</t>
        </is>
      </c>
      <c r="C70" s="14" t="inlineStr">
        <is>
          <t>0501896780</t>
        </is>
      </c>
      <c r="D70" s="4" t="inlineStr">
        <is>
          <t>Nouf Al Mutairi (hygienist)</t>
        </is>
      </c>
      <c r="E70" s="4" t="inlineStr">
        <is>
          <t>Check-up and scale</t>
        </is>
      </c>
      <c r="F70" s="5" t="n">
        <v>46126</v>
      </c>
      <c r="G70" s="6" t="n">
        <v>6</v>
      </c>
      <c r="H70" s="5" t="n">
        <v>46282</v>
      </c>
      <c r="I70" s="4" t="inlineStr">
        <is>
          <t>Phone call</t>
        </is>
      </c>
      <c r="J70" s="5" t="n"/>
      <c r="K70" s="5" t="n"/>
      <c r="L70" s="4" t="inlineStr">
        <is>
          <t>Booked</t>
        </is>
      </c>
      <c r="M70" s="5" t="n">
        <v>46309</v>
      </c>
      <c r="N70" s="4" t="n"/>
      <c r="O70" s="15">
        <f>IF($F70="","",EDATE($F70,IF($G70="",'Settings'!$B$6,$G70)))</f>
        <v/>
      </c>
      <c r="P70" s="9">
        <f>IF($O70="","",IF(OR($M70&lt;&gt;"",$L70="Booked"),"Booked",IF(OR($L70="Declined",$L70="Moved / left"),"Closed",IF($O70&lt;DATE(YEAR('Settings'!$B$5),MONTH('Settings'!$B$5),1),"Overdue",IF($O70&lt;=EOMONTH('Settings'!$B$5,0),"Due this month",IF($O70&lt;=EOMONTH('Settings'!$B$5,1),"Due next month","Not yet due"))))))</f>
        <v/>
      </c>
      <c r="Q70" s="16">
        <f>IF($P70="Overdue",'Settings'!$B$5-$O70,"")</f>
        <v/>
      </c>
      <c r="R70" s="16">
        <f>IF($A70="","",COUNT($H70,$J70,$K70))</f>
        <v/>
      </c>
      <c r="S70" s="17">
        <f>IF($O70="","",DATE(YEAR($O70),MONTH($O70),1))</f>
        <v/>
      </c>
      <c r="T70" s="16">
        <f>IF($P70="Overdue",COUNTIF($P$3:$P70,"Overdue"),"")</f>
        <v/>
      </c>
    </row>
    <row r="71">
      <c r="A71" s="4" t="inlineStr">
        <is>
          <t>D-3304</t>
        </is>
      </c>
      <c r="B71" s="4" t="inlineStr">
        <is>
          <t>Omar Al Anazi</t>
        </is>
      </c>
      <c r="C71" s="14" t="inlineStr">
        <is>
          <t>0545969119</t>
        </is>
      </c>
      <c r="D71" s="4" t="inlineStr">
        <is>
          <t>Dr Karim Fawzy</t>
        </is>
      </c>
      <c r="E71" s="4" t="inlineStr">
        <is>
          <t>Implant review</t>
        </is>
      </c>
      <c r="F71" s="5" t="n">
        <v>45945</v>
      </c>
      <c r="G71" s="6" t="n">
        <v>12</v>
      </c>
      <c r="H71" s="5" t="n">
        <v>46282</v>
      </c>
      <c r="I71" s="4" t="inlineStr">
        <is>
          <t>Phone call</t>
        </is>
      </c>
      <c r="J71" s="5" t="n"/>
      <c r="K71" s="5" t="n"/>
      <c r="L71" s="4" t="inlineStr">
        <is>
          <t>Booked</t>
        </is>
      </c>
      <c r="M71" s="5" t="n">
        <v>46309</v>
      </c>
      <c r="N71" s="4" t="n"/>
      <c r="O71" s="15">
        <f>IF($F71="","",EDATE($F71,IF($G71="",'Settings'!$B$6,$G71)))</f>
        <v/>
      </c>
      <c r="P71" s="9">
        <f>IF($O71="","",IF(OR($M71&lt;&gt;"",$L71="Booked"),"Booked",IF(OR($L71="Declined",$L71="Moved / left"),"Closed",IF($O71&lt;DATE(YEAR('Settings'!$B$5),MONTH('Settings'!$B$5),1),"Overdue",IF($O71&lt;=EOMONTH('Settings'!$B$5,0),"Due this month",IF($O71&lt;=EOMONTH('Settings'!$B$5,1),"Due next month","Not yet due"))))))</f>
        <v/>
      </c>
      <c r="Q71" s="16">
        <f>IF($P71="Overdue",'Settings'!$B$5-$O71,"")</f>
        <v/>
      </c>
      <c r="R71" s="16">
        <f>IF($A71="","",COUNT($H71,$J71,$K71))</f>
        <v/>
      </c>
      <c r="S71" s="17">
        <f>IF($O71="","",DATE(YEAR($O71),MONTH($O71),1))</f>
        <v/>
      </c>
      <c r="T71" s="16">
        <f>IF($P71="Overdue",COUNTIF($P$3:$P71,"Overdue"),"")</f>
        <v/>
      </c>
    </row>
    <row r="72">
      <c r="A72" s="4" t="inlineStr">
        <is>
          <t>D-3307</t>
        </is>
      </c>
      <c r="B72" s="4" t="inlineStr">
        <is>
          <t>Abeer Al Mutairi</t>
        </is>
      </c>
      <c r="C72" s="14" t="inlineStr">
        <is>
          <t>0562528923</t>
        </is>
      </c>
      <c r="D72" s="4" t="inlineStr">
        <is>
          <t>Dr Reem Al Otaibi</t>
        </is>
      </c>
      <c r="E72" s="4" t="inlineStr">
        <is>
          <t>Check-up and scale</t>
        </is>
      </c>
      <c r="F72" s="5" t="n">
        <v>46128</v>
      </c>
      <c r="G72" s="6" t="n">
        <v>6</v>
      </c>
      <c r="H72" s="5" t="n">
        <v>46284</v>
      </c>
      <c r="I72" s="4" t="inlineStr">
        <is>
          <t>Phone call</t>
        </is>
      </c>
      <c r="J72" s="5" t="n"/>
      <c r="K72" s="5" t="n"/>
      <c r="L72" s="4" t="inlineStr">
        <is>
          <t>Booked</t>
        </is>
      </c>
      <c r="M72" s="5" t="n">
        <v>46307</v>
      </c>
      <c r="N72" s="4" t="n"/>
      <c r="O72" s="15">
        <f>IF($F72="","",EDATE($F72,IF($G72="",'Settings'!$B$6,$G72)))</f>
        <v/>
      </c>
      <c r="P72" s="9">
        <f>IF($O72="","",IF(OR($M72&lt;&gt;"",$L72="Booked"),"Booked",IF(OR($L72="Declined",$L72="Moved / left"),"Closed",IF($O72&lt;DATE(YEAR('Settings'!$B$5),MONTH('Settings'!$B$5),1),"Overdue",IF($O72&lt;=EOMONTH('Settings'!$B$5,0),"Due this month",IF($O72&lt;=EOMONTH('Settings'!$B$5,1),"Due next month","Not yet due"))))))</f>
        <v/>
      </c>
      <c r="Q72" s="16">
        <f>IF($P72="Overdue",'Settings'!$B$5-$O72,"")</f>
        <v/>
      </c>
      <c r="R72" s="16">
        <f>IF($A72="","",COUNT($H72,$J72,$K72))</f>
        <v/>
      </c>
      <c r="S72" s="17">
        <f>IF($O72="","",DATE(YEAR($O72),MONTH($O72),1))</f>
        <v/>
      </c>
      <c r="T72" s="16">
        <f>IF($P72="Overdue",COUNTIF($P$3:$P72,"Overdue"),"")</f>
        <v/>
      </c>
    </row>
    <row r="73">
      <c r="A73" s="4" t="inlineStr">
        <is>
          <t>D-3310</t>
        </is>
      </c>
      <c r="B73" s="4" t="inlineStr">
        <is>
          <t>Omar Hassan</t>
        </is>
      </c>
      <c r="C73" s="14" t="inlineStr">
        <is>
          <t>0546546430</t>
        </is>
      </c>
      <c r="D73" s="4" t="inlineStr">
        <is>
          <t>Dr Tarek Hamdy</t>
        </is>
      </c>
      <c r="E73" s="4" t="inlineStr">
        <is>
          <t>Check-up and scale</t>
        </is>
      </c>
      <c r="F73" s="5" t="n">
        <v>46128</v>
      </c>
      <c r="G73" s="6" t="n">
        <v>6</v>
      </c>
      <c r="H73" s="5" t="n">
        <v>46286</v>
      </c>
      <c r="I73" s="4" t="inlineStr">
        <is>
          <t>WhatsApp</t>
        </is>
      </c>
      <c r="J73" s="5" t="n"/>
      <c r="K73" s="5" t="n"/>
      <c r="L73" s="4" t="inlineStr">
        <is>
          <t>Booked</t>
        </is>
      </c>
      <c r="M73" s="5" t="n">
        <v>46306</v>
      </c>
      <c r="N73" s="4" t="n"/>
      <c r="O73" s="15">
        <f>IF($F73="","",EDATE($F73,IF($G73="",'Settings'!$B$6,$G73)))</f>
        <v/>
      </c>
      <c r="P73" s="9">
        <f>IF($O73="","",IF(OR($M73&lt;&gt;"",$L73="Booked"),"Booked",IF(OR($L73="Declined",$L73="Moved / left"),"Closed",IF($O73&lt;DATE(YEAR('Settings'!$B$5),MONTH('Settings'!$B$5),1),"Overdue",IF($O73&lt;=EOMONTH('Settings'!$B$5,0),"Due this month",IF($O73&lt;=EOMONTH('Settings'!$B$5,1),"Due next month","Not yet due"))))))</f>
        <v/>
      </c>
      <c r="Q73" s="16">
        <f>IF($P73="Overdue",'Settings'!$B$5-$O73,"")</f>
        <v/>
      </c>
      <c r="R73" s="16">
        <f>IF($A73="","",COUNT($H73,$J73,$K73))</f>
        <v/>
      </c>
      <c r="S73" s="17">
        <f>IF($O73="","",DATE(YEAR($O73),MONTH($O73),1))</f>
        <v/>
      </c>
      <c r="T73" s="16">
        <f>IF($P73="Overdue",COUNTIF($P$3:$P73,"Overdue"),"")</f>
        <v/>
      </c>
    </row>
    <row r="74">
      <c r="A74" s="4" t="inlineStr">
        <is>
          <t>D-3313</t>
        </is>
      </c>
      <c r="B74" s="4" t="inlineStr">
        <is>
          <t>Yasser Al Khatib</t>
        </is>
      </c>
      <c r="C74" s="14" t="inlineStr">
        <is>
          <t>0559935629</t>
        </is>
      </c>
      <c r="D74" s="4" t="inlineStr">
        <is>
          <t>Dr Karim Fawzy</t>
        </is>
      </c>
      <c r="E74" s="4" t="inlineStr">
        <is>
          <t>Child check-up and fluoride</t>
        </is>
      </c>
      <c r="F74" s="5" t="n">
        <v>46128</v>
      </c>
      <c r="G74" s="6" t="n">
        <v>6</v>
      </c>
      <c r="H74" s="5" t="n"/>
      <c r="I74" s="4" t="n"/>
      <c r="J74" s="5" t="n"/>
      <c r="K74" s="5" t="n"/>
      <c r="L74" s="4" t="n"/>
      <c r="M74" s="5" t="n"/>
      <c r="N74" s="4" t="n"/>
      <c r="O74" s="15">
        <f>IF($F74="","",EDATE($F74,IF($G74="",'Settings'!$B$6,$G74)))</f>
        <v/>
      </c>
      <c r="P74" s="9">
        <f>IF($O74="","",IF(OR($M74&lt;&gt;"",$L74="Booked"),"Booked",IF(OR($L74="Declined",$L74="Moved / left"),"Closed",IF($O74&lt;DATE(YEAR('Settings'!$B$5),MONTH('Settings'!$B$5),1),"Overdue",IF($O74&lt;=EOMONTH('Settings'!$B$5,0),"Due this month",IF($O74&lt;=EOMONTH('Settings'!$B$5,1),"Due next month","Not yet due"))))))</f>
        <v/>
      </c>
      <c r="Q74" s="16">
        <f>IF($P74="Overdue",'Settings'!$B$5-$O74,"")</f>
        <v/>
      </c>
      <c r="R74" s="16">
        <f>IF($A74="","",COUNT($H74,$J74,$K74))</f>
        <v/>
      </c>
      <c r="S74" s="17">
        <f>IF($O74="","",DATE(YEAR($O74),MONTH($O74),1))</f>
        <v/>
      </c>
      <c r="T74" s="16">
        <f>IF($P74="Overdue",COUNTIF($P$3:$P74,"Overdue"),"")</f>
        <v/>
      </c>
    </row>
    <row r="75">
      <c r="A75" s="4" t="inlineStr">
        <is>
          <t>D-3316</t>
        </is>
      </c>
      <c r="B75" s="4" t="inlineStr">
        <is>
          <t>Hala Mansour</t>
        </is>
      </c>
      <c r="C75" s="14" t="inlineStr">
        <is>
          <t>0554015405</t>
        </is>
      </c>
      <c r="D75" s="4" t="inlineStr">
        <is>
          <t>Nouf Al Mutairi (hygienist)</t>
        </is>
      </c>
      <c r="E75" s="4" t="inlineStr">
        <is>
          <t>Check-up and scale</t>
        </is>
      </c>
      <c r="F75" s="5" t="n">
        <v>46129</v>
      </c>
      <c r="G75" s="6" t="n">
        <v>6</v>
      </c>
      <c r="H75" s="5" t="n"/>
      <c r="I75" s="4" t="n"/>
      <c r="J75" s="5" t="n"/>
      <c r="K75" s="5" t="n"/>
      <c r="L75" s="4" t="n"/>
      <c r="M75" s="5" t="n"/>
      <c r="N75" s="4" t="n"/>
      <c r="O75" s="15">
        <f>IF($F75="","",EDATE($F75,IF($G75="",'Settings'!$B$6,$G75)))</f>
        <v/>
      </c>
      <c r="P75" s="9">
        <f>IF($O75="","",IF(OR($M75&lt;&gt;"",$L75="Booked"),"Booked",IF(OR($L75="Declined",$L75="Moved / left"),"Closed",IF($O75&lt;DATE(YEAR('Settings'!$B$5),MONTH('Settings'!$B$5),1),"Overdue",IF($O75&lt;=EOMONTH('Settings'!$B$5,0),"Due this month",IF($O75&lt;=EOMONTH('Settings'!$B$5,1),"Due next month","Not yet due"))))))</f>
        <v/>
      </c>
      <c r="Q75" s="16">
        <f>IF($P75="Overdue",'Settings'!$B$5-$O75,"")</f>
        <v/>
      </c>
      <c r="R75" s="16">
        <f>IF($A75="","",COUNT($H75,$J75,$K75))</f>
        <v/>
      </c>
      <c r="S75" s="17">
        <f>IF($O75="","",DATE(YEAR($O75),MONTH($O75),1))</f>
        <v/>
      </c>
      <c r="T75" s="16">
        <f>IF($P75="Overdue",COUNTIF($P$3:$P75,"Overdue"),"")</f>
        <v/>
      </c>
    </row>
    <row r="76">
      <c r="A76" s="4" t="inlineStr">
        <is>
          <t>D-3319</t>
        </is>
      </c>
      <c r="B76" s="4" t="inlineStr">
        <is>
          <t>Yasser Al Zahrani</t>
        </is>
      </c>
      <c r="C76" s="14" t="inlineStr">
        <is>
          <t>0545482218</t>
        </is>
      </c>
      <c r="D76" s="4" t="inlineStr">
        <is>
          <t>Dr Karim Fawzy</t>
        </is>
      </c>
      <c r="E76" s="4" t="inlineStr">
        <is>
          <t>Check-up and scale</t>
        </is>
      </c>
      <c r="F76" s="5" t="n">
        <v>46130</v>
      </c>
      <c r="G76" s="6" t="n">
        <v>6</v>
      </c>
      <c r="H76" s="5" t="n">
        <v>46287</v>
      </c>
      <c r="I76" s="4" t="inlineStr">
        <is>
          <t>SMS</t>
        </is>
      </c>
      <c r="J76" s="5" t="n">
        <v>46292</v>
      </c>
      <c r="K76" s="5" t="n"/>
      <c r="L76" s="4" t="inlineStr">
        <is>
          <t>Booked</t>
        </is>
      </c>
      <c r="M76" s="5" t="n">
        <v>46319</v>
      </c>
      <c r="N76" s="4" t="n"/>
      <c r="O76" s="15">
        <f>IF($F76="","",EDATE($F76,IF($G76="",'Settings'!$B$6,$G76)))</f>
        <v/>
      </c>
      <c r="P76" s="9">
        <f>IF($O76="","",IF(OR($M76&lt;&gt;"",$L76="Booked"),"Booked",IF(OR($L76="Declined",$L76="Moved / left"),"Closed",IF($O76&lt;DATE(YEAR('Settings'!$B$5),MONTH('Settings'!$B$5),1),"Overdue",IF($O76&lt;=EOMONTH('Settings'!$B$5,0),"Due this month",IF($O76&lt;=EOMONTH('Settings'!$B$5,1),"Due next month","Not yet due"))))))</f>
        <v/>
      </c>
      <c r="Q76" s="16">
        <f>IF($P76="Overdue",'Settings'!$B$5-$O76,"")</f>
        <v/>
      </c>
      <c r="R76" s="16">
        <f>IF($A76="","",COUNT($H76,$J76,$K76))</f>
        <v/>
      </c>
      <c r="S76" s="17">
        <f>IF($O76="","",DATE(YEAR($O76),MONTH($O76),1))</f>
        <v/>
      </c>
      <c r="T76" s="16">
        <f>IF($P76="Overdue",COUNTIF($P$3:$P76,"Overdue"),"")</f>
        <v/>
      </c>
    </row>
    <row r="77">
      <c r="A77" s="4" t="inlineStr">
        <is>
          <t>D-3322</t>
        </is>
      </c>
      <c r="B77" s="4" t="inlineStr">
        <is>
          <t>Layan El Kurdi</t>
        </is>
      </c>
      <c r="C77" s="14" t="inlineStr">
        <is>
          <t>0543212709</t>
        </is>
      </c>
      <c r="D77" s="4" t="inlineStr">
        <is>
          <t>Nouf Al Mutairi (hygienist)</t>
        </is>
      </c>
      <c r="E77" s="4" t="inlineStr">
        <is>
          <t>Check-up and scale</t>
        </is>
      </c>
      <c r="F77" s="5" t="n">
        <v>46130</v>
      </c>
      <c r="G77" s="6" t="n">
        <v>6</v>
      </c>
      <c r="H77" s="5" t="n">
        <v>46287</v>
      </c>
      <c r="I77" s="4" t="inlineStr">
        <is>
          <t>WhatsApp</t>
        </is>
      </c>
      <c r="J77" s="5" t="n"/>
      <c r="K77" s="5" t="n"/>
      <c r="L77" s="4" t="inlineStr">
        <is>
          <t>Booked</t>
        </is>
      </c>
      <c r="M77" s="5" t="n">
        <v>46307</v>
      </c>
      <c r="N77" s="4" t="n"/>
      <c r="O77" s="15">
        <f>IF($F77="","",EDATE($F77,IF($G77="",'Settings'!$B$6,$G77)))</f>
        <v/>
      </c>
      <c r="P77" s="9">
        <f>IF($O77="","",IF(OR($M77&lt;&gt;"",$L77="Booked"),"Booked",IF(OR($L77="Declined",$L77="Moved / left"),"Closed",IF($O77&lt;DATE(YEAR('Settings'!$B$5),MONTH('Settings'!$B$5),1),"Overdue",IF($O77&lt;=EOMONTH('Settings'!$B$5,0),"Due this month",IF($O77&lt;=EOMONTH('Settings'!$B$5,1),"Due next month","Not yet due"))))))</f>
        <v/>
      </c>
      <c r="Q77" s="16">
        <f>IF($P77="Overdue",'Settings'!$B$5-$O77,"")</f>
        <v/>
      </c>
      <c r="R77" s="16">
        <f>IF($A77="","",COUNT($H77,$J77,$K77))</f>
        <v/>
      </c>
      <c r="S77" s="17">
        <f>IF($O77="","",DATE(YEAR($O77),MONTH($O77),1))</f>
        <v/>
      </c>
      <c r="T77" s="16">
        <f>IF($P77="Overdue",COUNTIF($P$3:$P77,"Overdue"),"")</f>
        <v/>
      </c>
    </row>
    <row r="78">
      <c r="A78" s="4" t="inlineStr">
        <is>
          <t>D-3325</t>
        </is>
      </c>
      <c r="B78" s="4" t="inlineStr">
        <is>
          <t>Reem Al Ahmadi</t>
        </is>
      </c>
      <c r="C78" s="14" t="inlineStr">
        <is>
          <t>0534215350</t>
        </is>
      </c>
      <c r="D78" s="4" t="inlineStr">
        <is>
          <t>Dr Reem Al Otaibi</t>
        </is>
      </c>
      <c r="E78" s="4" t="inlineStr">
        <is>
          <t>Check-up and scale</t>
        </is>
      </c>
      <c r="F78" s="5" t="n">
        <v>46131</v>
      </c>
      <c r="G78" s="6" t="n">
        <v>6</v>
      </c>
      <c r="H78" s="5" t="n">
        <v>46291</v>
      </c>
      <c r="I78" s="4" t="inlineStr">
        <is>
          <t>WhatsApp</t>
        </is>
      </c>
      <c r="J78" s="5" t="n"/>
      <c r="K78" s="5" t="n"/>
      <c r="L78" s="4" t="inlineStr">
        <is>
          <t>Booked</t>
        </is>
      </c>
      <c r="M78" s="5" t="n">
        <v>46307</v>
      </c>
      <c r="N78" s="4" t="n"/>
      <c r="O78" s="15">
        <f>IF($F78="","",EDATE($F78,IF($G78="",'Settings'!$B$6,$G78)))</f>
        <v/>
      </c>
      <c r="P78" s="9">
        <f>IF($O78="","",IF(OR($M78&lt;&gt;"",$L78="Booked"),"Booked",IF(OR($L78="Declined",$L78="Moved / left"),"Closed",IF($O78&lt;DATE(YEAR('Settings'!$B$5),MONTH('Settings'!$B$5),1),"Overdue",IF($O78&lt;=EOMONTH('Settings'!$B$5,0),"Due this month",IF($O78&lt;=EOMONTH('Settings'!$B$5,1),"Due next month","Not yet due"))))))</f>
        <v/>
      </c>
      <c r="Q78" s="16">
        <f>IF($P78="Overdue",'Settings'!$B$5-$O78,"")</f>
        <v/>
      </c>
      <c r="R78" s="16">
        <f>IF($A78="","",COUNT($H78,$J78,$K78))</f>
        <v/>
      </c>
      <c r="S78" s="17">
        <f>IF($O78="","",DATE(YEAR($O78),MONTH($O78),1))</f>
        <v/>
      </c>
      <c r="T78" s="16">
        <f>IF($P78="Overdue",COUNTIF($P$3:$P78,"Overdue"),"")</f>
        <v/>
      </c>
    </row>
    <row r="79">
      <c r="A79" s="4" t="inlineStr">
        <is>
          <t>D-3328</t>
        </is>
      </c>
      <c r="B79" s="4" t="inlineStr">
        <is>
          <t>Mona Al Zahrani</t>
        </is>
      </c>
      <c r="C79" s="14" t="inlineStr">
        <is>
          <t>0509567816</t>
        </is>
      </c>
      <c r="D79" s="4" t="inlineStr">
        <is>
          <t>Dr Tarek Hamdy</t>
        </is>
      </c>
      <c r="E79" s="4" t="inlineStr">
        <is>
          <t>Implant review</t>
        </is>
      </c>
      <c r="F79" s="5" t="n">
        <v>45949</v>
      </c>
      <c r="G79" s="6" t="n">
        <v>12</v>
      </c>
      <c r="H79" s="5" t="n">
        <v>46288</v>
      </c>
      <c r="I79" s="4" t="inlineStr">
        <is>
          <t>WhatsApp</t>
        </is>
      </c>
      <c r="J79" s="5" t="n"/>
      <c r="K79" s="5" t="n"/>
      <c r="L79" s="4" t="inlineStr">
        <is>
          <t>Booked</t>
        </is>
      </c>
      <c r="M79" s="5" t="n">
        <v>46309</v>
      </c>
      <c r="N79" s="4" t="n"/>
      <c r="O79" s="15">
        <f>IF($F79="","",EDATE($F79,IF($G79="",'Settings'!$B$6,$G79)))</f>
        <v/>
      </c>
      <c r="P79" s="9">
        <f>IF($O79="","",IF(OR($M79&lt;&gt;"",$L79="Booked"),"Booked",IF(OR($L79="Declined",$L79="Moved / left"),"Closed",IF($O79&lt;DATE(YEAR('Settings'!$B$5),MONTH('Settings'!$B$5),1),"Overdue",IF($O79&lt;=EOMONTH('Settings'!$B$5,0),"Due this month",IF($O79&lt;=EOMONTH('Settings'!$B$5,1),"Due next month","Not yet due"))))))</f>
        <v/>
      </c>
      <c r="Q79" s="16">
        <f>IF($P79="Overdue",'Settings'!$B$5-$O79,"")</f>
        <v/>
      </c>
      <c r="R79" s="16">
        <f>IF($A79="","",COUNT($H79,$J79,$K79))</f>
        <v/>
      </c>
      <c r="S79" s="17">
        <f>IF($O79="","",DATE(YEAR($O79),MONTH($O79),1))</f>
        <v/>
      </c>
      <c r="T79" s="16">
        <f>IF($P79="Overdue",COUNTIF($P$3:$P79,"Overdue"),"")</f>
        <v/>
      </c>
    </row>
    <row r="80">
      <c r="A80" s="4" t="inlineStr">
        <is>
          <t>D-3331</t>
        </is>
      </c>
      <c r="B80" s="4" t="inlineStr">
        <is>
          <t>Haya Abdulaziz</t>
        </is>
      </c>
      <c r="C80" s="14" t="inlineStr">
        <is>
          <t>0548587928</t>
        </is>
      </c>
      <c r="D80" s="4" t="inlineStr">
        <is>
          <t>Dr Karim Fawzy</t>
        </is>
      </c>
      <c r="E80" s="4" t="inlineStr">
        <is>
          <t>Child check-up and fluoride</t>
        </is>
      </c>
      <c r="F80" s="5" t="n">
        <v>46133</v>
      </c>
      <c r="G80" s="6" t="n">
        <v>6</v>
      </c>
      <c r="H80" s="5" t="n"/>
      <c r="I80" s="4" t="n"/>
      <c r="J80" s="5" t="n"/>
      <c r="K80" s="5" t="n"/>
      <c r="L80" s="4" t="n"/>
      <c r="M80" s="5" t="n"/>
      <c r="N80" s="4" t="n"/>
      <c r="O80" s="15">
        <f>IF($F80="","",EDATE($F80,IF($G80="",'Settings'!$B$6,$G80)))</f>
        <v/>
      </c>
      <c r="P80" s="9">
        <f>IF($O80="","",IF(OR($M80&lt;&gt;"",$L80="Booked"),"Booked",IF(OR($L80="Declined",$L80="Moved / left"),"Closed",IF($O80&lt;DATE(YEAR('Settings'!$B$5),MONTH('Settings'!$B$5),1),"Overdue",IF($O80&lt;=EOMONTH('Settings'!$B$5,0),"Due this month",IF($O80&lt;=EOMONTH('Settings'!$B$5,1),"Due next month","Not yet due"))))))</f>
        <v/>
      </c>
      <c r="Q80" s="16">
        <f>IF($P80="Overdue",'Settings'!$B$5-$O80,"")</f>
        <v/>
      </c>
      <c r="R80" s="16">
        <f>IF($A80="","",COUNT($H80,$J80,$K80))</f>
        <v/>
      </c>
      <c r="S80" s="17">
        <f>IF($O80="","",DATE(YEAR($O80),MONTH($O80),1))</f>
        <v/>
      </c>
      <c r="T80" s="16">
        <f>IF($P80="Overdue",COUNTIF($P$3:$P80,"Overdue"),"")</f>
        <v/>
      </c>
    </row>
    <row r="81">
      <c r="A81" s="4" t="inlineStr">
        <is>
          <t>D-3334</t>
        </is>
      </c>
      <c r="B81" s="4" t="inlineStr">
        <is>
          <t>Doaa El Kurdi</t>
        </is>
      </c>
      <c r="C81" s="14" t="inlineStr">
        <is>
          <t>0508884364</t>
        </is>
      </c>
      <c r="D81" s="4" t="inlineStr">
        <is>
          <t>Nouf Al Mutairi (hygienist)</t>
        </is>
      </c>
      <c r="E81" s="4" t="inlineStr">
        <is>
          <t>Perio maintenance</t>
        </is>
      </c>
      <c r="F81" s="5" t="n">
        <v>46225</v>
      </c>
      <c r="G81" s="6" t="n">
        <v>3</v>
      </c>
      <c r="H81" s="5" t="n">
        <v>46291</v>
      </c>
      <c r="I81" s="4" t="inlineStr">
        <is>
          <t>WhatsApp</t>
        </is>
      </c>
      <c r="J81" s="5" t="n"/>
      <c r="K81" s="5" t="n"/>
      <c r="L81" s="4" t="inlineStr">
        <is>
          <t>No answer</t>
        </is>
      </c>
      <c r="M81" s="5" t="n"/>
      <c r="N81" s="4" t="n"/>
      <c r="O81" s="15">
        <f>IF($F81="","",EDATE($F81,IF($G81="",'Settings'!$B$6,$G81)))</f>
        <v/>
      </c>
      <c r="P81" s="9">
        <f>IF($O81="","",IF(OR($M81&lt;&gt;"",$L81="Booked"),"Booked",IF(OR($L81="Declined",$L81="Moved / left"),"Closed",IF($O81&lt;DATE(YEAR('Settings'!$B$5),MONTH('Settings'!$B$5),1),"Overdue",IF($O81&lt;=EOMONTH('Settings'!$B$5,0),"Due this month",IF($O81&lt;=EOMONTH('Settings'!$B$5,1),"Due next month","Not yet due"))))))</f>
        <v/>
      </c>
      <c r="Q81" s="16">
        <f>IF($P81="Overdue",'Settings'!$B$5-$O81,"")</f>
        <v/>
      </c>
      <c r="R81" s="16">
        <f>IF($A81="","",COUNT($H81,$J81,$K81))</f>
        <v/>
      </c>
      <c r="S81" s="17">
        <f>IF($O81="","",DATE(YEAR($O81),MONTH($O81),1))</f>
        <v/>
      </c>
      <c r="T81" s="16">
        <f>IF($P81="Overdue",COUNTIF($P$3:$P81,"Overdue"),"")</f>
        <v/>
      </c>
    </row>
    <row r="82">
      <c r="A82" s="4" t="inlineStr">
        <is>
          <t>D-3337</t>
        </is>
      </c>
      <c r="B82" s="4" t="inlineStr">
        <is>
          <t>Mona Al Shammari</t>
        </is>
      </c>
      <c r="C82" s="14" t="inlineStr">
        <is>
          <t>0547281853</t>
        </is>
      </c>
      <c r="D82" s="4" t="inlineStr">
        <is>
          <t>Dr Reem Al Otaibi</t>
        </is>
      </c>
      <c r="E82" s="4" t="inlineStr">
        <is>
          <t>Retainer check</t>
        </is>
      </c>
      <c r="F82" s="5" t="n">
        <v>46136</v>
      </c>
      <c r="G82" s="6" t="n">
        <v>6</v>
      </c>
      <c r="H82" s="5" t="n"/>
      <c r="I82" s="4" t="n"/>
      <c r="J82" s="5" t="n"/>
      <c r="K82" s="5" t="n"/>
      <c r="L82" s="4" t="n"/>
      <c r="M82" s="5" t="n"/>
      <c r="N82" s="4" t="n"/>
      <c r="O82" s="15">
        <f>IF($F82="","",EDATE($F82,IF($G82="",'Settings'!$B$6,$G82)))</f>
        <v/>
      </c>
      <c r="P82" s="9">
        <f>IF($O82="","",IF(OR($M82&lt;&gt;"",$L82="Booked"),"Booked",IF(OR($L82="Declined",$L82="Moved / left"),"Closed",IF($O82&lt;DATE(YEAR('Settings'!$B$5),MONTH('Settings'!$B$5),1),"Overdue",IF($O82&lt;=EOMONTH('Settings'!$B$5,0),"Due this month",IF($O82&lt;=EOMONTH('Settings'!$B$5,1),"Due next month","Not yet due"))))))</f>
        <v/>
      </c>
      <c r="Q82" s="16">
        <f>IF($P82="Overdue",'Settings'!$B$5-$O82,"")</f>
        <v/>
      </c>
      <c r="R82" s="16">
        <f>IF($A82="","",COUNT($H82,$J82,$K82))</f>
        <v/>
      </c>
      <c r="S82" s="17">
        <f>IF($O82="","",DATE(YEAR($O82),MONTH($O82),1))</f>
        <v/>
      </c>
      <c r="T82" s="16">
        <f>IF($P82="Overdue",COUNTIF($P$3:$P82,"Overdue"),"")</f>
        <v/>
      </c>
    </row>
    <row r="83">
      <c r="A83" s="4" t="inlineStr">
        <is>
          <t>D-3340</t>
        </is>
      </c>
      <c r="B83" s="4" t="inlineStr">
        <is>
          <t>Ahmed Mansour</t>
        </is>
      </c>
      <c r="C83" s="14" t="inlineStr">
        <is>
          <t>0553053596</t>
        </is>
      </c>
      <c r="D83" s="4" t="inlineStr">
        <is>
          <t>Dr Reem Al Otaibi</t>
        </is>
      </c>
      <c r="E83" s="4" t="inlineStr">
        <is>
          <t>Check-up and scale</t>
        </is>
      </c>
      <c r="F83" s="5" t="n">
        <v>46137</v>
      </c>
      <c r="G83" s="6" t="n">
        <v>6</v>
      </c>
      <c r="H83" s="5" t="n"/>
      <c r="I83" s="4" t="n"/>
      <c r="J83" s="5" t="n"/>
      <c r="K83" s="5" t="n"/>
      <c r="L83" s="4" t="n"/>
      <c r="M83" s="5" t="n"/>
      <c r="N83" s="4" t="n"/>
      <c r="O83" s="15">
        <f>IF($F83="","",EDATE($F83,IF($G83="",'Settings'!$B$6,$G83)))</f>
        <v/>
      </c>
      <c r="P83" s="9">
        <f>IF($O83="","",IF(OR($M83&lt;&gt;"",$L83="Booked"),"Booked",IF(OR($L83="Declined",$L83="Moved / left"),"Closed",IF($O83&lt;DATE(YEAR('Settings'!$B$5),MONTH('Settings'!$B$5),1),"Overdue",IF($O83&lt;=EOMONTH('Settings'!$B$5,0),"Due this month",IF($O83&lt;=EOMONTH('Settings'!$B$5,1),"Due next month","Not yet due"))))))</f>
        <v/>
      </c>
      <c r="Q83" s="16">
        <f>IF($P83="Overdue",'Settings'!$B$5-$O83,"")</f>
        <v/>
      </c>
      <c r="R83" s="16">
        <f>IF($A83="","",COUNT($H83,$J83,$K83))</f>
        <v/>
      </c>
      <c r="S83" s="17">
        <f>IF($O83="","",DATE(YEAR($O83),MONTH($O83),1))</f>
        <v/>
      </c>
      <c r="T83" s="16">
        <f>IF($P83="Overdue",COUNTIF($P$3:$P83,"Overdue"),"")</f>
        <v/>
      </c>
    </row>
    <row r="84">
      <c r="A84" s="4" t="inlineStr">
        <is>
          <t>D-3343</t>
        </is>
      </c>
      <c r="B84" s="4" t="inlineStr">
        <is>
          <t>Faisal Al Ghamdi</t>
        </is>
      </c>
      <c r="C84" s="14" t="inlineStr">
        <is>
          <t>0569457987</t>
        </is>
      </c>
      <c r="D84" s="4" t="inlineStr">
        <is>
          <t>Dr Reem Al Otaibi</t>
        </is>
      </c>
      <c r="E84" s="4" t="inlineStr">
        <is>
          <t>Check-up and scale</t>
        </is>
      </c>
      <c r="F84" s="5" t="n">
        <v>46137</v>
      </c>
      <c r="G84" s="6" t="n">
        <v>6</v>
      </c>
      <c r="H84" s="5" t="n"/>
      <c r="I84" s="4" t="n"/>
      <c r="J84" s="5" t="n"/>
      <c r="K84" s="5" t="n"/>
      <c r="L84" s="4" t="n"/>
      <c r="M84" s="5" t="n"/>
      <c r="N84" s="4" t="n"/>
      <c r="O84" s="15">
        <f>IF($F84="","",EDATE($F84,IF($G84="",'Settings'!$B$6,$G84)))</f>
        <v/>
      </c>
      <c r="P84" s="9">
        <f>IF($O84="","",IF(OR($M84&lt;&gt;"",$L84="Booked"),"Booked",IF(OR($L84="Declined",$L84="Moved / left"),"Closed",IF($O84&lt;DATE(YEAR('Settings'!$B$5),MONTH('Settings'!$B$5),1),"Overdue",IF($O84&lt;=EOMONTH('Settings'!$B$5,0),"Due this month",IF($O84&lt;=EOMONTH('Settings'!$B$5,1),"Due next month","Not yet due"))))))</f>
        <v/>
      </c>
      <c r="Q84" s="16">
        <f>IF($P84="Overdue",'Settings'!$B$5-$O84,"")</f>
        <v/>
      </c>
      <c r="R84" s="16">
        <f>IF($A84="","",COUNT($H84,$J84,$K84))</f>
        <v/>
      </c>
      <c r="S84" s="17">
        <f>IF($O84="","",DATE(YEAR($O84),MONTH($O84),1))</f>
        <v/>
      </c>
      <c r="T84" s="16">
        <f>IF($P84="Overdue",COUNTIF($P$3:$P84,"Overdue"),"")</f>
        <v/>
      </c>
    </row>
    <row r="85">
      <c r="A85" s="4" t="inlineStr">
        <is>
          <t>D-3346</t>
        </is>
      </c>
      <c r="B85" s="4" t="inlineStr">
        <is>
          <t>Amal El Kurdi</t>
        </is>
      </c>
      <c r="C85" s="14" t="inlineStr">
        <is>
          <t>0544878414</t>
        </is>
      </c>
      <c r="D85" s="4" t="inlineStr">
        <is>
          <t>Dr Karim Fawzy</t>
        </is>
      </c>
      <c r="E85" s="4" t="inlineStr">
        <is>
          <t>Child check-up and fluoride</t>
        </is>
      </c>
      <c r="F85" s="5" t="n">
        <v>46137</v>
      </c>
      <c r="G85" s="6" t="n">
        <v>6</v>
      </c>
      <c r="H85" s="5" t="n"/>
      <c r="I85" s="4" t="n"/>
      <c r="J85" s="5" t="n"/>
      <c r="K85" s="5" t="n"/>
      <c r="L85" s="4" t="n"/>
      <c r="M85" s="5" t="n"/>
      <c r="N85" s="4" t="n"/>
      <c r="O85" s="15">
        <f>IF($F85="","",EDATE($F85,IF($G85="",'Settings'!$B$6,$G85)))</f>
        <v/>
      </c>
      <c r="P85" s="9">
        <f>IF($O85="","",IF(OR($M85&lt;&gt;"",$L85="Booked"),"Booked",IF(OR($L85="Declined",$L85="Moved / left"),"Closed",IF($O85&lt;DATE(YEAR('Settings'!$B$5),MONTH('Settings'!$B$5),1),"Overdue",IF($O85&lt;=EOMONTH('Settings'!$B$5,0),"Due this month",IF($O85&lt;=EOMONTH('Settings'!$B$5,1),"Due next month","Not yet due"))))))</f>
        <v/>
      </c>
      <c r="Q85" s="16">
        <f>IF($P85="Overdue",'Settings'!$B$5-$O85,"")</f>
        <v/>
      </c>
      <c r="R85" s="16">
        <f>IF($A85="","",COUNT($H85,$J85,$K85))</f>
        <v/>
      </c>
      <c r="S85" s="17">
        <f>IF($O85="","",DATE(YEAR($O85),MONTH($O85),1))</f>
        <v/>
      </c>
      <c r="T85" s="16">
        <f>IF($P85="Overdue",COUNTIF($P$3:$P85,"Overdue"),"")</f>
        <v/>
      </c>
    </row>
    <row r="86">
      <c r="A86" s="4" t="inlineStr">
        <is>
          <t>D-3349</t>
        </is>
      </c>
      <c r="B86" s="4" t="inlineStr">
        <is>
          <t>Noura Abdulaziz</t>
        </is>
      </c>
      <c r="C86" s="14" t="inlineStr">
        <is>
          <t>0563353469</t>
        </is>
      </c>
      <c r="D86" s="4" t="inlineStr">
        <is>
          <t>Dr Tarek Hamdy</t>
        </is>
      </c>
      <c r="E86" s="4" t="inlineStr">
        <is>
          <t>Check-up and scale</t>
        </is>
      </c>
      <c r="F86" s="5" t="n">
        <v>46139</v>
      </c>
      <c r="G86" s="6" t="n">
        <v>6</v>
      </c>
      <c r="H86" s="5" t="n"/>
      <c r="I86" s="4" t="n"/>
      <c r="J86" s="5" t="n"/>
      <c r="K86" s="5" t="n"/>
      <c r="L86" s="4" t="n"/>
      <c r="M86" s="5" t="n"/>
      <c r="N86" s="4" t="n"/>
      <c r="O86" s="15">
        <f>IF($F86="","",EDATE($F86,IF($G86="",'Settings'!$B$6,$G86)))</f>
        <v/>
      </c>
      <c r="P86" s="9">
        <f>IF($O86="","",IF(OR($M86&lt;&gt;"",$L86="Booked"),"Booked",IF(OR($L86="Declined",$L86="Moved / left"),"Closed",IF($O86&lt;DATE(YEAR('Settings'!$B$5),MONTH('Settings'!$B$5),1),"Overdue",IF($O86&lt;=EOMONTH('Settings'!$B$5,0),"Due this month",IF($O86&lt;=EOMONTH('Settings'!$B$5,1),"Due next month","Not yet due"))))))</f>
        <v/>
      </c>
      <c r="Q86" s="16">
        <f>IF($P86="Overdue",'Settings'!$B$5-$O86,"")</f>
        <v/>
      </c>
      <c r="R86" s="16">
        <f>IF($A86="","",COUNT($H86,$J86,$K86))</f>
        <v/>
      </c>
      <c r="S86" s="17">
        <f>IF($O86="","",DATE(YEAR($O86),MONTH($O86),1))</f>
        <v/>
      </c>
      <c r="T86" s="16">
        <f>IF($P86="Overdue",COUNTIF($P$3:$P86,"Overdue"),"")</f>
        <v/>
      </c>
    </row>
    <row r="87">
      <c r="A87" s="4" t="inlineStr">
        <is>
          <t>D-3352</t>
        </is>
      </c>
      <c r="B87" s="4" t="inlineStr">
        <is>
          <t>Mona Hassan</t>
        </is>
      </c>
      <c r="C87" s="14" t="inlineStr">
        <is>
          <t>0538238315</t>
        </is>
      </c>
      <c r="D87" s="4" t="inlineStr">
        <is>
          <t>Nouf Al Mutairi (hygienist)</t>
        </is>
      </c>
      <c r="E87" s="4" t="inlineStr">
        <is>
          <t>Check-up and scale</t>
        </is>
      </c>
      <c r="F87" s="5" t="n">
        <v>46140</v>
      </c>
      <c r="G87" s="6" t="n">
        <v>6</v>
      </c>
      <c r="H87" s="5" t="n"/>
      <c r="I87" s="4" t="n"/>
      <c r="J87" s="5" t="n"/>
      <c r="K87" s="5" t="n"/>
      <c r="L87" s="4" t="n"/>
      <c r="M87" s="5" t="n"/>
      <c r="N87" s="4" t="n"/>
      <c r="O87" s="15">
        <f>IF($F87="","",EDATE($F87,IF($G87="",'Settings'!$B$6,$G87)))</f>
        <v/>
      </c>
      <c r="P87" s="9">
        <f>IF($O87="","",IF(OR($M87&lt;&gt;"",$L87="Booked"),"Booked",IF(OR($L87="Declined",$L87="Moved / left"),"Closed",IF($O87&lt;DATE(YEAR('Settings'!$B$5),MONTH('Settings'!$B$5),1),"Overdue",IF($O87&lt;=EOMONTH('Settings'!$B$5,0),"Due this month",IF($O87&lt;=EOMONTH('Settings'!$B$5,1),"Due next month","Not yet due"))))))</f>
        <v/>
      </c>
      <c r="Q87" s="16">
        <f>IF($P87="Overdue",'Settings'!$B$5-$O87,"")</f>
        <v/>
      </c>
      <c r="R87" s="16">
        <f>IF($A87="","",COUNT($H87,$J87,$K87))</f>
        <v/>
      </c>
      <c r="S87" s="17">
        <f>IF($O87="","",DATE(YEAR($O87),MONTH($O87),1))</f>
        <v/>
      </c>
      <c r="T87" s="16">
        <f>IF($P87="Overdue",COUNTIF($P$3:$P87,"Overdue"),"")</f>
        <v/>
      </c>
    </row>
    <row r="88">
      <c r="A88" s="4" t="inlineStr">
        <is>
          <t>D-3355</t>
        </is>
      </c>
      <c r="B88" s="4" t="inlineStr">
        <is>
          <t>Doaa Abdulaziz</t>
        </is>
      </c>
      <c r="C88" s="14" t="inlineStr">
        <is>
          <t>0561225338</t>
        </is>
      </c>
      <c r="D88" s="4" t="inlineStr">
        <is>
          <t>Nouf Al Mutairi (hygienist)</t>
        </is>
      </c>
      <c r="E88" s="4" t="inlineStr">
        <is>
          <t>Check-up and scale</t>
        </is>
      </c>
      <c r="F88" s="5" t="n">
        <v>46141</v>
      </c>
      <c r="G88" s="6" t="n">
        <v>6</v>
      </c>
      <c r="H88" s="5" t="n"/>
      <c r="I88" s="4" t="n"/>
      <c r="J88" s="5" t="n"/>
      <c r="K88" s="5" t="n"/>
      <c r="L88" s="4" t="n"/>
      <c r="M88" s="5" t="n"/>
      <c r="N88" s="4" t="n"/>
      <c r="O88" s="15">
        <f>IF($F88="","",EDATE($F88,IF($G88="",'Settings'!$B$6,$G88)))</f>
        <v/>
      </c>
      <c r="P88" s="9">
        <f>IF($O88="","",IF(OR($M88&lt;&gt;"",$L88="Booked"),"Booked",IF(OR($L88="Declined",$L88="Moved / left"),"Closed",IF($O88&lt;DATE(YEAR('Settings'!$B$5),MONTH('Settings'!$B$5),1),"Overdue",IF($O88&lt;=EOMONTH('Settings'!$B$5,0),"Due this month",IF($O88&lt;=EOMONTH('Settings'!$B$5,1),"Due next month","Not yet due"))))))</f>
        <v/>
      </c>
      <c r="Q88" s="16">
        <f>IF($P88="Overdue",'Settings'!$B$5-$O88,"")</f>
        <v/>
      </c>
      <c r="R88" s="16">
        <f>IF($A88="","",COUNT($H88,$J88,$K88))</f>
        <v/>
      </c>
      <c r="S88" s="17">
        <f>IF($O88="","",DATE(YEAR($O88),MONTH($O88),1))</f>
        <v/>
      </c>
      <c r="T88" s="16">
        <f>IF($P88="Overdue",COUNTIF($P$3:$P88,"Overdue"),"")</f>
        <v/>
      </c>
    </row>
    <row r="89">
      <c r="A89" s="4" t="inlineStr">
        <is>
          <t>D-3358</t>
        </is>
      </c>
      <c r="B89" s="4" t="inlineStr">
        <is>
          <t>Abdulrahman Al Ghamdi</t>
        </is>
      </c>
      <c r="C89" s="14" t="inlineStr">
        <is>
          <t>0565143391</t>
        </is>
      </c>
      <c r="D89" s="4" t="inlineStr">
        <is>
          <t>Dr Reem Al Otaibi</t>
        </is>
      </c>
      <c r="E89" s="4" t="inlineStr">
        <is>
          <t>Retainer check</t>
        </is>
      </c>
      <c r="F89" s="5" t="n">
        <v>46141</v>
      </c>
      <c r="G89" s="6" t="n">
        <v>6</v>
      </c>
      <c r="H89" s="5" t="n"/>
      <c r="I89" s="4" t="n"/>
      <c r="J89" s="5" t="n"/>
      <c r="K89" s="5" t="n"/>
      <c r="L89" s="4" t="n"/>
      <c r="M89" s="5" t="n"/>
      <c r="N89" s="4" t="n"/>
      <c r="O89" s="15">
        <f>IF($F89="","",EDATE($F89,IF($G89="",'Settings'!$B$6,$G89)))</f>
        <v/>
      </c>
      <c r="P89" s="9">
        <f>IF($O89="","",IF(OR($M89&lt;&gt;"",$L89="Booked"),"Booked",IF(OR($L89="Declined",$L89="Moved / left"),"Closed",IF($O89&lt;DATE(YEAR('Settings'!$B$5),MONTH('Settings'!$B$5),1),"Overdue",IF($O89&lt;=EOMONTH('Settings'!$B$5,0),"Due this month",IF($O89&lt;=EOMONTH('Settings'!$B$5,1),"Due next month","Not yet due"))))))</f>
        <v/>
      </c>
      <c r="Q89" s="16">
        <f>IF($P89="Overdue",'Settings'!$B$5-$O89,"")</f>
        <v/>
      </c>
      <c r="R89" s="16">
        <f>IF($A89="","",COUNT($H89,$J89,$K89))</f>
        <v/>
      </c>
      <c r="S89" s="17">
        <f>IF($O89="","",DATE(YEAR($O89),MONTH($O89),1))</f>
        <v/>
      </c>
      <c r="T89" s="16">
        <f>IF($P89="Overdue",COUNTIF($P$3:$P89,"Overdue"),"")</f>
        <v/>
      </c>
    </row>
    <row r="90">
      <c r="A90" s="4" t="inlineStr">
        <is>
          <t>D-3361</t>
        </is>
      </c>
      <c r="B90" s="4" t="inlineStr">
        <is>
          <t>Rami Al Anazi</t>
        </is>
      </c>
      <c r="C90" s="14" t="inlineStr">
        <is>
          <t>0544304889</t>
        </is>
      </c>
      <c r="D90" s="4" t="inlineStr">
        <is>
          <t>Dr Tarek Hamdy</t>
        </is>
      </c>
      <c r="E90" s="4" t="inlineStr">
        <is>
          <t>Check-up and scale</t>
        </is>
      </c>
      <c r="F90" s="5" t="n">
        <v>46141</v>
      </c>
      <c r="G90" s="6" t="n">
        <v>6</v>
      </c>
      <c r="H90" s="5" t="n"/>
      <c r="I90" s="4" t="n"/>
      <c r="J90" s="5" t="n"/>
      <c r="K90" s="5" t="n"/>
      <c r="L90" s="4" t="n"/>
      <c r="M90" s="5" t="n"/>
      <c r="N90" s="4" t="n"/>
      <c r="O90" s="15">
        <f>IF($F90="","",EDATE($F90,IF($G90="",'Settings'!$B$6,$G90)))</f>
        <v/>
      </c>
      <c r="P90" s="9">
        <f>IF($O90="","",IF(OR($M90&lt;&gt;"",$L90="Booked"),"Booked",IF(OR($L90="Declined",$L90="Moved / left"),"Closed",IF($O90&lt;DATE(YEAR('Settings'!$B$5),MONTH('Settings'!$B$5),1),"Overdue",IF($O90&lt;=EOMONTH('Settings'!$B$5,0),"Due this month",IF($O90&lt;=EOMONTH('Settings'!$B$5,1),"Due next month","Not yet due"))))))</f>
        <v/>
      </c>
      <c r="Q90" s="16">
        <f>IF($P90="Overdue",'Settings'!$B$5-$O90,"")</f>
        <v/>
      </c>
      <c r="R90" s="16">
        <f>IF($A90="","",COUNT($H90,$J90,$K90))</f>
        <v/>
      </c>
      <c r="S90" s="17">
        <f>IF($O90="","",DATE(YEAR($O90),MONTH($O90),1))</f>
        <v/>
      </c>
      <c r="T90" s="16">
        <f>IF($P90="Overdue",COUNTIF($P$3:$P90,"Overdue"),"")</f>
        <v/>
      </c>
    </row>
    <row r="91">
      <c r="A91" s="4" t="inlineStr">
        <is>
          <t>D-3364</t>
        </is>
      </c>
      <c r="B91" s="4" t="inlineStr">
        <is>
          <t>Yasser Al Anazi</t>
        </is>
      </c>
      <c r="C91" s="14" t="inlineStr">
        <is>
          <t>0531864133</t>
        </is>
      </c>
      <c r="D91" s="4" t="inlineStr">
        <is>
          <t>Dr Reem Al Otaibi</t>
        </is>
      </c>
      <c r="E91" s="4" t="inlineStr">
        <is>
          <t>Check-up and scale</t>
        </is>
      </c>
      <c r="F91" s="5" t="n">
        <v>46141</v>
      </c>
      <c r="G91" s="6" t="n">
        <v>6</v>
      </c>
      <c r="H91" s="5" t="n"/>
      <c r="I91" s="4" t="n"/>
      <c r="J91" s="5" t="n"/>
      <c r="K91" s="5" t="n"/>
      <c r="L91" s="4" t="n"/>
      <c r="M91" s="5" t="n"/>
      <c r="N91" s="4" t="n"/>
      <c r="O91" s="15">
        <f>IF($F91="","",EDATE($F91,IF($G91="",'Settings'!$B$6,$G91)))</f>
        <v/>
      </c>
      <c r="P91" s="9">
        <f>IF($O91="","",IF(OR($M91&lt;&gt;"",$L91="Booked"),"Booked",IF(OR($L91="Declined",$L91="Moved / left"),"Closed",IF($O91&lt;DATE(YEAR('Settings'!$B$5),MONTH('Settings'!$B$5),1),"Overdue",IF($O91&lt;=EOMONTH('Settings'!$B$5,0),"Due this month",IF($O91&lt;=EOMONTH('Settings'!$B$5,1),"Due next month","Not yet due"))))))</f>
        <v/>
      </c>
      <c r="Q91" s="16">
        <f>IF($P91="Overdue",'Settings'!$B$5-$O91,"")</f>
        <v/>
      </c>
      <c r="R91" s="16">
        <f>IF($A91="","",COUNT($H91,$J91,$K91))</f>
        <v/>
      </c>
      <c r="S91" s="17">
        <f>IF($O91="","",DATE(YEAR($O91),MONTH($O91),1))</f>
        <v/>
      </c>
      <c r="T91" s="16">
        <f>IF($P91="Overdue",COUNTIF($P$3:$P91,"Overdue"),"")</f>
        <v/>
      </c>
    </row>
    <row r="92">
      <c r="A92" s="4" t="inlineStr">
        <is>
          <t>D-3367</t>
        </is>
      </c>
      <c r="B92" s="4" t="inlineStr">
        <is>
          <t>Faisal Suleiman</t>
        </is>
      </c>
      <c r="C92" s="14" t="inlineStr">
        <is>
          <t>0548506714</t>
        </is>
      </c>
      <c r="D92" s="4" t="inlineStr">
        <is>
          <t>Nouf Al Mutairi (hygienist)</t>
        </is>
      </c>
      <c r="E92" s="4" t="inlineStr">
        <is>
          <t>Check-up and scale</t>
        </is>
      </c>
      <c r="F92" s="5" t="n">
        <v>46148</v>
      </c>
      <c r="G92" s="6" t="n">
        <v>6</v>
      </c>
      <c r="H92" s="5" t="n"/>
      <c r="I92" s="4" t="n"/>
      <c r="J92" s="5" t="n"/>
      <c r="K92" s="5" t="n"/>
      <c r="L92" s="4" t="n"/>
      <c r="M92" s="5" t="n"/>
      <c r="N92" s="4" t="n"/>
      <c r="O92" s="15">
        <f>IF($F92="","",EDATE($F92,IF($G92="",'Settings'!$B$6,$G92)))</f>
        <v/>
      </c>
      <c r="P92" s="9">
        <f>IF($O92="","",IF(OR($M92&lt;&gt;"",$L92="Booked"),"Booked",IF(OR($L92="Declined",$L92="Moved / left"),"Closed",IF($O92&lt;DATE(YEAR('Settings'!$B$5),MONTH('Settings'!$B$5),1),"Overdue",IF($O92&lt;=EOMONTH('Settings'!$B$5,0),"Due this month",IF($O92&lt;=EOMONTH('Settings'!$B$5,1),"Due next month","Not yet due"))))))</f>
        <v/>
      </c>
      <c r="Q92" s="16">
        <f>IF($P92="Overdue",'Settings'!$B$5-$O92,"")</f>
        <v/>
      </c>
      <c r="R92" s="16">
        <f>IF($A92="","",COUNT($H92,$J92,$K92))</f>
        <v/>
      </c>
      <c r="S92" s="17">
        <f>IF($O92="","",DATE(YEAR($O92),MONTH($O92),1))</f>
        <v/>
      </c>
      <c r="T92" s="16">
        <f>IF($P92="Overdue",COUNTIF($P$3:$P92,"Overdue"),"")</f>
        <v/>
      </c>
    </row>
    <row r="93">
      <c r="A93" s="4" t="inlineStr">
        <is>
          <t>D-3370</t>
        </is>
      </c>
      <c r="B93" s="4" t="inlineStr">
        <is>
          <t>Sami Al Balawi</t>
        </is>
      </c>
      <c r="C93" s="14" t="inlineStr">
        <is>
          <t>0509997806</t>
        </is>
      </c>
      <c r="D93" s="4" t="inlineStr">
        <is>
          <t>Dr Karim Fawzy</t>
        </is>
      </c>
      <c r="E93" s="4" t="inlineStr">
        <is>
          <t>Child check-up and fluoride</t>
        </is>
      </c>
      <c r="F93" s="5" t="n">
        <v>46148</v>
      </c>
      <c r="G93" s="6" t="n">
        <v>6</v>
      </c>
      <c r="H93" s="5" t="n"/>
      <c r="I93" s="4" t="n"/>
      <c r="J93" s="5" t="n"/>
      <c r="K93" s="5" t="n"/>
      <c r="L93" s="4" t="n"/>
      <c r="M93" s="5" t="n"/>
      <c r="N93" s="4" t="n"/>
      <c r="O93" s="15">
        <f>IF($F93="","",EDATE($F93,IF($G93="",'Settings'!$B$6,$G93)))</f>
        <v/>
      </c>
      <c r="P93" s="9">
        <f>IF($O93="","",IF(OR($M93&lt;&gt;"",$L93="Booked"),"Booked",IF(OR($L93="Declined",$L93="Moved / left"),"Closed",IF($O93&lt;DATE(YEAR('Settings'!$B$5),MONTH('Settings'!$B$5),1),"Overdue",IF($O93&lt;=EOMONTH('Settings'!$B$5,0),"Due this month",IF($O93&lt;=EOMONTH('Settings'!$B$5,1),"Due next month","Not yet due"))))))</f>
        <v/>
      </c>
      <c r="Q93" s="16">
        <f>IF($P93="Overdue",'Settings'!$B$5-$O93,"")</f>
        <v/>
      </c>
      <c r="R93" s="16">
        <f>IF($A93="","",COUNT($H93,$J93,$K93))</f>
        <v/>
      </c>
      <c r="S93" s="17">
        <f>IF($O93="","",DATE(YEAR($O93),MONTH($O93),1))</f>
        <v/>
      </c>
      <c r="T93" s="16">
        <f>IF($P93="Overdue",COUNTIF($P$3:$P93,"Overdue"),"")</f>
        <v/>
      </c>
    </row>
    <row r="94">
      <c r="A94" s="4" t="inlineStr">
        <is>
          <t>D-3373</t>
        </is>
      </c>
      <c r="B94" s="4" t="inlineStr">
        <is>
          <t>Abdulrahman Al Qahtani</t>
        </is>
      </c>
      <c r="C94" s="14" t="inlineStr">
        <is>
          <t>0541291279</t>
        </is>
      </c>
      <c r="D94" s="4" t="inlineStr">
        <is>
          <t>Nouf Al Mutairi (hygienist)</t>
        </is>
      </c>
      <c r="E94" s="4" t="inlineStr">
        <is>
          <t>Check-up and scale</t>
        </is>
      </c>
      <c r="F94" s="5" t="n">
        <v>46148</v>
      </c>
      <c r="G94" s="6" t="n">
        <v>6</v>
      </c>
      <c r="H94" s="5" t="n"/>
      <c r="I94" s="4" t="n"/>
      <c r="J94" s="5" t="n"/>
      <c r="K94" s="5" t="n"/>
      <c r="L94" s="4" t="n"/>
      <c r="M94" s="5" t="n"/>
      <c r="N94" s="4" t="n"/>
      <c r="O94" s="15">
        <f>IF($F94="","",EDATE($F94,IF($G94="",'Settings'!$B$6,$G94)))</f>
        <v/>
      </c>
      <c r="P94" s="9">
        <f>IF($O94="","",IF(OR($M94&lt;&gt;"",$L94="Booked"),"Booked",IF(OR($L94="Declined",$L94="Moved / left"),"Closed",IF($O94&lt;DATE(YEAR('Settings'!$B$5),MONTH('Settings'!$B$5),1),"Overdue",IF($O94&lt;=EOMONTH('Settings'!$B$5,0),"Due this month",IF($O94&lt;=EOMONTH('Settings'!$B$5,1),"Due next month","Not yet due"))))))</f>
        <v/>
      </c>
      <c r="Q94" s="16">
        <f>IF($P94="Overdue",'Settings'!$B$5-$O94,"")</f>
        <v/>
      </c>
      <c r="R94" s="16">
        <f>IF($A94="","",COUNT($H94,$J94,$K94))</f>
        <v/>
      </c>
      <c r="S94" s="17">
        <f>IF($O94="","",DATE(YEAR($O94),MONTH($O94),1))</f>
        <v/>
      </c>
      <c r="T94" s="16">
        <f>IF($P94="Overdue",COUNTIF($P$3:$P94,"Overdue"),"")</f>
        <v/>
      </c>
    </row>
    <row r="95">
      <c r="A95" s="4" t="inlineStr">
        <is>
          <t>D-3376</t>
        </is>
      </c>
      <c r="B95" s="4" t="inlineStr">
        <is>
          <t>Lamia Al Ghamdi</t>
        </is>
      </c>
      <c r="C95" s="14" t="inlineStr">
        <is>
          <t>0542741775</t>
        </is>
      </c>
      <c r="D95" s="4" t="inlineStr">
        <is>
          <t>Dr Reem Al Otaibi</t>
        </is>
      </c>
      <c r="E95" s="4" t="inlineStr">
        <is>
          <t>Child check-up and fluoride</t>
        </is>
      </c>
      <c r="F95" s="5" t="n">
        <v>46149</v>
      </c>
      <c r="G95" s="6" t="n">
        <v>6</v>
      </c>
      <c r="H95" s="5" t="n"/>
      <c r="I95" s="4" t="n"/>
      <c r="J95" s="5" t="n"/>
      <c r="K95" s="5" t="n"/>
      <c r="L95" s="4" t="n"/>
      <c r="M95" s="5" t="n"/>
      <c r="N95" s="4" t="n"/>
      <c r="O95" s="15">
        <f>IF($F95="","",EDATE($F95,IF($G95="",'Settings'!$B$6,$G95)))</f>
        <v/>
      </c>
      <c r="P95" s="9">
        <f>IF($O95="","",IF(OR($M95&lt;&gt;"",$L95="Booked"),"Booked",IF(OR($L95="Declined",$L95="Moved / left"),"Closed",IF($O95&lt;DATE(YEAR('Settings'!$B$5),MONTH('Settings'!$B$5),1),"Overdue",IF($O95&lt;=EOMONTH('Settings'!$B$5,0),"Due this month",IF($O95&lt;=EOMONTH('Settings'!$B$5,1),"Due next month","Not yet due"))))))</f>
        <v/>
      </c>
      <c r="Q95" s="16">
        <f>IF($P95="Overdue",'Settings'!$B$5-$O95,"")</f>
        <v/>
      </c>
      <c r="R95" s="16">
        <f>IF($A95="","",COUNT($H95,$J95,$K95))</f>
        <v/>
      </c>
      <c r="S95" s="17">
        <f>IF($O95="","",DATE(YEAR($O95),MONTH($O95),1))</f>
        <v/>
      </c>
      <c r="T95" s="16">
        <f>IF($P95="Overdue",COUNTIF($P$3:$P95,"Overdue"),"")</f>
        <v/>
      </c>
    </row>
    <row r="96">
      <c r="A96" s="4" t="inlineStr">
        <is>
          <t>D-3379</t>
        </is>
      </c>
      <c r="B96" s="4" t="inlineStr">
        <is>
          <t>Noura Al Shehri</t>
        </is>
      </c>
      <c r="C96" s="14" t="inlineStr">
        <is>
          <t>0501844714</t>
        </is>
      </c>
      <c r="D96" s="4" t="inlineStr">
        <is>
          <t>Nouf Al Mutairi (hygienist)</t>
        </is>
      </c>
      <c r="E96" s="4" t="inlineStr">
        <is>
          <t>Perio maintenance</t>
        </is>
      </c>
      <c r="F96" s="5" t="n">
        <v>46243</v>
      </c>
      <c r="G96" s="6" t="n">
        <v>3</v>
      </c>
      <c r="H96" s="5" t="n"/>
      <c r="I96" s="4" t="n"/>
      <c r="J96" s="5" t="n"/>
      <c r="K96" s="5" t="n"/>
      <c r="L96" s="4" t="n"/>
      <c r="M96" s="5" t="n"/>
      <c r="N96" s="4" t="n"/>
      <c r="O96" s="15">
        <f>IF($F96="","",EDATE($F96,IF($G96="",'Settings'!$B$6,$G96)))</f>
        <v/>
      </c>
      <c r="P96" s="9">
        <f>IF($O96="","",IF(OR($M96&lt;&gt;"",$L96="Booked"),"Booked",IF(OR($L96="Declined",$L96="Moved / left"),"Closed",IF($O96&lt;DATE(YEAR('Settings'!$B$5),MONTH('Settings'!$B$5),1),"Overdue",IF($O96&lt;=EOMONTH('Settings'!$B$5,0),"Due this month",IF($O96&lt;=EOMONTH('Settings'!$B$5,1),"Due next month","Not yet due"))))))</f>
        <v/>
      </c>
      <c r="Q96" s="16">
        <f>IF($P96="Overdue",'Settings'!$B$5-$O96,"")</f>
        <v/>
      </c>
      <c r="R96" s="16">
        <f>IF($A96="","",COUNT($H96,$J96,$K96))</f>
        <v/>
      </c>
      <c r="S96" s="17">
        <f>IF($O96="","",DATE(YEAR($O96),MONTH($O96),1))</f>
        <v/>
      </c>
      <c r="T96" s="16">
        <f>IF($P96="Overdue",COUNTIF($P$3:$P96,"Overdue"),"")</f>
        <v/>
      </c>
    </row>
    <row r="97">
      <c r="A97" s="4" t="inlineStr">
        <is>
          <t>D-3382</t>
        </is>
      </c>
      <c r="B97" s="4" t="inlineStr">
        <is>
          <t>Nawaf Al Harbi</t>
        </is>
      </c>
      <c r="C97" s="14" t="inlineStr">
        <is>
          <t>0532217682</t>
        </is>
      </c>
      <c r="D97" s="4" t="inlineStr">
        <is>
          <t>Dr Tarek Hamdy</t>
        </is>
      </c>
      <c r="E97" s="4" t="inlineStr">
        <is>
          <t>Implant review</t>
        </is>
      </c>
      <c r="F97" s="5" t="n">
        <v>45971</v>
      </c>
      <c r="G97" s="6" t="n">
        <v>12</v>
      </c>
      <c r="H97" s="5" t="n"/>
      <c r="I97" s="4" t="n"/>
      <c r="J97" s="5" t="n"/>
      <c r="K97" s="5" t="n"/>
      <c r="L97" s="4" t="n"/>
      <c r="M97" s="5" t="n"/>
      <c r="N97" s="4" t="n"/>
      <c r="O97" s="15">
        <f>IF($F97="","",EDATE($F97,IF($G97="",'Settings'!$B$6,$G97)))</f>
        <v/>
      </c>
      <c r="P97" s="9">
        <f>IF($O97="","",IF(OR($M97&lt;&gt;"",$L97="Booked"),"Booked",IF(OR($L97="Declined",$L97="Moved / left"),"Closed",IF($O97&lt;DATE(YEAR('Settings'!$B$5),MONTH('Settings'!$B$5),1),"Overdue",IF($O97&lt;=EOMONTH('Settings'!$B$5,0),"Due this month",IF($O97&lt;=EOMONTH('Settings'!$B$5,1),"Due next month","Not yet due"))))))</f>
        <v/>
      </c>
      <c r="Q97" s="16">
        <f>IF($P97="Overdue",'Settings'!$B$5-$O97,"")</f>
        <v/>
      </c>
      <c r="R97" s="16">
        <f>IF($A97="","",COUNT($H97,$J97,$K97))</f>
        <v/>
      </c>
      <c r="S97" s="17">
        <f>IF($O97="","",DATE(YEAR($O97),MONTH($O97),1))</f>
        <v/>
      </c>
      <c r="T97" s="16">
        <f>IF($P97="Overdue",COUNTIF($P$3:$P97,"Overdue"),"")</f>
        <v/>
      </c>
    </row>
    <row r="98">
      <c r="A98" s="4" t="inlineStr">
        <is>
          <t>D-3385</t>
        </is>
      </c>
      <c r="B98" s="4" t="inlineStr">
        <is>
          <t>Abeer Al Subaie</t>
        </is>
      </c>
      <c r="C98" s="14" t="inlineStr">
        <is>
          <t>0534182127</t>
        </is>
      </c>
      <c r="D98" s="4" t="inlineStr">
        <is>
          <t>Dr Reem Al Otaibi</t>
        </is>
      </c>
      <c r="E98" s="4" t="inlineStr">
        <is>
          <t>Check-up and scale</t>
        </is>
      </c>
      <c r="F98" s="5" t="n">
        <v>46153</v>
      </c>
      <c r="G98" s="6" t="n">
        <v>6</v>
      </c>
      <c r="H98" s="5" t="n"/>
      <c r="I98" s="4" t="n"/>
      <c r="J98" s="5" t="n"/>
      <c r="K98" s="5" t="n"/>
      <c r="L98" s="4" t="n"/>
      <c r="M98" s="5" t="n"/>
      <c r="N98" s="4" t="n"/>
      <c r="O98" s="15">
        <f>IF($F98="","",EDATE($F98,IF($G98="",'Settings'!$B$6,$G98)))</f>
        <v/>
      </c>
      <c r="P98" s="9">
        <f>IF($O98="","",IF(OR($M98&lt;&gt;"",$L98="Booked"),"Booked",IF(OR($L98="Declined",$L98="Moved / left"),"Closed",IF($O98&lt;DATE(YEAR('Settings'!$B$5),MONTH('Settings'!$B$5),1),"Overdue",IF($O98&lt;=EOMONTH('Settings'!$B$5,0),"Due this month",IF($O98&lt;=EOMONTH('Settings'!$B$5,1),"Due next month","Not yet due"))))))</f>
        <v/>
      </c>
      <c r="Q98" s="16">
        <f>IF($P98="Overdue",'Settings'!$B$5-$O98,"")</f>
        <v/>
      </c>
      <c r="R98" s="16">
        <f>IF($A98="","",COUNT($H98,$J98,$K98))</f>
        <v/>
      </c>
      <c r="S98" s="17">
        <f>IF($O98="","",DATE(YEAR($O98),MONTH($O98),1))</f>
        <v/>
      </c>
      <c r="T98" s="16">
        <f>IF($P98="Overdue",COUNTIF($P$3:$P98,"Overdue"),"")</f>
        <v/>
      </c>
    </row>
    <row r="99">
      <c r="A99" s="4" t="inlineStr">
        <is>
          <t>D-3388</t>
        </is>
      </c>
      <c r="B99" s="4" t="inlineStr">
        <is>
          <t>Nawaf El Naggar</t>
        </is>
      </c>
      <c r="C99" s="14" t="inlineStr">
        <is>
          <t>0532821319</t>
        </is>
      </c>
      <c r="D99" s="4" t="inlineStr">
        <is>
          <t>Dr Karim Fawzy</t>
        </is>
      </c>
      <c r="E99" s="4" t="inlineStr">
        <is>
          <t>Check-up and scale</t>
        </is>
      </c>
      <c r="F99" s="5" t="n">
        <v>46155</v>
      </c>
      <c r="G99" s="6" t="n">
        <v>6</v>
      </c>
      <c r="H99" s="5" t="n"/>
      <c r="I99" s="4" t="n"/>
      <c r="J99" s="5" t="n"/>
      <c r="K99" s="5" t="n"/>
      <c r="L99" s="4" t="n"/>
      <c r="M99" s="5" t="n"/>
      <c r="N99" s="4" t="n"/>
      <c r="O99" s="15">
        <f>IF($F99="","",EDATE($F99,IF($G99="",'Settings'!$B$6,$G99)))</f>
        <v/>
      </c>
      <c r="P99" s="9">
        <f>IF($O99="","",IF(OR($M99&lt;&gt;"",$L99="Booked"),"Booked",IF(OR($L99="Declined",$L99="Moved / left"),"Closed",IF($O99&lt;DATE(YEAR('Settings'!$B$5),MONTH('Settings'!$B$5),1),"Overdue",IF($O99&lt;=EOMONTH('Settings'!$B$5,0),"Due this month",IF($O99&lt;=EOMONTH('Settings'!$B$5,1),"Due next month","Not yet due"))))))</f>
        <v/>
      </c>
      <c r="Q99" s="16">
        <f>IF($P99="Overdue",'Settings'!$B$5-$O99,"")</f>
        <v/>
      </c>
      <c r="R99" s="16">
        <f>IF($A99="","",COUNT($H99,$J99,$K99))</f>
        <v/>
      </c>
      <c r="S99" s="17">
        <f>IF($O99="","",DATE(YEAR($O99),MONTH($O99),1))</f>
        <v/>
      </c>
      <c r="T99" s="16">
        <f>IF($P99="Overdue",COUNTIF($P$3:$P99,"Overdue"),"")</f>
        <v/>
      </c>
    </row>
    <row r="100">
      <c r="A100" s="4" t="inlineStr">
        <is>
          <t>D-3391</t>
        </is>
      </c>
      <c r="B100" s="4" t="inlineStr">
        <is>
          <t>Maha Suleiman</t>
        </is>
      </c>
      <c r="C100" s="14" t="inlineStr">
        <is>
          <t>0507634354</t>
        </is>
      </c>
      <c r="D100" s="4" t="inlineStr">
        <is>
          <t>Dr Tarek Hamdy</t>
        </is>
      </c>
      <c r="E100" s="4" t="inlineStr">
        <is>
          <t>Check-up and scale</t>
        </is>
      </c>
      <c r="F100" s="5" t="n">
        <v>46156</v>
      </c>
      <c r="G100" s="6" t="n">
        <v>6</v>
      </c>
      <c r="H100" s="5" t="n"/>
      <c r="I100" s="4" t="n"/>
      <c r="J100" s="5" t="n"/>
      <c r="K100" s="5" t="n"/>
      <c r="L100" s="4" t="n"/>
      <c r="M100" s="5" t="n"/>
      <c r="N100" s="4" t="n"/>
      <c r="O100" s="15">
        <f>IF($F100="","",EDATE($F100,IF($G100="",'Settings'!$B$6,$G100)))</f>
        <v/>
      </c>
      <c r="P100" s="9">
        <f>IF($O100="","",IF(OR($M100&lt;&gt;"",$L100="Booked"),"Booked",IF(OR($L100="Declined",$L100="Moved / left"),"Closed",IF($O100&lt;DATE(YEAR('Settings'!$B$5),MONTH('Settings'!$B$5),1),"Overdue",IF($O100&lt;=EOMONTH('Settings'!$B$5,0),"Due this month",IF($O100&lt;=EOMONTH('Settings'!$B$5,1),"Due next month","Not yet due"))))))</f>
        <v/>
      </c>
      <c r="Q100" s="16">
        <f>IF($P100="Overdue",'Settings'!$B$5-$O100,"")</f>
        <v/>
      </c>
      <c r="R100" s="16">
        <f>IF($A100="","",COUNT($H100,$J100,$K100))</f>
        <v/>
      </c>
      <c r="S100" s="17">
        <f>IF($O100="","",DATE(YEAR($O100),MONTH($O100),1))</f>
        <v/>
      </c>
      <c r="T100" s="16">
        <f>IF($P100="Overdue",COUNTIF($P$3:$P100,"Overdue"),"")</f>
        <v/>
      </c>
    </row>
    <row r="101">
      <c r="A101" s="4" t="inlineStr">
        <is>
          <t>D-3394</t>
        </is>
      </c>
      <c r="B101" s="4" t="inlineStr">
        <is>
          <t>Mazen El Naggar</t>
        </is>
      </c>
      <c r="C101" s="14" t="inlineStr">
        <is>
          <t>0545523247</t>
        </is>
      </c>
      <c r="D101" s="4" t="inlineStr">
        <is>
          <t>Dr Karim Fawzy</t>
        </is>
      </c>
      <c r="E101" s="4" t="inlineStr">
        <is>
          <t>Child check-up and fluoride</t>
        </is>
      </c>
      <c r="F101" s="5" t="n">
        <v>46156</v>
      </c>
      <c r="G101" s="6" t="n">
        <v>6</v>
      </c>
      <c r="H101" s="5" t="n"/>
      <c r="I101" s="4" t="n"/>
      <c r="J101" s="5" t="n"/>
      <c r="K101" s="5" t="n"/>
      <c r="L101" s="4" t="n"/>
      <c r="M101" s="5" t="n"/>
      <c r="N101" s="4" t="n"/>
      <c r="O101" s="15">
        <f>IF($F101="","",EDATE($F101,IF($G101="",'Settings'!$B$6,$G101)))</f>
        <v/>
      </c>
      <c r="P101" s="9">
        <f>IF($O101="","",IF(OR($M101&lt;&gt;"",$L101="Booked"),"Booked",IF(OR($L101="Declined",$L101="Moved / left"),"Closed",IF($O101&lt;DATE(YEAR('Settings'!$B$5),MONTH('Settings'!$B$5),1),"Overdue",IF($O101&lt;=EOMONTH('Settings'!$B$5,0),"Due this month",IF($O101&lt;=EOMONTH('Settings'!$B$5,1),"Due next month","Not yet due"))))))</f>
        <v/>
      </c>
      <c r="Q101" s="16">
        <f>IF($P101="Overdue",'Settings'!$B$5-$O101,"")</f>
        <v/>
      </c>
      <c r="R101" s="16">
        <f>IF($A101="","",COUNT($H101,$J101,$K101))</f>
        <v/>
      </c>
      <c r="S101" s="17">
        <f>IF($O101="","",DATE(YEAR($O101),MONTH($O101),1))</f>
        <v/>
      </c>
      <c r="T101" s="16">
        <f>IF($P101="Overdue",COUNTIF($P$3:$P101,"Overdue"),"")</f>
        <v/>
      </c>
    </row>
    <row r="102">
      <c r="A102" s="4" t="inlineStr">
        <is>
          <t>D-3397</t>
        </is>
      </c>
      <c r="B102" s="4" t="inlineStr">
        <is>
          <t>Omar Al Harbi</t>
        </is>
      </c>
      <c r="C102" s="14" t="inlineStr">
        <is>
          <t>0567474405</t>
        </is>
      </c>
      <c r="D102" s="4" t="inlineStr">
        <is>
          <t>Dr Karim Fawzy</t>
        </is>
      </c>
      <c r="E102" s="4" t="inlineStr">
        <is>
          <t>Implant review</t>
        </is>
      </c>
      <c r="F102" s="5" t="n">
        <v>45976</v>
      </c>
      <c r="G102" s="6" t="n">
        <v>12</v>
      </c>
      <c r="H102" s="5" t="n"/>
      <c r="I102" s="4" t="n"/>
      <c r="J102" s="5" t="n"/>
      <c r="K102" s="5" t="n"/>
      <c r="L102" s="4" t="n"/>
      <c r="M102" s="5" t="n"/>
      <c r="N102" s="4" t="n"/>
      <c r="O102" s="15">
        <f>IF($F102="","",EDATE($F102,IF($G102="",'Settings'!$B$6,$G102)))</f>
        <v/>
      </c>
      <c r="P102" s="9">
        <f>IF($O102="","",IF(OR($M102&lt;&gt;"",$L102="Booked"),"Booked",IF(OR($L102="Declined",$L102="Moved / left"),"Closed",IF($O102&lt;DATE(YEAR('Settings'!$B$5),MONTH('Settings'!$B$5),1),"Overdue",IF($O102&lt;=EOMONTH('Settings'!$B$5,0),"Due this month",IF($O102&lt;=EOMONTH('Settings'!$B$5,1),"Due next month","Not yet due"))))))</f>
        <v/>
      </c>
      <c r="Q102" s="16">
        <f>IF($P102="Overdue",'Settings'!$B$5-$O102,"")</f>
        <v/>
      </c>
      <c r="R102" s="16">
        <f>IF($A102="","",COUNT($H102,$J102,$K102))</f>
        <v/>
      </c>
      <c r="S102" s="17">
        <f>IF($O102="","",DATE(YEAR($O102),MONTH($O102),1))</f>
        <v/>
      </c>
      <c r="T102" s="16">
        <f>IF($P102="Overdue",COUNTIF($P$3:$P102,"Overdue"),"")</f>
        <v/>
      </c>
    </row>
    <row r="103">
      <c r="A103" s="4" t="inlineStr">
        <is>
          <t>D-3400</t>
        </is>
      </c>
      <c r="B103" s="4" t="inlineStr">
        <is>
          <t>Badr Al Mutairi</t>
        </is>
      </c>
      <c r="C103" s="14" t="inlineStr">
        <is>
          <t>0568042652</t>
        </is>
      </c>
      <c r="D103" s="4" t="inlineStr">
        <is>
          <t>Dr Karim Fawzy</t>
        </is>
      </c>
      <c r="E103" s="4" t="inlineStr">
        <is>
          <t>Check-up and scale</t>
        </is>
      </c>
      <c r="F103" s="5" t="n">
        <v>46158</v>
      </c>
      <c r="G103" s="6" t="n">
        <v>6</v>
      </c>
      <c r="H103" s="5" t="n"/>
      <c r="I103" s="4" t="n"/>
      <c r="J103" s="5" t="n"/>
      <c r="K103" s="5" t="n"/>
      <c r="L103" s="4" t="n"/>
      <c r="M103" s="5" t="n"/>
      <c r="N103" s="4" t="n"/>
      <c r="O103" s="15">
        <f>IF($F103="","",EDATE($F103,IF($G103="",'Settings'!$B$6,$G103)))</f>
        <v/>
      </c>
      <c r="P103" s="9">
        <f>IF($O103="","",IF(OR($M103&lt;&gt;"",$L103="Booked"),"Booked",IF(OR($L103="Declined",$L103="Moved / left"),"Closed",IF($O103&lt;DATE(YEAR('Settings'!$B$5),MONTH('Settings'!$B$5),1),"Overdue",IF($O103&lt;=EOMONTH('Settings'!$B$5,0),"Due this month",IF($O103&lt;=EOMONTH('Settings'!$B$5,1),"Due next month","Not yet due"))))))</f>
        <v/>
      </c>
      <c r="Q103" s="16">
        <f>IF($P103="Overdue",'Settings'!$B$5-$O103,"")</f>
        <v/>
      </c>
      <c r="R103" s="16">
        <f>IF($A103="","",COUNT($H103,$J103,$K103))</f>
        <v/>
      </c>
      <c r="S103" s="17">
        <f>IF($O103="","",DATE(YEAR($O103),MONTH($O103),1))</f>
        <v/>
      </c>
      <c r="T103" s="16">
        <f>IF($P103="Overdue",COUNTIF($P$3:$P103,"Overdue"),"")</f>
        <v/>
      </c>
    </row>
    <row r="104">
      <c r="A104" s="4" t="inlineStr">
        <is>
          <t>D-3403</t>
        </is>
      </c>
      <c r="B104" s="4" t="inlineStr">
        <is>
          <t>Layan Abdulaziz</t>
        </is>
      </c>
      <c r="C104" s="14" t="inlineStr">
        <is>
          <t>0553973646</t>
        </is>
      </c>
      <c r="D104" s="4" t="inlineStr">
        <is>
          <t>Nouf Al Mutairi (hygienist)</t>
        </is>
      </c>
      <c r="E104" s="4" t="inlineStr">
        <is>
          <t>Perio maintenance</t>
        </is>
      </c>
      <c r="F104" s="5" t="n">
        <v>46252</v>
      </c>
      <c r="G104" s="6" t="n">
        <v>3</v>
      </c>
      <c r="H104" s="5" t="n"/>
      <c r="I104" s="4" t="n"/>
      <c r="J104" s="5" t="n"/>
      <c r="K104" s="5" t="n"/>
      <c r="L104" s="4" t="n"/>
      <c r="M104" s="5" t="n"/>
      <c r="N104" s="4" t="n"/>
      <c r="O104" s="15">
        <f>IF($F104="","",EDATE($F104,IF($G104="",'Settings'!$B$6,$G104)))</f>
        <v/>
      </c>
      <c r="P104" s="9">
        <f>IF($O104="","",IF(OR($M104&lt;&gt;"",$L104="Booked"),"Booked",IF(OR($L104="Declined",$L104="Moved / left"),"Closed",IF($O104&lt;DATE(YEAR('Settings'!$B$5),MONTH('Settings'!$B$5),1),"Overdue",IF($O104&lt;=EOMONTH('Settings'!$B$5,0),"Due this month",IF($O104&lt;=EOMONTH('Settings'!$B$5,1),"Due next month","Not yet due"))))))</f>
        <v/>
      </c>
      <c r="Q104" s="16">
        <f>IF($P104="Overdue",'Settings'!$B$5-$O104,"")</f>
        <v/>
      </c>
      <c r="R104" s="16">
        <f>IF($A104="","",COUNT($H104,$J104,$K104))</f>
        <v/>
      </c>
      <c r="S104" s="17">
        <f>IF($O104="","",DATE(YEAR($O104),MONTH($O104),1))</f>
        <v/>
      </c>
      <c r="T104" s="16">
        <f>IF($P104="Overdue",COUNTIF($P$3:$P104,"Overdue"),"")</f>
        <v/>
      </c>
    </row>
    <row r="105">
      <c r="A105" s="4" t="inlineStr">
        <is>
          <t>D-3406</t>
        </is>
      </c>
      <c r="B105" s="4" t="inlineStr">
        <is>
          <t>Faisal Al Balawi</t>
        </is>
      </c>
      <c r="C105" s="14" t="inlineStr">
        <is>
          <t>0566531050</t>
        </is>
      </c>
      <c r="D105" s="4" t="inlineStr">
        <is>
          <t>Dr Reem Al Otaibi</t>
        </is>
      </c>
      <c r="E105" s="4" t="inlineStr">
        <is>
          <t>Check-up and scale</t>
        </is>
      </c>
      <c r="F105" s="5" t="n">
        <v>46162</v>
      </c>
      <c r="G105" s="6" t="n">
        <v>6</v>
      </c>
      <c r="H105" s="5" t="n"/>
      <c r="I105" s="4" t="n"/>
      <c r="J105" s="5" t="n"/>
      <c r="K105" s="5" t="n"/>
      <c r="L105" s="4" t="n"/>
      <c r="M105" s="5" t="n"/>
      <c r="N105" s="4" t="n"/>
      <c r="O105" s="15">
        <f>IF($F105="","",EDATE($F105,IF($G105="",'Settings'!$B$6,$G105)))</f>
        <v/>
      </c>
      <c r="P105" s="9">
        <f>IF($O105="","",IF(OR($M105&lt;&gt;"",$L105="Booked"),"Booked",IF(OR($L105="Declined",$L105="Moved / left"),"Closed",IF($O105&lt;DATE(YEAR('Settings'!$B$5),MONTH('Settings'!$B$5),1),"Overdue",IF($O105&lt;=EOMONTH('Settings'!$B$5,0),"Due this month",IF($O105&lt;=EOMONTH('Settings'!$B$5,1),"Due next month","Not yet due"))))))</f>
        <v/>
      </c>
      <c r="Q105" s="16">
        <f>IF($P105="Overdue",'Settings'!$B$5-$O105,"")</f>
        <v/>
      </c>
      <c r="R105" s="16">
        <f>IF($A105="","",COUNT($H105,$J105,$K105))</f>
        <v/>
      </c>
      <c r="S105" s="17">
        <f>IF($O105="","",DATE(YEAR($O105),MONTH($O105),1))</f>
        <v/>
      </c>
      <c r="T105" s="16">
        <f>IF($P105="Overdue",COUNTIF($P$3:$P105,"Overdue"),"")</f>
        <v/>
      </c>
    </row>
    <row r="106">
      <c r="A106" s="4" t="inlineStr">
        <is>
          <t>D-3409</t>
        </is>
      </c>
      <c r="B106" s="4" t="inlineStr">
        <is>
          <t>Omar Al Khatib</t>
        </is>
      </c>
      <c r="C106" s="14" t="inlineStr">
        <is>
          <t>0557099272</t>
        </is>
      </c>
      <c r="D106" s="4" t="inlineStr">
        <is>
          <t>Dr Karim Fawzy</t>
        </is>
      </c>
      <c r="E106" s="4" t="inlineStr">
        <is>
          <t>Implant review</t>
        </is>
      </c>
      <c r="F106" s="5" t="n">
        <v>45981</v>
      </c>
      <c r="G106" s="6" t="n">
        <v>12</v>
      </c>
      <c r="H106" s="5" t="n"/>
      <c r="I106" s="4" t="n"/>
      <c r="J106" s="5" t="n"/>
      <c r="K106" s="5" t="n"/>
      <c r="L106" s="4" t="n"/>
      <c r="M106" s="5" t="n"/>
      <c r="N106" s="4" t="n"/>
      <c r="O106" s="15">
        <f>IF($F106="","",EDATE($F106,IF($G106="",'Settings'!$B$6,$G106)))</f>
        <v/>
      </c>
      <c r="P106" s="9">
        <f>IF($O106="","",IF(OR($M106&lt;&gt;"",$L106="Booked"),"Booked",IF(OR($L106="Declined",$L106="Moved / left"),"Closed",IF($O106&lt;DATE(YEAR('Settings'!$B$5),MONTH('Settings'!$B$5),1),"Overdue",IF($O106&lt;=EOMONTH('Settings'!$B$5,0),"Due this month",IF($O106&lt;=EOMONTH('Settings'!$B$5,1),"Due next month","Not yet due"))))))</f>
        <v/>
      </c>
      <c r="Q106" s="16">
        <f>IF($P106="Overdue",'Settings'!$B$5-$O106,"")</f>
        <v/>
      </c>
      <c r="R106" s="16">
        <f>IF($A106="","",COUNT($H106,$J106,$K106))</f>
        <v/>
      </c>
      <c r="S106" s="17">
        <f>IF($O106="","",DATE(YEAR($O106),MONTH($O106),1))</f>
        <v/>
      </c>
      <c r="T106" s="16">
        <f>IF($P106="Overdue",COUNTIF($P$3:$P106,"Overdue"),"")</f>
        <v/>
      </c>
    </row>
    <row r="107">
      <c r="A107" s="4" t="inlineStr">
        <is>
          <t>D-3412</t>
        </is>
      </c>
      <c r="B107" s="4" t="inlineStr">
        <is>
          <t>Mona Al Shehri</t>
        </is>
      </c>
      <c r="C107" s="14" t="inlineStr">
        <is>
          <t>0568055787</t>
        </is>
      </c>
      <c r="D107" s="4" t="inlineStr">
        <is>
          <t>Nouf Al Mutairi (hygienist)</t>
        </is>
      </c>
      <c r="E107" s="4" t="inlineStr">
        <is>
          <t>Check-up and scale</t>
        </is>
      </c>
      <c r="F107" s="5" t="n">
        <v>46164</v>
      </c>
      <c r="G107" s="6" t="n">
        <v>6</v>
      </c>
      <c r="H107" s="5" t="n"/>
      <c r="I107" s="4" t="n"/>
      <c r="J107" s="5" t="n"/>
      <c r="K107" s="5" t="n"/>
      <c r="L107" s="4" t="n"/>
      <c r="M107" s="5" t="n"/>
      <c r="N107" s="4" t="n"/>
      <c r="O107" s="15">
        <f>IF($F107="","",EDATE($F107,IF($G107="",'Settings'!$B$6,$G107)))</f>
        <v/>
      </c>
      <c r="P107" s="9">
        <f>IF($O107="","",IF(OR($M107&lt;&gt;"",$L107="Booked"),"Booked",IF(OR($L107="Declined",$L107="Moved / left"),"Closed",IF($O107&lt;DATE(YEAR('Settings'!$B$5),MONTH('Settings'!$B$5),1),"Overdue",IF($O107&lt;=EOMONTH('Settings'!$B$5,0),"Due this month",IF($O107&lt;=EOMONTH('Settings'!$B$5,1),"Due next month","Not yet due"))))))</f>
        <v/>
      </c>
      <c r="Q107" s="16">
        <f>IF($P107="Overdue",'Settings'!$B$5-$O107,"")</f>
        <v/>
      </c>
      <c r="R107" s="16">
        <f>IF($A107="","",COUNT($H107,$J107,$K107))</f>
        <v/>
      </c>
      <c r="S107" s="17">
        <f>IF($O107="","",DATE(YEAR($O107),MONTH($O107),1))</f>
        <v/>
      </c>
      <c r="T107" s="16">
        <f>IF($P107="Overdue",COUNTIF($P$3:$P107,"Overdue"),"")</f>
        <v/>
      </c>
    </row>
    <row r="108">
      <c r="A108" s="4" t="inlineStr">
        <is>
          <t>D-3415</t>
        </is>
      </c>
      <c r="B108" s="4" t="inlineStr">
        <is>
          <t>Layan Al Ahmadi</t>
        </is>
      </c>
      <c r="C108" s="14" t="inlineStr">
        <is>
          <t>0538971460</t>
        </is>
      </c>
      <c r="D108" s="4" t="inlineStr">
        <is>
          <t>Nouf Al Mutairi (hygienist)</t>
        </is>
      </c>
      <c r="E108" s="4" t="inlineStr">
        <is>
          <t>Check-up and scale</t>
        </is>
      </c>
      <c r="F108" s="5" t="n">
        <v>46164</v>
      </c>
      <c r="G108" s="6" t="n">
        <v>6</v>
      </c>
      <c r="H108" s="5" t="n"/>
      <c r="I108" s="4" t="n"/>
      <c r="J108" s="5" t="n"/>
      <c r="K108" s="5" t="n"/>
      <c r="L108" s="4" t="n"/>
      <c r="M108" s="5" t="n"/>
      <c r="N108" s="4" t="n"/>
      <c r="O108" s="15">
        <f>IF($F108="","",EDATE($F108,IF($G108="",'Settings'!$B$6,$G108)))</f>
        <v/>
      </c>
      <c r="P108" s="9">
        <f>IF($O108="","",IF(OR($M108&lt;&gt;"",$L108="Booked"),"Booked",IF(OR($L108="Declined",$L108="Moved / left"),"Closed",IF($O108&lt;DATE(YEAR('Settings'!$B$5),MONTH('Settings'!$B$5),1),"Overdue",IF($O108&lt;=EOMONTH('Settings'!$B$5,0),"Due this month",IF($O108&lt;=EOMONTH('Settings'!$B$5,1),"Due next month","Not yet due"))))))</f>
        <v/>
      </c>
      <c r="Q108" s="16">
        <f>IF($P108="Overdue",'Settings'!$B$5-$O108,"")</f>
        <v/>
      </c>
      <c r="R108" s="16">
        <f>IF($A108="","",COUNT($H108,$J108,$K108))</f>
        <v/>
      </c>
      <c r="S108" s="17">
        <f>IF($O108="","",DATE(YEAR($O108),MONTH($O108),1))</f>
        <v/>
      </c>
      <c r="T108" s="16">
        <f>IF($P108="Overdue",COUNTIF($P$3:$P108,"Overdue"),"")</f>
        <v/>
      </c>
    </row>
    <row r="109">
      <c r="A109" s="4" t="inlineStr">
        <is>
          <t>D-3418</t>
        </is>
      </c>
      <c r="B109" s="4" t="inlineStr">
        <is>
          <t>Shaimaa Al Ahmadi</t>
        </is>
      </c>
      <c r="C109" s="14" t="inlineStr">
        <is>
          <t>0553663875</t>
        </is>
      </c>
      <c r="D109" s="4" t="inlineStr">
        <is>
          <t>Dr Reem Al Otaibi</t>
        </is>
      </c>
      <c r="E109" s="4" t="inlineStr">
        <is>
          <t>Check-up and scale</t>
        </is>
      </c>
      <c r="F109" s="5" t="n">
        <v>46166</v>
      </c>
      <c r="G109" s="6" t="n">
        <v>6</v>
      </c>
      <c r="H109" s="5" t="n"/>
      <c r="I109" s="4" t="n"/>
      <c r="J109" s="5" t="n"/>
      <c r="K109" s="5" t="n"/>
      <c r="L109" s="4" t="n"/>
      <c r="M109" s="5" t="n"/>
      <c r="N109" s="4" t="n"/>
      <c r="O109" s="15">
        <f>IF($F109="","",EDATE($F109,IF($G109="",'Settings'!$B$6,$G109)))</f>
        <v/>
      </c>
      <c r="P109" s="9">
        <f>IF($O109="","",IF(OR($M109&lt;&gt;"",$L109="Booked"),"Booked",IF(OR($L109="Declined",$L109="Moved / left"),"Closed",IF($O109&lt;DATE(YEAR('Settings'!$B$5),MONTH('Settings'!$B$5),1),"Overdue",IF($O109&lt;=EOMONTH('Settings'!$B$5,0),"Due this month",IF($O109&lt;=EOMONTH('Settings'!$B$5,1),"Due next month","Not yet due"))))))</f>
        <v/>
      </c>
      <c r="Q109" s="16">
        <f>IF($P109="Overdue",'Settings'!$B$5-$O109,"")</f>
        <v/>
      </c>
      <c r="R109" s="16">
        <f>IF($A109="","",COUNT($H109,$J109,$K109))</f>
        <v/>
      </c>
      <c r="S109" s="17">
        <f>IF($O109="","",DATE(YEAR($O109),MONTH($O109),1))</f>
        <v/>
      </c>
      <c r="T109" s="16">
        <f>IF($P109="Overdue",COUNTIF($P$3:$P109,"Overdue"),"")</f>
        <v/>
      </c>
    </row>
    <row r="110">
      <c r="A110" s="4" t="inlineStr">
        <is>
          <t>D-3421</t>
        </is>
      </c>
      <c r="B110" s="4" t="inlineStr">
        <is>
          <t>Mona Al Khatib</t>
        </is>
      </c>
      <c r="C110" s="14" t="inlineStr">
        <is>
          <t>0503311015</t>
        </is>
      </c>
      <c r="D110" s="4" t="inlineStr">
        <is>
          <t>Nouf Al Mutairi (hygienist)</t>
        </is>
      </c>
      <c r="E110" s="4" t="inlineStr">
        <is>
          <t>Perio maintenance</t>
        </is>
      </c>
      <c r="F110" s="5" t="n">
        <v>46258</v>
      </c>
      <c r="G110" s="6" t="n">
        <v>3</v>
      </c>
      <c r="H110" s="5" t="n"/>
      <c r="I110" s="4" t="n"/>
      <c r="J110" s="5" t="n"/>
      <c r="K110" s="5" t="n"/>
      <c r="L110" s="4" t="n"/>
      <c r="M110" s="5" t="n"/>
      <c r="N110" s="4" t="n"/>
      <c r="O110" s="15">
        <f>IF($F110="","",EDATE($F110,IF($G110="",'Settings'!$B$6,$G110)))</f>
        <v/>
      </c>
      <c r="P110" s="9">
        <f>IF($O110="","",IF(OR($M110&lt;&gt;"",$L110="Booked"),"Booked",IF(OR($L110="Declined",$L110="Moved / left"),"Closed",IF($O110&lt;DATE(YEAR('Settings'!$B$5),MONTH('Settings'!$B$5),1),"Overdue",IF($O110&lt;=EOMONTH('Settings'!$B$5,0),"Due this month",IF($O110&lt;=EOMONTH('Settings'!$B$5,1),"Due next month","Not yet due"))))))</f>
        <v/>
      </c>
      <c r="Q110" s="16">
        <f>IF($P110="Overdue",'Settings'!$B$5-$O110,"")</f>
        <v/>
      </c>
      <c r="R110" s="16">
        <f>IF($A110="","",COUNT($H110,$J110,$K110))</f>
        <v/>
      </c>
      <c r="S110" s="17">
        <f>IF($O110="","",DATE(YEAR($O110),MONTH($O110),1))</f>
        <v/>
      </c>
      <c r="T110" s="16">
        <f>IF($P110="Overdue",COUNTIF($P$3:$P110,"Overdue"),"")</f>
        <v/>
      </c>
    </row>
    <row r="111">
      <c r="A111" s="4" t="inlineStr">
        <is>
          <t>D-3424</t>
        </is>
      </c>
      <c r="B111" s="4" t="inlineStr">
        <is>
          <t>Lamia Al Dossary</t>
        </is>
      </c>
      <c r="C111" s="14" t="inlineStr">
        <is>
          <t>0557952924</t>
        </is>
      </c>
      <c r="D111" s="4" t="inlineStr">
        <is>
          <t>Nouf Al Mutairi (hygienist)</t>
        </is>
      </c>
      <c r="E111" s="4" t="inlineStr">
        <is>
          <t>Check-up and scale</t>
        </is>
      </c>
      <c r="F111" s="5" t="n">
        <v>46171</v>
      </c>
      <c r="G111" s="6" t="n">
        <v>6</v>
      </c>
      <c r="H111" s="5" t="n"/>
      <c r="I111" s="4" t="n"/>
      <c r="J111" s="5" t="n"/>
      <c r="K111" s="5" t="n"/>
      <c r="L111" s="4" t="n"/>
      <c r="M111" s="5" t="n"/>
      <c r="N111" s="4" t="n"/>
      <c r="O111" s="15">
        <f>IF($F111="","",EDATE($F111,IF($G111="",'Settings'!$B$6,$G111)))</f>
        <v/>
      </c>
      <c r="P111" s="9">
        <f>IF($O111="","",IF(OR($M111&lt;&gt;"",$L111="Booked"),"Booked",IF(OR($L111="Declined",$L111="Moved / left"),"Closed",IF($O111&lt;DATE(YEAR('Settings'!$B$5),MONTH('Settings'!$B$5),1),"Overdue",IF($O111&lt;=EOMONTH('Settings'!$B$5,0),"Due this month",IF($O111&lt;=EOMONTH('Settings'!$B$5,1),"Due next month","Not yet due"))))))</f>
        <v/>
      </c>
      <c r="Q111" s="16">
        <f>IF($P111="Overdue",'Settings'!$B$5-$O111,"")</f>
        <v/>
      </c>
      <c r="R111" s="16">
        <f>IF($A111="","",COUNT($H111,$J111,$K111))</f>
        <v/>
      </c>
      <c r="S111" s="17">
        <f>IF($O111="","",DATE(YEAR($O111),MONTH($O111),1))</f>
        <v/>
      </c>
      <c r="T111" s="16">
        <f>IF($P111="Overdue",COUNTIF($P$3:$P111,"Overdue"),"")</f>
        <v/>
      </c>
    </row>
    <row r="112">
      <c r="A112" s="4" t="inlineStr">
        <is>
          <t>D-3427</t>
        </is>
      </c>
      <c r="B112" s="4" t="inlineStr">
        <is>
          <t>Rana Al Balawi</t>
        </is>
      </c>
      <c r="C112" s="14" t="inlineStr">
        <is>
          <t>0558215535</t>
        </is>
      </c>
      <c r="D112" s="4" t="inlineStr">
        <is>
          <t>Dr Reem Al Otaibi</t>
        </is>
      </c>
      <c r="E112" s="4" t="inlineStr">
        <is>
          <t>Check-up and scale</t>
        </is>
      </c>
      <c r="F112" s="5" t="n">
        <v>46172</v>
      </c>
      <c r="G112" s="6" t="n">
        <v>6</v>
      </c>
      <c r="H112" s="5" t="n"/>
      <c r="I112" s="4" t="n"/>
      <c r="J112" s="5" t="n"/>
      <c r="K112" s="5" t="n"/>
      <c r="L112" s="4" t="n"/>
      <c r="M112" s="5" t="n"/>
      <c r="N112" s="4" t="n"/>
      <c r="O112" s="15">
        <f>IF($F112="","",EDATE($F112,IF($G112="",'Settings'!$B$6,$G112)))</f>
        <v/>
      </c>
      <c r="P112" s="9">
        <f>IF($O112="","",IF(OR($M112&lt;&gt;"",$L112="Booked"),"Booked",IF(OR($L112="Declined",$L112="Moved / left"),"Closed",IF($O112&lt;DATE(YEAR('Settings'!$B$5),MONTH('Settings'!$B$5),1),"Overdue",IF($O112&lt;=EOMONTH('Settings'!$B$5,0),"Due this month",IF($O112&lt;=EOMONTH('Settings'!$B$5,1),"Due next month","Not yet due"))))))</f>
        <v/>
      </c>
      <c r="Q112" s="16">
        <f>IF($P112="Overdue",'Settings'!$B$5-$O112,"")</f>
        <v/>
      </c>
      <c r="R112" s="16">
        <f>IF($A112="","",COUNT($H112,$J112,$K112))</f>
        <v/>
      </c>
      <c r="S112" s="17">
        <f>IF($O112="","",DATE(YEAR($O112),MONTH($O112),1))</f>
        <v/>
      </c>
      <c r="T112" s="16">
        <f>IF($P112="Overdue",COUNTIF($P$3:$P112,"Overdue"),"")</f>
        <v/>
      </c>
    </row>
    <row r="113">
      <c r="A113" s="4" t="inlineStr">
        <is>
          <t>D-3430</t>
        </is>
      </c>
      <c r="B113" s="4" t="inlineStr">
        <is>
          <t>Abeer Al Otaibi</t>
        </is>
      </c>
      <c r="C113" s="14" t="inlineStr">
        <is>
          <t>0546799196</t>
        </is>
      </c>
      <c r="D113" s="4" t="inlineStr">
        <is>
          <t>Dr Karim Fawzy</t>
        </is>
      </c>
      <c r="E113" s="4" t="inlineStr">
        <is>
          <t>Implant review</t>
        </is>
      </c>
      <c r="F113" s="5" t="n">
        <v>45992</v>
      </c>
      <c r="G113" s="6" t="n">
        <v>12</v>
      </c>
      <c r="H113" s="5" t="n"/>
      <c r="I113" s="4" t="n"/>
      <c r="J113" s="5" t="n"/>
      <c r="K113" s="5" t="n"/>
      <c r="L113" s="4" t="n"/>
      <c r="M113" s="5" t="n"/>
      <c r="N113" s="4" t="n"/>
      <c r="O113" s="15">
        <f>IF($F113="","",EDATE($F113,IF($G113="",'Settings'!$B$6,$G113)))</f>
        <v/>
      </c>
      <c r="P113" s="9">
        <f>IF($O113="","",IF(OR($M113&lt;&gt;"",$L113="Booked"),"Booked",IF(OR($L113="Declined",$L113="Moved / left"),"Closed",IF($O113&lt;DATE(YEAR('Settings'!$B$5),MONTH('Settings'!$B$5),1),"Overdue",IF($O113&lt;=EOMONTH('Settings'!$B$5,0),"Due this month",IF($O113&lt;=EOMONTH('Settings'!$B$5,1),"Due next month","Not yet due"))))))</f>
        <v/>
      </c>
      <c r="Q113" s="16">
        <f>IF($P113="Overdue",'Settings'!$B$5-$O113,"")</f>
        <v/>
      </c>
      <c r="R113" s="16">
        <f>IF($A113="","",COUNT($H113,$J113,$K113))</f>
        <v/>
      </c>
      <c r="S113" s="17">
        <f>IF($O113="","",DATE(YEAR($O113),MONTH($O113),1))</f>
        <v/>
      </c>
      <c r="T113" s="16">
        <f>IF($P113="Overdue",COUNTIF($P$3:$P113,"Overdue"),"")</f>
        <v/>
      </c>
    </row>
    <row r="114">
      <c r="A114" s="4" t="inlineStr">
        <is>
          <t>D-3433</t>
        </is>
      </c>
      <c r="B114" s="4" t="inlineStr">
        <is>
          <t>Salman Al Shammari</t>
        </is>
      </c>
      <c r="C114" s="14" t="inlineStr">
        <is>
          <t>0567734311</t>
        </is>
      </c>
      <c r="D114" s="4" t="inlineStr">
        <is>
          <t>Dr Reem Al Otaibi</t>
        </is>
      </c>
      <c r="E114" s="4" t="inlineStr">
        <is>
          <t>Retainer check</t>
        </is>
      </c>
      <c r="F114" s="5" t="n">
        <v>46174</v>
      </c>
      <c r="G114" s="6" t="n">
        <v>6</v>
      </c>
      <c r="H114" s="5" t="n"/>
      <c r="I114" s="4" t="n"/>
      <c r="J114" s="5" t="n"/>
      <c r="K114" s="5" t="n"/>
      <c r="L114" s="4" t="n"/>
      <c r="M114" s="5" t="n"/>
      <c r="N114" s="4" t="n"/>
      <c r="O114" s="15">
        <f>IF($F114="","",EDATE($F114,IF($G114="",'Settings'!$B$6,$G114)))</f>
        <v/>
      </c>
      <c r="P114" s="9">
        <f>IF($O114="","",IF(OR($M114&lt;&gt;"",$L114="Booked"),"Booked",IF(OR($L114="Declined",$L114="Moved / left"),"Closed",IF($O114&lt;DATE(YEAR('Settings'!$B$5),MONTH('Settings'!$B$5),1),"Overdue",IF($O114&lt;=EOMONTH('Settings'!$B$5,0),"Due this month",IF($O114&lt;=EOMONTH('Settings'!$B$5,1),"Due next month","Not yet due"))))))</f>
        <v/>
      </c>
      <c r="Q114" s="16">
        <f>IF($P114="Overdue",'Settings'!$B$5-$O114,"")</f>
        <v/>
      </c>
      <c r="R114" s="16">
        <f>IF($A114="","",COUNT($H114,$J114,$K114))</f>
        <v/>
      </c>
      <c r="S114" s="17">
        <f>IF($O114="","",DATE(YEAR($O114),MONTH($O114),1))</f>
        <v/>
      </c>
      <c r="T114" s="16">
        <f>IF($P114="Overdue",COUNTIF($P$3:$P114,"Overdue"),"")</f>
        <v/>
      </c>
    </row>
    <row r="115">
      <c r="A115" s="4" t="inlineStr">
        <is>
          <t>D-3436</t>
        </is>
      </c>
      <c r="B115" s="4" t="inlineStr">
        <is>
          <t>Omar Mansour</t>
        </is>
      </c>
      <c r="C115" s="14" t="inlineStr">
        <is>
          <t>0548241235</t>
        </is>
      </c>
      <c r="D115" s="4" t="inlineStr">
        <is>
          <t>Nouf Al Mutairi (hygienist)</t>
        </is>
      </c>
      <c r="E115" s="4" t="inlineStr">
        <is>
          <t>Perio maintenance</t>
        </is>
      </c>
      <c r="F115" s="5" t="n">
        <v>46271</v>
      </c>
      <c r="G115" s="6" t="n">
        <v>3</v>
      </c>
      <c r="H115" s="5" t="n"/>
      <c r="I115" s="4" t="n"/>
      <c r="J115" s="5" t="n"/>
      <c r="K115" s="5" t="n"/>
      <c r="L115" s="4" t="n"/>
      <c r="M115" s="5" t="n"/>
      <c r="N115" s="4" t="n"/>
      <c r="O115" s="15">
        <f>IF($F115="","",EDATE($F115,IF($G115="",'Settings'!$B$6,$G115)))</f>
        <v/>
      </c>
      <c r="P115" s="9">
        <f>IF($O115="","",IF(OR($M115&lt;&gt;"",$L115="Booked"),"Booked",IF(OR($L115="Declined",$L115="Moved / left"),"Closed",IF($O115&lt;DATE(YEAR('Settings'!$B$5),MONTH('Settings'!$B$5),1),"Overdue",IF($O115&lt;=EOMONTH('Settings'!$B$5,0),"Due this month",IF($O115&lt;=EOMONTH('Settings'!$B$5,1),"Due next month","Not yet due"))))))</f>
        <v/>
      </c>
      <c r="Q115" s="16">
        <f>IF($P115="Overdue",'Settings'!$B$5-$O115,"")</f>
        <v/>
      </c>
      <c r="R115" s="16">
        <f>IF($A115="","",COUNT($H115,$J115,$K115))</f>
        <v/>
      </c>
      <c r="S115" s="17">
        <f>IF($O115="","",DATE(YEAR($O115),MONTH($O115),1))</f>
        <v/>
      </c>
      <c r="T115" s="16">
        <f>IF($P115="Overdue",COUNTIF($P$3:$P115,"Overdue"),"")</f>
        <v/>
      </c>
    </row>
    <row r="116">
      <c r="A116" s="4" t="inlineStr">
        <is>
          <t>D-3439</t>
        </is>
      </c>
      <c r="B116" s="4" t="inlineStr">
        <is>
          <t>Ibrahim Al Subaie</t>
        </is>
      </c>
      <c r="C116" s="14" t="inlineStr">
        <is>
          <t>0553625152</t>
        </is>
      </c>
      <c r="D116" s="4" t="inlineStr">
        <is>
          <t>Dr Karim Fawzy</t>
        </is>
      </c>
      <c r="E116" s="4" t="inlineStr">
        <is>
          <t>Child check-up and fluoride</t>
        </is>
      </c>
      <c r="F116" s="5" t="n">
        <v>46180</v>
      </c>
      <c r="G116" s="6" t="n">
        <v>6</v>
      </c>
      <c r="H116" s="5" t="n"/>
      <c r="I116" s="4" t="n"/>
      <c r="J116" s="5" t="n"/>
      <c r="K116" s="5" t="n"/>
      <c r="L116" s="4" t="n"/>
      <c r="M116" s="5" t="n"/>
      <c r="N116" s="4" t="n"/>
      <c r="O116" s="15">
        <f>IF($F116="","",EDATE($F116,IF($G116="",'Settings'!$B$6,$G116)))</f>
        <v/>
      </c>
      <c r="P116" s="9">
        <f>IF($O116="","",IF(OR($M116&lt;&gt;"",$L116="Booked"),"Booked",IF(OR($L116="Declined",$L116="Moved / left"),"Closed",IF($O116&lt;DATE(YEAR('Settings'!$B$5),MONTH('Settings'!$B$5),1),"Overdue",IF($O116&lt;=EOMONTH('Settings'!$B$5,0),"Due this month",IF($O116&lt;=EOMONTH('Settings'!$B$5,1),"Due next month","Not yet due"))))))</f>
        <v/>
      </c>
      <c r="Q116" s="16">
        <f>IF($P116="Overdue",'Settings'!$B$5-$O116,"")</f>
        <v/>
      </c>
      <c r="R116" s="16">
        <f>IF($A116="","",COUNT($H116,$J116,$K116))</f>
        <v/>
      </c>
      <c r="S116" s="17">
        <f>IF($O116="","",DATE(YEAR($O116),MONTH($O116),1))</f>
        <v/>
      </c>
      <c r="T116" s="16">
        <f>IF($P116="Overdue",COUNTIF($P$3:$P116,"Overdue"),"")</f>
        <v/>
      </c>
    </row>
    <row r="117">
      <c r="A117" s="4" t="inlineStr">
        <is>
          <t>D-3442</t>
        </is>
      </c>
      <c r="B117" s="4" t="inlineStr">
        <is>
          <t>Sami Al Shehri</t>
        </is>
      </c>
      <c r="C117" s="14" t="inlineStr">
        <is>
          <t>0562755798</t>
        </is>
      </c>
      <c r="D117" s="4" t="inlineStr">
        <is>
          <t>Nouf Al Mutairi (hygienist)</t>
        </is>
      </c>
      <c r="E117" s="4" t="inlineStr">
        <is>
          <t>Check-up and scale</t>
        </is>
      </c>
      <c r="F117" s="5" t="n">
        <v>46181</v>
      </c>
      <c r="G117" s="6" t="n">
        <v>6</v>
      </c>
      <c r="H117" s="5" t="n"/>
      <c r="I117" s="4" t="n"/>
      <c r="J117" s="5" t="n"/>
      <c r="K117" s="5" t="n"/>
      <c r="L117" s="4" t="n"/>
      <c r="M117" s="5" t="n"/>
      <c r="N117" s="4" t="n"/>
      <c r="O117" s="15">
        <f>IF($F117="","",EDATE($F117,IF($G117="",'Settings'!$B$6,$G117)))</f>
        <v/>
      </c>
      <c r="P117" s="9">
        <f>IF($O117="","",IF(OR($M117&lt;&gt;"",$L117="Booked"),"Booked",IF(OR($L117="Declined",$L117="Moved / left"),"Closed",IF($O117&lt;DATE(YEAR('Settings'!$B$5),MONTH('Settings'!$B$5),1),"Overdue",IF($O117&lt;=EOMONTH('Settings'!$B$5,0),"Due this month",IF($O117&lt;=EOMONTH('Settings'!$B$5,1),"Due next month","Not yet due"))))))</f>
        <v/>
      </c>
      <c r="Q117" s="16">
        <f>IF($P117="Overdue",'Settings'!$B$5-$O117,"")</f>
        <v/>
      </c>
      <c r="R117" s="16">
        <f>IF($A117="","",COUNT($H117,$J117,$K117))</f>
        <v/>
      </c>
      <c r="S117" s="17">
        <f>IF($O117="","",DATE(YEAR($O117),MONTH($O117),1))</f>
        <v/>
      </c>
      <c r="T117" s="16">
        <f>IF($P117="Overdue",COUNTIF($P$3:$P117,"Overdue"),"")</f>
        <v/>
      </c>
    </row>
    <row r="118">
      <c r="A118" s="4" t="inlineStr">
        <is>
          <t>D-3445</t>
        </is>
      </c>
      <c r="B118" s="4" t="inlineStr">
        <is>
          <t>Maha Al Ghamdi</t>
        </is>
      </c>
      <c r="C118" s="14" t="inlineStr">
        <is>
          <t>0508828800</t>
        </is>
      </c>
      <c r="D118" s="4" t="inlineStr">
        <is>
          <t>Dr Reem Al Otaibi</t>
        </is>
      </c>
      <c r="E118" s="4" t="inlineStr">
        <is>
          <t>Retainer check</t>
        </is>
      </c>
      <c r="F118" s="5" t="n">
        <v>46183</v>
      </c>
      <c r="G118" s="6" t="n">
        <v>6</v>
      </c>
      <c r="H118" s="5" t="n"/>
      <c r="I118" s="4" t="n"/>
      <c r="J118" s="5" t="n"/>
      <c r="K118" s="5" t="n"/>
      <c r="L118" s="4" t="n"/>
      <c r="M118" s="5" t="n"/>
      <c r="N118" s="4" t="n"/>
      <c r="O118" s="15">
        <f>IF($F118="","",EDATE($F118,IF($G118="",'Settings'!$B$6,$G118)))</f>
        <v/>
      </c>
      <c r="P118" s="9">
        <f>IF($O118="","",IF(OR($M118&lt;&gt;"",$L118="Booked"),"Booked",IF(OR($L118="Declined",$L118="Moved / left"),"Closed",IF($O118&lt;DATE(YEAR('Settings'!$B$5),MONTH('Settings'!$B$5),1),"Overdue",IF($O118&lt;=EOMONTH('Settings'!$B$5,0),"Due this month",IF($O118&lt;=EOMONTH('Settings'!$B$5,1),"Due next month","Not yet due"))))))</f>
        <v/>
      </c>
      <c r="Q118" s="16">
        <f>IF($P118="Overdue",'Settings'!$B$5-$O118,"")</f>
        <v/>
      </c>
      <c r="R118" s="16">
        <f>IF($A118="","",COUNT($H118,$J118,$K118))</f>
        <v/>
      </c>
      <c r="S118" s="17">
        <f>IF($O118="","",DATE(YEAR($O118),MONTH($O118),1))</f>
        <v/>
      </c>
      <c r="T118" s="16">
        <f>IF($P118="Overdue",COUNTIF($P$3:$P118,"Overdue"),"")</f>
        <v/>
      </c>
    </row>
    <row r="119">
      <c r="A119" s="4" t="inlineStr">
        <is>
          <t>D-3448</t>
        </is>
      </c>
      <c r="B119" s="4" t="inlineStr">
        <is>
          <t>Shaimaa Al Mutairi</t>
        </is>
      </c>
      <c r="C119" s="14" t="inlineStr">
        <is>
          <t>0557523680</t>
        </is>
      </c>
      <c r="D119" s="4" t="inlineStr">
        <is>
          <t>Dr Karim Fawzy</t>
        </is>
      </c>
      <c r="E119" s="4" t="inlineStr">
        <is>
          <t>Check-up and scale</t>
        </is>
      </c>
      <c r="F119" s="5" t="n">
        <v>46183</v>
      </c>
      <c r="G119" s="6" t="n">
        <v>6</v>
      </c>
      <c r="H119" s="5" t="n"/>
      <c r="I119" s="4" t="n"/>
      <c r="J119" s="5" t="n"/>
      <c r="K119" s="5" t="n"/>
      <c r="L119" s="4" t="n"/>
      <c r="M119" s="5" t="n"/>
      <c r="N119" s="4" t="n"/>
      <c r="O119" s="15">
        <f>IF($F119="","",EDATE($F119,IF($G119="",'Settings'!$B$6,$G119)))</f>
        <v/>
      </c>
      <c r="P119" s="9">
        <f>IF($O119="","",IF(OR($M119&lt;&gt;"",$L119="Booked"),"Booked",IF(OR($L119="Declined",$L119="Moved / left"),"Closed",IF($O119&lt;DATE(YEAR('Settings'!$B$5),MONTH('Settings'!$B$5),1),"Overdue",IF($O119&lt;=EOMONTH('Settings'!$B$5,0),"Due this month",IF($O119&lt;=EOMONTH('Settings'!$B$5,1),"Due next month","Not yet due"))))))</f>
        <v/>
      </c>
      <c r="Q119" s="16">
        <f>IF($P119="Overdue",'Settings'!$B$5-$O119,"")</f>
        <v/>
      </c>
      <c r="R119" s="16">
        <f>IF($A119="","",COUNT($H119,$J119,$K119))</f>
        <v/>
      </c>
      <c r="S119" s="17">
        <f>IF($O119="","",DATE(YEAR($O119),MONTH($O119),1))</f>
        <v/>
      </c>
      <c r="T119" s="16">
        <f>IF($P119="Overdue",COUNTIF($P$3:$P119,"Overdue"),"")</f>
        <v/>
      </c>
    </row>
    <row r="120">
      <c r="A120" s="4" t="inlineStr">
        <is>
          <t>D-3451</t>
        </is>
      </c>
      <c r="B120" s="4" t="inlineStr">
        <is>
          <t>Faisal Al Anazi</t>
        </is>
      </c>
      <c r="C120" s="14" t="inlineStr">
        <is>
          <t>0548015880</t>
        </is>
      </c>
      <c r="D120" s="4" t="inlineStr">
        <is>
          <t>Dr Tarek Hamdy</t>
        </is>
      </c>
      <c r="E120" s="4" t="inlineStr">
        <is>
          <t>Check-up and scale</t>
        </is>
      </c>
      <c r="F120" s="5" t="n">
        <v>46183</v>
      </c>
      <c r="G120" s="6" t="n">
        <v>6</v>
      </c>
      <c r="H120" s="5" t="n"/>
      <c r="I120" s="4" t="n"/>
      <c r="J120" s="5" t="n"/>
      <c r="K120" s="5" t="n"/>
      <c r="L120" s="4" t="n"/>
      <c r="M120" s="5" t="n"/>
      <c r="N120" s="4" t="n"/>
      <c r="O120" s="15">
        <f>IF($F120="","",EDATE($F120,IF($G120="",'Settings'!$B$6,$G120)))</f>
        <v/>
      </c>
      <c r="P120" s="9">
        <f>IF($O120="","",IF(OR($M120&lt;&gt;"",$L120="Booked"),"Booked",IF(OR($L120="Declined",$L120="Moved / left"),"Closed",IF($O120&lt;DATE(YEAR('Settings'!$B$5),MONTH('Settings'!$B$5),1),"Overdue",IF($O120&lt;=EOMONTH('Settings'!$B$5,0),"Due this month",IF($O120&lt;=EOMONTH('Settings'!$B$5,1),"Due next month","Not yet due"))))))</f>
        <v/>
      </c>
      <c r="Q120" s="16">
        <f>IF($P120="Overdue",'Settings'!$B$5-$O120,"")</f>
        <v/>
      </c>
      <c r="R120" s="16">
        <f>IF($A120="","",COUNT($H120,$J120,$K120))</f>
        <v/>
      </c>
      <c r="S120" s="17">
        <f>IF($O120="","",DATE(YEAR($O120),MONTH($O120),1))</f>
        <v/>
      </c>
      <c r="T120" s="16">
        <f>IF($P120="Overdue",COUNTIF($P$3:$P120,"Overdue"),"")</f>
        <v/>
      </c>
    </row>
    <row r="121">
      <c r="A121" s="4" t="inlineStr">
        <is>
          <t>D-3454</t>
        </is>
      </c>
      <c r="B121" s="4" t="inlineStr">
        <is>
          <t>Layan Hassan</t>
        </is>
      </c>
      <c r="C121" s="14" t="inlineStr">
        <is>
          <t>0567711569</t>
        </is>
      </c>
      <c r="D121" s="4" t="inlineStr">
        <is>
          <t>Dr Tarek Hamdy</t>
        </is>
      </c>
      <c r="E121" s="4" t="inlineStr">
        <is>
          <t>Implant review</t>
        </is>
      </c>
      <c r="F121" s="5" t="n">
        <v>46002</v>
      </c>
      <c r="G121" s="6" t="n">
        <v>12</v>
      </c>
      <c r="H121" s="5" t="n"/>
      <c r="I121" s="4" t="n"/>
      <c r="J121" s="5" t="n"/>
      <c r="K121" s="5" t="n"/>
      <c r="L121" s="4" t="n"/>
      <c r="M121" s="5" t="n"/>
      <c r="N121" s="4" t="n"/>
      <c r="O121" s="15">
        <f>IF($F121="","",EDATE($F121,IF($G121="",'Settings'!$B$6,$G121)))</f>
        <v/>
      </c>
      <c r="P121" s="9">
        <f>IF($O121="","",IF(OR($M121&lt;&gt;"",$L121="Booked"),"Booked",IF(OR($L121="Declined",$L121="Moved / left"),"Closed",IF($O121&lt;DATE(YEAR('Settings'!$B$5),MONTH('Settings'!$B$5),1),"Overdue",IF($O121&lt;=EOMONTH('Settings'!$B$5,0),"Due this month",IF($O121&lt;=EOMONTH('Settings'!$B$5,1),"Due next month","Not yet due"))))))</f>
        <v/>
      </c>
      <c r="Q121" s="16">
        <f>IF($P121="Overdue",'Settings'!$B$5-$O121,"")</f>
        <v/>
      </c>
      <c r="R121" s="16">
        <f>IF($A121="","",COUNT($H121,$J121,$K121))</f>
        <v/>
      </c>
      <c r="S121" s="17">
        <f>IF($O121="","",DATE(YEAR($O121),MONTH($O121),1))</f>
        <v/>
      </c>
      <c r="T121" s="16">
        <f>IF($P121="Overdue",COUNTIF($P$3:$P121,"Overdue"),"")</f>
        <v/>
      </c>
    </row>
    <row r="122">
      <c r="A122" s="4" t="inlineStr">
        <is>
          <t>D-3457</t>
        </is>
      </c>
      <c r="B122" s="4" t="inlineStr">
        <is>
          <t>Abdulrahman Al Shehri</t>
        </is>
      </c>
      <c r="C122" s="14" t="inlineStr">
        <is>
          <t>0555325980</t>
        </is>
      </c>
      <c r="D122" s="4" t="inlineStr">
        <is>
          <t>Nouf Al Mutairi (hygienist)</t>
        </is>
      </c>
      <c r="E122" s="4" t="inlineStr">
        <is>
          <t>Perio maintenance</t>
        </is>
      </c>
      <c r="F122" s="5" t="n">
        <v>46278</v>
      </c>
      <c r="G122" s="6" t="n">
        <v>3</v>
      </c>
      <c r="H122" s="5" t="n"/>
      <c r="I122" s="4" t="n"/>
      <c r="J122" s="5" t="n"/>
      <c r="K122" s="5" t="n"/>
      <c r="L122" s="4" t="n"/>
      <c r="M122" s="5" t="n"/>
      <c r="N122" s="4" t="n"/>
      <c r="O122" s="15">
        <f>IF($F122="","",EDATE($F122,IF($G122="",'Settings'!$B$6,$G122)))</f>
        <v/>
      </c>
      <c r="P122" s="9">
        <f>IF($O122="","",IF(OR($M122&lt;&gt;"",$L122="Booked"),"Booked",IF(OR($L122="Declined",$L122="Moved / left"),"Closed",IF($O122&lt;DATE(YEAR('Settings'!$B$5),MONTH('Settings'!$B$5),1),"Overdue",IF($O122&lt;=EOMONTH('Settings'!$B$5,0),"Due this month",IF($O122&lt;=EOMONTH('Settings'!$B$5,1),"Due next month","Not yet due"))))))</f>
        <v/>
      </c>
      <c r="Q122" s="16">
        <f>IF($P122="Overdue",'Settings'!$B$5-$O122,"")</f>
        <v/>
      </c>
      <c r="R122" s="16">
        <f>IF($A122="","",COUNT($H122,$J122,$K122))</f>
        <v/>
      </c>
      <c r="S122" s="17">
        <f>IF($O122="","",DATE(YEAR($O122),MONTH($O122),1))</f>
        <v/>
      </c>
      <c r="T122" s="16">
        <f>IF($P122="Overdue",COUNTIF($P$3:$P122,"Overdue"),"")</f>
        <v/>
      </c>
    </row>
    <row r="123">
      <c r="A123" s="4" t="inlineStr">
        <is>
          <t>D-3460</t>
        </is>
      </c>
      <c r="B123" s="4" t="inlineStr">
        <is>
          <t>Badr Abdulaziz</t>
        </is>
      </c>
      <c r="C123" s="14" t="inlineStr">
        <is>
          <t>0558561804</t>
        </is>
      </c>
      <c r="D123" s="4" t="inlineStr">
        <is>
          <t>Dr Karim Fawzy</t>
        </is>
      </c>
      <c r="E123" s="4" t="inlineStr">
        <is>
          <t>Check-up and scale</t>
        </is>
      </c>
      <c r="F123" s="5" t="n">
        <v>46187</v>
      </c>
      <c r="G123" s="6" t="n">
        <v>6</v>
      </c>
      <c r="H123" s="5" t="n"/>
      <c r="I123" s="4" t="n"/>
      <c r="J123" s="5" t="n"/>
      <c r="K123" s="5" t="n"/>
      <c r="L123" s="4" t="n"/>
      <c r="M123" s="5" t="n"/>
      <c r="N123" s="4" t="n"/>
      <c r="O123" s="15">
        <f>IF($F123="","",EDATE($F123,IF($G123="",'Settings'!$B$6,$G123)))</f>
        <v/>
      </c>
      <c r="P123" s="9">
        <f>IF($O123="","",IF(OR($M123&lt;&gt;"",$L123="Booked"),"Booked",IF(OR($L123="Declined",$L123="Moved / left"),"Closed",IF($O123&lt;DATE(YEAR('Settings'!$B$5),MONTH('Settings'!$B$5),1),"Overdue",IF($O123&lt;=EOMONTH('Settings'!$B$5,0),"Due this month",IF($O123&lt;=EOMONTH('Settings'!$B$5,1),"Due next month","Not yet due"))))))</f>
        <v/>
      </c>
      <c r="Q123" s="16">
        <f>IF($P123="Overdue",'Settings'!$B$5-$O123,"")</f>
        <v/>
      </c>
      <c r="R123" s="16">
        <f>IF($A123="","",COUNT($H123,$J123,$K123))</f>
        <v/>
      </c>
      <c r="S123" s="17">
        <f>IF($O123="","",DATE(YEAR($O123),MONTH($O123),1))</f>
        <v/>
      </c>
      <c r="T123" s="16">
        <f>IF($P123="Overdue",COUNTIF($P$3:$P123,"Overdue"),"")</f>
        <v/>
      </c>
    </row>
    <row r="124">
      <c r="A124" s="4" t="inlineStr">
        <is>
          <t>D-3463</t>
        </is>
      </c>
      <c r="B124" s="4" t="inlineStr">
        <is>
          <t>Faisal Mansour</t>
        </is>
      </c>
      <c r="C124" s="14" t="inlineStr">
        <is>
          <t>0557206883</t>
        </is>
      </c>
      <c r="D124" s="4" t="inlineStr">
        <is>
          <t>Nouf Al Mutairi (hygienist)</t>
        </is>
      </c>
      <c r="E124" s="4" t="inlineStr">
        <is>
          <t>Check-up and scale</t>
        </is>
      </c>
      <c r="F124" s="5" t="n">
        <v>46188</v>
      </c>
      <c r="G124" s="6" t="n">
        <v>6</v>
      </c>
      <c r="H124" s="5" t="n"/>
      <c r="I124" s="4" t="n"/>
      <c r="J124" s="5" t="n"/>
      <c r="K124" s="5" t="n"/>
      <c r="L124" s="4" t="n"/>
      <c r="M124" s="5" t="n"/>
      <c r="N124" s="4" t="n"/>
      <c r="O124" s="15">
        <f>IF($F124="","",EDATE($F124,IF($G124="",'Settings'!$B$6,$G124)))</f>
        <v/>
      </c>
      <c r="P124" s="9">
        <f>IF($O124="","",IF(OR($M124&lt;&gt;"",$L124="Booked"),"Booked",IF(OR($L124="Declined",$L124="Moved / left"),"Closed",IF($O124&lt;DATE(YEAR('Settings'!$B$5),MONTH('Settings'!$B$5),1),"Overdue",IF($O124&lt;=EOMONTH('Settings'!$B$5,0),"Due this month",IF($O124&lt;=EOMONTH('Settings'!$B$5,1),"Due next month","Not yet due"))))))</f>
        <v/>
      </c>
      <c r="Q124" s="16">
        <f>IF($P124="Overdue",'Settings'!$B$5-$O124,"")</f>
        <v/>
      </c>
      <c r="R124" s="16">
        <f>IF($A124="","",COUNT($H124,$J124,$K124))</f>
        <v/>
      </c>
      <c r="S124" s="17">
        <f>IF($O124="","",DATE(YEAR($O124),MONTH($O124),1))</f>
        <v/>
      </c>
      <c r="T124" s="16">
        <f>IF($P124="Overdue",COUNTIF($P$3:$P124,"Overdue"),"")</f>
        <v/>
      </c>
    </row>
    <row r="125">
      <c r="A125" s="4" t="inlineStr">
        <is>
          <t>D-3466</t>
        </is>
      </c>
      <c r="B125" s="4" t="inlineStr">
        <is>
          <t>Rami Al Ghamdi</t>
        </is>
      </c>
      <c r="C125" s="14" t="inlineStr">
        <is>
          <t>0559024190</t>
        </is>
      </c>
      <c r="D125" s="4" t="inlineStr">
        <is>
          <t>Dr Tarek Hamdy</t>
        </is>
      </c>
      <c r="E125" s="4" t="inlineStr">
        <is>
          <t>Implant review</t>
        </is>
      </c>
      <c r="F125" s="5" t="n">
        <v>46006</v>
      </c>
      <c r="G125" s="6" t="n">
        <v>12</v>
      </c>
      <c r="H125" s="5" t="n"/>
      <c r="I125" s="4" t="n"/>
      <c r="J125" s="5" t="n"/>
      <c r="K125" s="5" t="n"/>
      <c r="L125" s="4" t="n"/>
      <c r="M125" s="5" t="n"/>
      <c r="N125" s="4" t="n"/>
      <c r="O125" s="15">
        <f>IF($F125="","",EDATE($F125,IF($G125="",'Settings'!$B$6,$G125)))</f>
        <v/>
      </c>
      <c r="P125" s="9">
        <f>IF($O125="","",IF(OR($M125&lt;&gt;"",$L125="Booked"),"Booked",IF(OR($L125="Declined",$L125="Moved / left"),"Closed",IF($O125&lt;DATE(YEAR('Settings'!$B$5),MONTH('Settings'!$B$5),1),"Overdue",IF($O125&lt;=EOMONTH('Settings'!$B$5,0),"Due this month",IF($O125&lt;=EOMONTH('Settings'!$B$5,1),"Due next month","Not yet due"))))))</f>
        <v/>
      </c>
      <c r="Q125" s="16">
        <f>IF($P125="Overdue",'Settings'!$B$5-$O125,"")</f>
        <v/>
      </c>
      <c r="R125" s="16">
        <f>IF($A125="","",COUNT($H125,$J125,$K125))</f>
        <v/>
      </c>
      <c r="S125" s="17">
        <f>IF($O125="","",DATE(YEAR($O125),MONTH($O125),1))</f>
        <v/>
      </c>
      <c r="T125" s="16">
        <f>IF($P125="Overdue",COUNTIF($P$3:$P125,"Overdue"),"")</f>
        <v/>
      </c>
    </row>
    <row r="126">
      <c r="A126" s="4" t="inlineStr">
        <is>
          <t>D-3469</t>
        </is>
      </c>
      <c r="B126" s="4" t="inlineStr">
        <is>
          <t>Rana Al Shehri</t>
        </is>
      </c>
      <c r="C126" s="14" t="inlineStr">
        <is>
          <t>0551777442</t>
        </is>
      </c>
      <c r="D126" s="4" t="inlineStr">
        <is>
          <t>Dr Reem Al Otaibi</t>
        </is>
      </c>
      <c r="E126" s="4" t="inlineStr">
        <is>
          <t>Check-up and scale</t>
        </is>
      </c>
      <c r="F126" s="5" t="n">
        <v>46189</v>
      </c>
      <c r="G126" s="6" t="n">
        <v>6</v>
      </c>
      <c r="H126" s="5" t="n"/>
      <c r="I126" s="4" t="n"/>
      <c r="J126" s="5" t="n"/>
      <c r="K126" s="5" t="n"/>
      <c r="L126" s="4" t="n"/>
      <c r="M126" s="5" t="n"/>
      <c r="N126" s="4" t="n"/>
      <c r="O126" s="15">
        <f>IF($F126="","",EDATE($F126,IF($G126="",'Settings'!$B$6,$G126)))</f>
        <v/>
      </c>
      <c r="P126" s="9">
        <f>IF($O126="","",IF(OR($M126&lt;&gt;"",$L126="Booked"),"Booked",IF(OR($L126="Declined",$L126="Moved / left"),"Closed",IF($O126&lt;DATE(YEAR('Settings'!$B$5),MONTH('Settings'!$B$5),1),"Overdue",IF($O126&lt;=EOMONTH('Settings'!$B$5,0),"Due this month",IF($O126&lt;=EOMONTH('Settings'!$B$5,1),"Due next month","Not yet due"))))))</f>
        <v/>
      </c>
      <c r="Q126" s="16">
        <f>IF($P126="Overdue",'Settings'!$B$5-$O126,"")</f>
        <v/>
      </c>
      <c r="R126" s="16">
        <f>IF($A126="","",COUNT($H126,$J126,$K126))</f>
        <v/>
      </c>
      <c r="S126" s="17">
        <f>IF($O126="","",DATE(YEAR($O126),MONTH($O126),1))</f>
        <v/>
      </c>
      <c r="T126" s="16">
        <f>IF($P126="Overdue",COUNTIF($P$3:$P126,"Overdue"),"")</f>
        <v/>
      </c>
    </row>
    <row r="127">
      <c r="A127" s="4" t="inlineStr">
        <is>
          <t>D-3472</t>
        </is>
      </c>
      <c r="B127" s="4" t="inlineStr">
        <is>
          <t>Maha Al Anazi</t>
        </is>
      </c>
      <c r="C127" s="14" t="inlineStr">
        <is>
          <t>0507021387</t>
        </is>
      </c>
      <c r="D127" s="4" t="inlineStr">
        <is>
          <t>Dr Tarek Hamdy</t>
        </is>
      </c>
      <c r="E127" s="4" t="inlineStr">
        <is>
          <t>Check-up and scale</t>
        </is>
      </c>
      <c r="F127" s="5" t="n">
        <v>46191</v>
      </c>
      <c r="G127" s="6" t="n">
        <v>6</v>
      </c>
      <c r="H127" s="5" t="n"/>
      <c r="I127" s="4" t="n"/>
      <c r="J127" s="5" t="n"/>
      <c r="K127" s="5" t="n"/>
      <c r="L127" s="4" t="n"/>
      <c r="M127" s="5" t="n"/>
      <c r="N127" s="4" t="n"/>
      <c r="O127" s="15">
        <f>IF($F127="","",EDATE($F127,IF($G127="",'Settings'!$B$6,$G127)))</f>
        <v/>
      </c>
      <c r="P127" s="9">
        <f>IF($O127="","",IF(OR($M127&lt;&gt;"",$L127="Booked"),"Booked",IF(OR($L127="Declined",$L127="Moved / left"),"Closed",IF($O127&lt;DATE(YEAR('Settings'!$B$5),MONTH('Settings'!$B$5),1),"Overdue",IF($O127&lt;=EOMONTH('Settings'!$B$5,0),"Due this month",IF($O127&lt;=EOMONTH('Settings'!$B$5,1),"Due next month","Not yet due"))))))</f>
        <v/>
      </c>
      <c r="Q127" s="16">
        <f>IF($P127="Overdue",'Settings'!$B$5-$O127,"")</f>
        <v/>
      </c>
      <c r="R127" s="16">
        <f>IF($A127="","",COUNT($H127,$J127,$K127))</f>
        <v/>
      </c>
      <c r="S127" s="17">
        <f>IF($O127="","",DATE(YEAR($O127),MONTH($O127),1))</f>
        <v/>
      </c>
      <c r="T127" s="16">
        <f>IF($P127="Overdue",COUNTIF($P$3:$P127,"Overdue"),"")</f>
        <v/>
      </c>
    </row>
    <row r="128">
      <c r="A128" s="4" t="inlineStr">
        <is>
          <t>D-3475</t>
        </is>
      </c>
      <c r="B128" s="4" t="inlineStr">
        <is>
          <t>Hesham Al Ghamdi</t>
        </is>
      </c>
      <c r="C128" s="14" t="inlineStr">
        <is>
          <t>0564948357</t>
        </is>
      </c>
      <c r="D128" s="4" t="inlineStr">
        <is>
          <t>Dr Reem Al Otaibi</t>
        </is>
      </c>
      <c r="E128" s="4" t="inlineStr">
        <is>
          <t>Check-up and scale</t>
        </is>
      </c>
      <c r="F128" s="5" t="n">
        <v>46191</v>
      </c>
      <c r="G128" s="6" t="n">
        <v>6</v>
      </c>
      <c r="H128" s="5" t="n"/>
      <c r="I128" s="4" t="n"/>
      <c r="J128" s="5" t="n"/>
      <c r="K128" s="5" t="n"/>
      <c r="L128" s="4" t="n"/>
      <c r="M128" s="5" t="n"/>
      <c r="N128" s="4" t="n"/>
      <c r="O128" s="15">
        <f>IF($F128="","",EDATE($F128,IF($G128="",'Settings'!$B$6,$G128)))</f>
        <v/>
      </c>
      <c r="P128" s="9">
        <f>IF($O128="","",IF(OR($M128&lt;&gt;"",$L128="Booked"),"Booked",IF(OR($L128="Declined",$L128="Moved / left"),"Closed",IF($O128&lt;DATE(YEAR('Settings'!$B$5),MONTH('Settings'!$B$5),1),"Overdue",IF($O128&lt;=EOMONTH('Settings'!$B$5,0),"Due this month",IF($O128&lt;=EOMONTH('Settings'!$B$5,1),"Due next month","Not yet due"))))))</f>
        <v/>
      </c>
      <c r="Q128" s="16">
        <f>IF($P128="Overdue",'Settings'!$B$5-$O128,"")</f>
        <v/>
      </c>
      <c r="R128" s="16">
        <f>IF($A128="","",COUNT($H128,$J128,$K128))</f>
        <v/>
      </c>
      <c r="S128" s="17">
        <f>IF($O128="","",DATE(YEAR($O128),MONTH($O128),1))</f>
        <v/>
      </c>
      <c r="T128" s="16">
        <f>IF($P128="Overdue",COUNTIF($P$3:$P128,"Overdue"),"")</f>
        <v/>
      </c>
    </row>
    <row r="129">
      <c r="A129" s="4" t="inlineStr">
        <is>
          <t>D-3478</t>
        </is>
      </c>
      <c r="B129" s="4" t="inlineStr">
        <is>
          <t>Rami El Kurdi</t>
        </is>
      </c>
      <c r="C129" s="14" t="inlineStr">
        <is>
          <t>0535791531</t>
        </is>
      </c>
      <c r="D129" s="4" t="inlineStr">
        <is>
          <t>Nouf Al Mutairi (hygienist)</t>
        </is>
      </c>
      <c r="E129" s="4" t="inlineStr">
        <is>
          <t>Perio maintenance</t>
        </is>
      </c>
      <c r="F129" s="5" t="n">
        <v>46284</v>
      </c>
      <c r="G129" s="6" t="n">
        <v>3</v>
      </c>
      <c r="H129" s="5" t="n"/>
      <c r="I129" s="4" t="n"/>
      <c r="J129" s="5" t="n"/>
      <c r="K129" s="5" t="n"/>
      <c r="L129" s="4" t="n"/>
      <c r="M129" s="5" t="n"/>
      <c r="N129" s="4" t="n"/>
      <c r="O129" s="15">
        <f>IF($F129="","",EDATE($F129,IF($G129="",'Settings'!$B$6,$G129)))</f>
        <v/>
      </c>
      <c r="P129" s="9">
        <f>IF($O129="","",IF(OR($M129&lt;&gt;"",$L129="Booked"),"Booked",IF(OR($L129="Declined",$L129="Moved / left"),"Closed",IF($O129&lt;DATE(YEAR('Settings'!$B$5),MONTH('Settings'!$B$5),1),"Overdue",IF($O129&lt;=EOMONTH('Settings'!$B$5,0),"Due this month",IF($O129&lt;=EOMONTH('Settings'!$B$5,1),"Due next month","Not yet due"))))))</f>
        <v/>
      </c>
      <c r="Q129" s="16">
        <f>IF($P129="Overdue",'Settings'!$B$5-$O129,"")</f>
        <v/>
      </c>
      <c r="R129" s="16">
        <f>IF($A129="","",COUNT($H129,$J129,$K129))</f>
        <v/>
      </c>
      <c r="S129" s="17">
        <f>IF($O129="","",DATE(YEAR($O129),MONTH($O129),1))</f>
        <v/>
      </c>
      <c r="T129" s="16">
        <f>IF($P129="Overdue",COUNTIF($P$3:$P129,"Overdue"),"")</f>
        <v/>
      </c>
    </row>
    <row r="130">
      <c r="A130" s="4" t="inlineStr">
        <is>
          <t>D-3481</t>
        </is>
      </c>
      <c r="B130" s="4" t="inlineStr">
        <is>
          <t>Maha El Kurdi</t>
        </is>
      </c>
      <c r="C130" s="14" t="inlineStr">
        <is>
          <t>0546266309</t>
        </is>
      </c>
      <c r="D130" s="4" t="inlineStr">
        <is>
          <t>Dr Reem Al Otaibi</t>
        </is>
      </c>
      <c r="E130" s="4" t="inlineStr">
        <is>
          <t>Check-up and scale</t>
        </is>
      </c>
      <c r="F130" s="5" t="n">
        <v>46192</v>
      </c>
      <c r="G130" s="6" t="n">
        <v>6</v>
      </c>
      <c r="H130" s="5" t="n"/>
      <c r="I130" s="4" t="n"/>
      <c r="J130" s="5" t="n"/>
      <c r="K130" s="5" t="n"/>
      <c r="L130" s="4" t="n"/>
      <c r="M130" s="5" t="n"/>
      <c r="N130" s="4" t="n"/>
      <c r="O130" s="15">
        <f>IF($F130="","",EDATE($F130,IF($G130="",'Settings'!$B$6,$G130)))</f>
        <v/>
      </c>
      <c r="P130" s="9">
        <f>IF($O130="","",IF(OR($M130&lt;&gt;"",$L130="Booked"),"Booked",IF(OR($L130="Declined",$L130="Moved / left"),"Closed",IF($O130&lt;DATE(YEAR('Settings'!$B$5),MONTH('Settings'!$B$5),1),"Overdue",IF($O130&lt;=EOMONTH('Settings'!$B$5,0),"Due this month",IF($O130&lt;=EOMONTH('Settings'!$B$5,1),"Due next month","Not yet due"))))))</f>
        <v/>
      </c>
      <c r="Q130" s="16">
        <f>IF($P130="Overdue",'Settings'!$B$5-$O130,"")</f>
        <v/>
      </c>
      <c r="R130" s="16">
        <f>IF($A130="","",COUNT($H130,$J130,$K130))</f>
        <v/>
      </c>
      <c r="S130" s="17">
        <f>IF($O130="","",DATE(YEAR($O130),MONTH($O130),1))</f>
        <v/>
      </c>
      <c r="T130" s="16">
        <f>IF($P130="Overdue",COUNTIF($P$3:$P130,"Overdue"),"")</f>
        <v/>
      </c>
    </row>
    <row r="131">
      <c r="A131" s="4" t="inlineStr">
        <is>
          <t>D-3484</t>
        </is>
      </c>
      <c r="B131" s="4" t="inlineStr">
        <is>
          <t>Ahmed El Kurdi</t>
        </is>
      </c>
      <c r="C131" s="14" t="inlineStr">
        <is>
          <t>0565359256</t>
        </is>
      </c>
      <c r="D131" s="4" t="inlineStr">
        <is>
          <t>Dr Karim Fawzy</t>
        </is>
      </c>
      <c r="E131" s="4" t="inlineStr">
        <is>
          <t>Check-up and scale</t>
        </is>
      </c>
      <c r="F131" s="5" t="n">
        <v>46192</v>
      </c>
      <c r="G131" s="6" t="n">
        <v>6</v>
      </c>
      <c r="H131" s="5" t="n"/>
      <c r="I131" s="4" t="n"/>
      <c r="J131" s="5" t="n"/>
      <c r="K131" s="5" t="n"/>
      <c r="L131" s="4" t="n"/>
      <c r="M131" s="5" t="n"/>
      <c r="N131" s="4" t="n"/>
      <c r="O131" s="15">
        <f>IF($F131="","",EDATE($F131,IF($G131="",'Settings'!$B$6,$G131)))</f>
        <v/>
      </c>
      <c r="P131" s="9">
        <f>IF($O131="","",IF(OR($M131&lt;&gt;"",$L131="Booked"),"Booked",IF(OR($L131="Declined",$L131="Moved / left"),"Closed",IF($O131&lt;DATE(YEAR('Settings'!$B$5),MONTH('Settings'!$B$5),1),"Overdue",IF($O131&lt;=EOMONTH('Settings'!$B$5,0),"Due this month",IF($O131&lt;=EOMONTH('Settings'!$B$5,1),"Due next month","Not yet due"))))))</f>
        <v/>
      </c>
      <c r="Q131" s="16">
        <f>IF($P131="Overdue",'Settings'!$B$5-$O131,"")</f>
        <v/>
      </c>
      <c r="R131" s="16">
        <f>IF($A131="","",COUNT($H131,$J131,$K131))</f>
        <v/>
      </c>
      <c r="S131" s="17">
        <f>IF($O131="","",DATE(YEAR($O131),MONTH($O131),1))</f>
        <v/>
      </c>
      <c r="T131" s="16">
        <f>IF($P131="Overdue",COUNTIF($P$3:$P131,"Overdue"),"")</f>
        <v/>
      </c>
    </row>
    <row r="132">
      <c r="A132" s="4" t="inlineStr">
        <is>
          <t>D-3487</t>
        </is>
      </c>
      <c r="B132" s="4" t="inlineStr">
        <is>
          <t>Doaa Suleiman</t>
        </is>
      </c>
      <c r="C132" s="14" t="inlineStr">
        <is>
          <t>0561905596</t>
        </is>
      </c>
      <c r="D132" s="4" t="inlineStr">
        <is>
          <t>Dr Reem Al Otaibi</t>
        </is>
      </c>
      <c r="E132" s="4" t="inlineStr">
        <is>
          <t>Retainer check</t>
        </is>
      </c>
      <c r="F132" s="5" t="n">
        <v>46193</v>
      </c>
      <c r="G132" s="6" t="n">
        <v>6</v>
      </c>
      <c r="H132" s="5" t="n"/>
      <c r="I132" s="4" t="n"/>
      <c r="J132" s="5" t="n"/>
      <c r="K132" s="5" t="n"/>
      <c r="L132" s="4" t="n"/>
      <c r="M132" s="5" t="n"/>
      <c r="N132" s="4" t="n"/>
      <c r="O132" s="15">
        <f>IF($F132="","",EDATE($F132,IF($G132="",'Settings'!$B$6,$G132)))</f>
        <v/>
      </c>
      <c r="P132" s="9">
        <f>IF($O132="","",IF(OR($M132&lt;&gt;"",$L132="Booked"),"Booked",IF(OR($L132="Declined",$L132="Moved / left"),"Closed",IF($O132&lt;DATE(YEAR('Settings'!$B$5),MONTH('Settings'!$B$5),1),"Overdue",IF($O132&lt;=EOMONTH('Settings'!$B$5,0),"Due this month",IF($O132&lt;=EOMONTH('Settings'!$B$5,1),"Due next month","Not yet due"))))))</f>
        <v/>
      </c>
      <c r="Q132" s="16">
        <f>IF($P132="Overdue",'Settings'!$B$5-$O132,"")</f>
        <v/>
      </c>
      <c r="R132" s="16">
        <f>IF($A132="","",COUNT($H132,$J132,$K132))</f>
        <v/>
      </c>
      <c r="S132" s="17">
        <f>IF($O132="","",DATE(YEAR($O132),MONTH($O132),1))</f>
        <v/>
      </c>
      <c r="T132" s="16">
        <f>IF($P132="Overdue",COUNTIF($P$3:$P132,"Overdue"),"")</f>
        <v/>
      </c>
    </row>
    <row r="133">
      <c r="A133" s="4" t="inlineStr">
        <is>
          <t>D-3490</t>
        </is>
      </c>
      <c r="B133" s="4" t="inlineStr">
        <is>
          <t>Hesham Al Harbi</t>
        </is>
      </c>
      <c r="C133" s="14" t="inlineStr">
        <is>
          <t>0546197390</t>
        </is>
      </c>
      <c r="D133" s="4" t="inlineStr">
        <is>
          <t>Dr Reem Al Otaibi</t>
        </is>
      </c>
      <c r="E133" s="4" t="inlineStr">
        <is>
          <t>Child check-up and fluoride</t>
        </is>
      </c>
      <c r="F133" s="5" t="n">
        <v>46193</v>
      </c>
      <c r="G133" s="6" t="n">
        <v>6</v>
      </c>
      <c r="H133" s="5" t="n"/>
      <c r="I133" s="4" t="n"/>
      <c r="J133" s="5" t="n"/>
      <c r="K133" s="5" t="n"/>
      <c r="L133" s="4" t="n"/>
      <c r="M133" s="5" t="n"/>
      <c r="N133" s="4" t="n"/>
      <c r="O133" s="15">
        <f>IF($F133="","",EDATE($F133,IF($G133="",'Settings'!$B$6,$G133)))</f>
        <v/>
      </c>
      <c r="P133" s="9">
        <f>IF($O133="","",IF(OR($M133&lt;&gt;"",$L133="Booked"),"Booked",IF(OR($L133="Declined",$L133="Moved / left"),"Closed",IF($O133&lt;DATE(YEAR('Settings'!$B$5),MONTH('Settings'!$B$5),1),"Overdue",IF($O133&lt;=EOMONTH('Settings'!$B$5,0),"Due this month",IF($O133&lt;=EOMONTH('Settings'!$B$5,1),"Due next month","Not yet due"))))))</f>
        <v/>
      </c>
      <c r="Q133" s="16">
        <f>IF($P133="Overdue",'Settings'!$B$5-$O133,"")</f>
        <v/>
      </c>
      <c r="R133" s="16">
        <f>IF($A133="","",COUNT($H133,$J133,$K133))</f>
        <v/>
      </c>
      <c r="S133" s="17">
        <f>IF($O133="","",DATE(YEAR($O133),MONTH($O133),1))</f>
        <v/>
      </c>
      <c r="T133" s="16">
        <f>IF($P133="Overdue",COUNTIF($P$3:$P133,"Overdue"),"")</f>
        <v/>
      </c>
    </row>
    <row r="134">
      <c r="A134" s="4" t="inlineStr">
        <is>
          <t>D-3493</t>
        </is>
      </c>
      <c r="B134" s="4" t="inlineStr">
        <is>
          <t>Maha Al Mutairi</t>
        </is>
      </c>
      <c r="C134" s="14" t="inlineStr">
        <is>
          <t>0536643521</t>
        </is>
      </c>
      <c r="D134" s="4" t="inlineStr">
        <is>
          <t>Dr Reem Al Otaibi</t>
        </is>
      </c>
      <c r="E134" s="4" t="inlineStr">
        <is>
          <t>Child check-up and fluoride</t>
        </is>
      </c>
      <c r="F134" s="5" t="n">
        <v>46193</v>
      </c>
      <c r="G134" s="6" t="n">
        <v>6</v>
      </c>
      <c r="H134" s="5" t="n"/>
      <c r="I134" s="4" t="n"/>
      <c r="J134" s="5" t="n"/>
      <c r="K134" s="5" t="n"/>
      <c r="L134" s="4" t="n"/>
      <c r="M134" s="5" t="n"/>
      <c r="N134" s="4" t="n"/>
      <c r="O134" s="15">
        <f>IF($F134="","",EDATE($F134,IF($G134="",'Settings'!$B$6,$G134)))</f>
        <v/>
      </c>
      <c r="P134" s="9">
        <f>IF($O134="","",IF(OR($M134&lt;&gt;"",$L134="Booked"),"Booked",IF(OR($L134="Declined",$L134="Moved / left"),"Closed",IF($O134&lt;DATE(YEAR('Settings'!$B$5),MONTH('Settings'!$B$5),1),"Overdue",IF($O134&lt;=EOMONTH('Settings'!$B$5,0),"Due this month",IF($O134&lt;=EOMONTH('Settings'!$B$5,1),"Due next month","Not yet due"))))))</f>
        <v/>
      </c>
      <c r="Q134" s="16">
        <f>IF($P134="Overdue",'Settings'!$B$5-$O134,"")</f>
        <v/>
      </c>
      <c r="R134" s="16">
        <f>IF($A134="","",COUNT($H134,$J134,$K134))</f>
        <v/>
      </c>
      <c r="S134" s="17">
        <f>IF($O134="","",DATE(YEAR($O134),MONTH($O134),1))</f>
        <v/>
      </c>
      <c r="T134" s="16">
        <f>IF($P134="Overdue",COUNTIF($P$3:$P134,"Overdue"),"")</f>
        <v/>
      </c>
    </row>
    <row r="135">
      <c r="A135" s="4" t="inlineStr">
        <is>
          <t>D-3496</t>
        </is>
      </c>
      <c r="B135" s="4" t="inlineStr">
        <is>
          <t>Badr Al Otaibi</t>
        </is>
      </c>
      <c r="C135" s="14" t="inlineStr">
        <is>
          <t>0549206305</t>
        </is>
      </c>
      <c r="D135" s="4" t="inlineStr">
        <is>
          <t>Dr Reem Al Otaibi</t>
        </is>
      </c>
      <c r="E135" s="4" t="inlineStr">
        <is>
          <t>Check-up and scale</t>
        </is>
      </c>
      <c r="F135" s="5" t="n">
        <v>46193</v>
      </c>
      <c r="G135" s="6" t="n">
        <v>6</v>
      </c>
      <c r="H135" s="5" t="n"/>
      <c r="I135" s="4" t="n"/>
      <c r="J135" s="5" t="n"/>
      <c r="K135" s="5" t="n"/>
      <c r="L135" s="4" t="n"/>
      <c r="M135" s="5" t="n"/>
      <c r="N135" s="4" t="n"/>
      <c r="O135" s="15">
        <f>IF($F135="","",EDATE($F135,IF($G135="",'Settings'!$B$6,$G135)))</f>
        <v/>
      </c>
      <c r="P135" s="9">
        <f>IF($O135="","",IF(OR($M135&lt;&gt;"",$L135="Booked"),"Booked",IF(OR($L135="Declined",$L135="Moved / left"),"Closed",IF($O135&lt;DATE(YEAR('Settings'!$B$5),MONTH('Settings'!$B$5),1),"Overdue",IF($O135&lt;=EOMONTH('Settings'!$B$5,0),"Due this month",IF($O135&lt;=EOMONTH('Settings'!$B$5,1),"Due next month","Not yet due"))))))</f>
        <v/>
      </c>
      <c r="Q135" s="16">
        <f>IF($P135="Overdue",'Settings'!$B$5-$O135,"")</f>
        <v/>
      </c>
      <c r="R135" s="16">
        <f>IF($A135="","",COUNT($H135,$J135,$K135))</f>
        <v/>
      </c>
      <c r="S135" s="17">
        <f>IF($O135="","",DATE(YEAR($O135),MONTH($O135),1))</f>
        <v/>
      </c>
      <c r="T135" s="16">
        <f>IF($P135="Overdue",COUNTIF($P$3:$P135,"Overdue"),"")</f>
        <v/>
      </c>
    </row>
    <row r="136">
      <c r="A136" s="4" t="inlineStr">
        <is>
          <t>D-3499</t>
        </is>
      </c>
      <c r="B136" s="4" t="inlineStr">
        <is>
          <t>Mohammed Al Ghamdi</t>
        </is>
      </c>
      <c r="C136" s="14" t="inlineStr">
        <is>
          <t>0559384779</t>
        </is>
      </c>
      <c r="D136" s="4" t="inlineStr">
        <is>
          <t>Dr Reem Al Otaibi</t>
        </is>
      </c>
      <c r="E136" s="4" t="inlineStr">
        <is>
          <t>Retainer check</t>
        </is>
      </c>
      <c r="F136" s="5" t="n">
        <v>46194</v>
      </c>
      <c r="G136" s="6" t="n">
        <v>6</v>
      </c>
      <c r="H136" s="5" t="n"/>
      <c r="I136" s="4" t="n"/>
      <c r="J136" s="5" t="n"/>
      <c r="K136" s="5" t="n"/>
      <c r="L136" s="4" t="n"/>
      <c r="M136" s="5" t="n"/>
      <c r="N136" s="4" t="n"/>
      <c r="O136" s="15">
        <f>IF($F136="","",EDATE($F136,IF($G136="",'Settings'!$B$6,$G136)))</f>
        <v/>
      </c>
      <c r="P136" s="9">
        <f>IF($O136="","",IF(OR($M136&lt;&gt;"",$L136="Booked"),"Booked",IF(OR($L136="Declined",$L136="Moved / left"),"Closed",IF($O136&lt;DATE(YEAR('Settings'!$B$5),MONTH('Settings'!$B$5),1),"Overdue",IF($O136&lt;=EOMONTH('Settings'!$B$5,0),"Due this month",IF($O136&lt;=EOMONTH('Settings'!$B$5,1),"Due next month","Not yet due"))))))</f>
        <v/>
      </c>
      <c r="Q136" s="16">
        <f>IF($P136="Overdue",'Settings'!$B$5-$O136,"")</f>
        <v/>
      </c>
      <c r="R136" s="16">
        <f>IF($A136="","",COUNT($H136,$J136,$K136))</f>
        <v/>
      </c>
      <c r="S136" s="17">
        <f>IF($O136="","",DATE(YEAR($O136),MONTH($O136),1))</f>
        <v/>
      </c>
      <c r="T136" s="16">
        <f>IF($P136="Overdue",COUNTIF($P$3:$P136,"Overdue"),"")</f>
        <v/>
      </c>
    </row>
    <row r="137">
      <c r="A137" s="4" t="inlineStr">
        <is>
          <t>D-3502</t>
        </is>
      </c>
      <c r="B137" s="4" t="inlineStr">
        <is>
          <t>Shaimaa Al Zahrani</t>
        </is>
      </c>
      <c r="C137" s="14" t="inlineStr">
        <is>
          <t>0566525118</t>
        </is>
      </c>
      <c r="D137" s="4" t="inlineStr">
        <is>
          <t>Nouf Al Mutairi (hygienist)</t>
        </is>
      </c>
      <c r="E137" s="4" t="inlineStr">
        <is>
          <t>Perio maintenance</t>
        </is>
      </c>
      <c r="F137" s="5" t="n">
        <v>46286</v>
      </c>
      <c r="G137" s="6" t="n">
        <v>3</v>
      </c>
      <c r="H137" s="5" t="n"/>
      <c r="I137" s="4" t="n"/>
      <c r="J137" s="5" t="n"/>
      <c r="K137" s="5" t="n"/>
      <c r="L137" s="4" t="n"/>
      <c r="M137" s="5" t="n"/>
      <c r="N137" s="4" t="n"/>
      <c r="O137" s="15">
        <f>IF($F137="","",EDATE($F137,IF($G137="",'Settings'!$B$6,$G137)))</f>
        <v/>
      </c>
      <c r="P137" s="9">
        <f>IF($O137="","",IF(OR($M137&lt;&gt;"",$L137="Booked"),"Booked",IF(OR($L137="Declined",$L137="Moved / left"),"Closed",IF($O137&lt;DATE(YEAR('Settings'!$B$5),MONTH('Settings'!$B$5),1),"Overdue",IF($O137&lt;=EOMONTH('Settings'!$B$5,0),"Due this month",IF($O137&lt;=EOMONTH('Settings'!$B$5,1),"Due next month","Not yet due"))))))</f>
        <v/>
      </c>
      <c r="Q137" s="16">
        <f>IF($P137="Overdue",'Settings'!$B$5-$O137,"")</f>
        <v/>
      </c>
      <c r="R137" s="16">
        <f>IF($A137="","",COUNT($H137,$J137,$K137))</f>
        <v/>
      </c>
      <c r="S137" s="17">
        <f>IF($O137="","",DATE(YEAR($O137),MONTH($O137),1))</f>
        <v/>
      </c>
      <c r="T137" s="16">
        <f>IF($P137="Overdue",COUNTIF($P$3:$P137,"Overdue"),"")</f>
        <v/>
      </c>
    </row>
    <row r="138">
      <c r="A138" s="4" t="inlineStr">
        <is>
          <t>D-3505</t>
        </is>
      </c>
      <c r="B138" s="4" t="inlineStr">
        <is>
          <t>Jana Al Dossary</t>
        </is>
      </c>
      <c r="C138" s="14" t="inlineStr">
        <is>
          <t>0509336557</t>
        </is>
      </c>
      <c r="D138" s="4" t="inlineStr">
        <is>
          <t>Dr Karim Fawzy</t>
        </is>
      </c>
      <c r="E138" s="4" t="inlineStr">
        <is>
          <t>Child check-up and fluoride</t>
        </is>
      </c>
      <c r="F138" s="5" t="n">
        <v>46195</v>
      </c>
      <c r="G138" s="6" t="n">
        <v>6</v>
      </c>
      <c r="H138" s="5" t="n"/>
      <c r="I138" s="4" t="n"/>
      <c r="J138" s="5" t="n"/>
      <c r="K138" s="5" t="n"/>
      <c r="L138" s="4" t="n"/>
      <c r="M138" s="5" t="n"/>
      <c r="N138" s="4" t="n"/>
      <c r="O138" s="15">
        <f>IF($F138="","",EDATE($F138,IF($G138="",'Settings'!$B$6,$G138)))</f>
        <v/>
      </c>
      <c r="P138" s="9">
        <f>IF($O138="","",IF(OR($M138&lt;&gt;"",$L138="Booked"),"Booked",IF(OR($L138="Declined",$L138="Moved / left"),"Closed",IF($O138&lt;DATE(YEAR('Settings'!$B$5),MONTH('Settings'!$B$5),1),"Overdue",IF($O138&lt;=EOMONTH('Settings'!$B$5,0),"Due this month",IF($O138&lt;=EOMONTH('Settings'!$B$5,1),"Due next month","Not yet due"))))))</f>
        <v/>
      </c>
      <c r="Q138" s="16">
        <f>IF($P138="Overdue",'Settings'!$B$5-$O138,"")</f>
        <v/>
      </c>
      <c r="R138" s="16">
        <f>IF($A138="","",COUNT($H138,$J138,$K138))</f>
        <v/>
      </c>
      <c r="S138" s="17">
        <f>IF($O138="","",DATE(YEAR($O138),MONTH($O138),1))</f>
        <v/>
      </c>
      <c r="T138" s="16">
        <f>IF($P138="Overdue",COUNTIF($P$3:$P138,"Overdue"),"")</f>
        <v/>
      </c>
    </row>
    <row r="139">
      <c r="A139" s="4" t="inlineStr">
        <is>
          <t>D-3508</t>
        </is>
      </c>
      <c r="B139" s="4" t="inlineStr">
        <is>
          <t>Salman Al Mutairi</t>
        </is>
      </c>
      <c r="C139" s="14" t="inlineStr">
        <is>
          <t>0567516591</t>
        </is>
      </c>
      <c r="D139" s="4" t="inlineStr">
        <is>
          <t>Dr Tarek Hamdy</t>
        </is>
      </c>
      <c r="E139" s="4" t="inlineStr">
        <is>
          <t>Check-up and scale</t>
        </is>
      </c>
      <c r="F139" s="5" t="n">
        <v>46196</v>
      </c>
      <c r="G139" s="6" t="n">
        <v>6</v>
      </c>
      <c r="H139" s="5" t="n"/>
      <c r="I139" s="4" t="n"/>
      <c r="J139" s="5" t="n"/>
      <c r="K139" s="5" t="n"/>
      <c r="L139" s="4" t="n"/>
      <c r="M139" s="5" t="n"/>
      <c r="N139" s="4" t="n"/>
      <c r="O139" s="15">
        <f>IF($F139="","",EDATE($F139,IF($G139="",'Settings'!$B$6,$G139)))</f>
        <v/>
      </c>
      <c r="P139" s="9">
        <f>IF($O139="","",IF(OR($M139&lt;&gt;"",$L139="Booked"),"Booked",IF(OR($L139="Declined",$L139="Moved / left"),"Closed",IF($O139&lt;DATE(YEAR('Settings'!$B$5),MONTH('Settings'!$B$5),1),"Overdue",IF($O139&lt;=EOMONTH('Settings'!$B$5,0),"Due this month",IF($O139&lt;=EOMONTH('Settings'!$B$5,1),"Due next month","Not yet due"))))))</f>
        <v/>
      </c>
      <c r="Q139" s="16">
        <f>IF($P139="Overdue",'Settings'!$B$5-$O139,"")</f>
        <v/>
      </c>
      <c r="R139" s="16">
        <f>IF($A139="","",COUNT($H139,$J139,$K139))</f>
        <v/>
      </c>
      <c r="S139" s="17">
        <f>IF($O139="","",DATE(YEAR($O139),MONTH($O139),1))</f>
        <v/>
      </c>
      <c r="T139" s="16">
        <f>IF($P139="Overdue",COUNTIF($P$3:$P139,"Overdue"),"")</f>
        <v/>
      </c>
    </row>
    <row r="140">
      <c r="A140" s="4" t="inlineStr">
        <is>
          <t>D-3511</t>
        </is>
      </c>
      <c r="B140" s="4" t="inlineStr">
        <is>
          <t>Noura Al Qahtani</t>
        </is>
      </c>
      <c r="C140" s="14" t="inlineStr">
        <is>
          <t>0546559367</t>
        </is>
      </c>
      <c r="D140" s="4" t="inlineStr">
        <is>
          <t>Dr Karim Fawzy</t>
        </is>
      </c>
      <c r="E140" s="4" t="inlineStr">
        <is>
          <t>Implant review</t>
        </is>
      </c>
      <c r="F140" s="5" t="n">
        <v>46016</v>
      </c>
      <c r="G140" s="6" t="n">
        <v>12</v>
      </c>
      <c r="H140" s="5" t="n"/>
      <c r="I140" s="4" t="n"/>
      <c r="J140" s="5" t="n"/>
      <c r="K140" s="5" t="n"/>
      <c r="L140" s="4" t="n"/>
      <c r="M140" s="5" t="n"/>
      <c r="N140" s="4" t="n"/>
      <c r="O140" s="15">
        <f>IF($F140="","",EDATE($F140,IF($G140="",'Settings'!$B$6,$G140)))</f>
        <v/>
      </c>
      <c r="P140" s="9">
        <f>IF($O140="","",IF(OR($M140&lt;&gt;"",$L140="Booked"),"Booked",IF(OR($L140="Declined",$L140="Moved / left"),"Closed",IF($O140&lt;DATE(YEAR('Settings'!$B$5),MONTH('Settings'!$B$5),1),"Overdue",IF($O140&lt;=EOMONTH('Settings'!$B$5,0),"Due this month",IF($O140&lt;=EOMONTH('Settings'!$B$5,1),"Due next month","Not yet due"))))))</f>
        <v/>
      </c>
      <c r="Q140" s="16">
        <f>IF($P140="Overdue",'Settings'!$B$5-$O140,"")</f>
        <v/>
      </c>
      <c r="R140" s="16">
        <f>IF($A140="","",COUNT($H140,$J140,$K140))</f>
        <v/>
      </c>
      <c r="S140" s="17">
        <f>IF($O140="","",DATE(YEAR($O140),MONTH($O140),1))</f>
        <v/>
      </c>
      <c r="T140" s="16">
        <f>IF($P140="Overdue",COUNTIF($P$3:$P140,"Overdue"),"")</f>
        <v/>
      </c>
    </row>
    <row r="141">
      <c r="A141" s="4" t="inlineStr">
        <is>
          <t>D-3514</t>
        </is>
      </c>
      <c r="B141" s="4" t="inlineStr">
        <is>
          <t>Mazen Hassan</t>
        </is>
      </c>
      <c r="C141" s="14" t="inlineStr">
        <is>
          <t>0505731170</t>
        </is>
      </c>
      <c r="D141" s="4" t="inlineStr">
        <is>
          <t>Nouf Al Mutairi (hygienist)</t>
        </is>
      </c>
      <c r="E141" s="4" t="inlineStr">
        <is>
          <t>Check-up and scale</t>
        </is>
      </c>
      <c r="F141" s="5" t="n">
        <v>46199</v>
      </c>
      <c r="G141" s="6" t="n">
        <v>6</v>
      </c>
      <c r="H141" s="5" t="n"/>
      <c r="I141" s="4" t="n"/>
      <c r="J141" s="5" t="n"/>
      <c r="K141" s="5" t="n"/>
      <c r="L141" s="4" t="n"/>
      <c r="M141" s="5" t="n"/>
      <c r="N141" s="4" t="n"/>
      <c r="O141" s="15">
        <f>IF($F141="","",EDATE($F141,IF($G141="",'Settings'!$B$6,$G141)))</f>
        <v/>
      </c>
      <c r="P141" s="9">
        <f>IF($O141="","",IF(OR($M141&lt;&gt;"",$L141="Booked"),"Booked",IF(OR($L141="Declined",$L141="Moved / left"),"Closed",IF($O141&lt;DATE(YEAR('Settings'!$B$5),MONTH('Settings'!$B$5),1),"Overdue",IF($O141&lt;=EOMONTH('Settings'!$B$5,0),"Due this month",IF($O141&lt;=EOMONTH('Settings'!$B$5,1),"Due next month","Not yet due"))))))</f>
        <v/>
      </c>
      <c r="Q141" s="16">
        <f>IF($P141="Overdue",'Settings'!$B$5-$O141,"")</f>
        <v/>
      </c>
      <c r="R141" s="16">
        <f>IF($A141="","",COUNT($H141,$J141,$K141))</f>
        <v/>
      </c>
      <c r="S141" s="17">
        <f>IF($O141="","",DATE(YEAR($O141),MONTH($O141),1))</f>
        <v/>
      </c>
      <c r="T141" s="16">
        <f>IF($P141="Overdue",COUNTIF($P$3:$P141,"Overdue"),"")</f>
        <v/>
      </c>
    </row>
    <row r="142">
      <c r="A142" s="4" t="inlineStr">
        <is>
          <t>D-3517</t>
        </is>
      </c>
      <c r="B142" s="4" t="inlineStr">
        <is>
          <t>Omar El Naggar</t>
        </is>
      </c>
      <c r="C142" s="14" t="inlineStr">
        <is>
          <t>0552674750</t>
        </is>
      </c>
      <c r="D142" s="4" t="inlineStr">
        <is>
          <t>Dr Reem Al Otaibi</t>
        </is>
      </c>
      <c r="E142" s="4" t="inlineStr">
        <is>
          <t>Retainer check</t>
        </is>
      </c>
      <c r="F142" s="5" t="n">
        <v>46199</v>
      </c>
      <c r="G142" s="6" t="n">
        <v>6</v>
      </c>
      <c r="H142" s="5" t="n"/>
      <c r="I142" s="4" t="n"/>
      <c r="J142" s="5" t="n"/>
      <c r="K142" s="5" t="n"/>
      <c r="L142" s="4" t="n"/>
      <c r="M142" s="5" t="n"/>
      <c r="N142" s="4" t="n"/>
      <c r="O142" s="15">
        <f>IF($F142="","",EDATE($F142,IF($G142="",'Settings'!$B$6,$G142)))</f>
        <v/>
      </c>
      <c r="P142" s="9">
        <f>IF($O142="","",IF(OR($M142&lt;&gt;"",$L142="Booked"),"Booked",IF(OR($L142="Declined",$L142="Moved / left"),"Closed",IF($O142&lt;DATE(YEAR('Settings'!$B$5),MONTH('Settings'!$B$5),1),"Overdue",IF($O142&lt;=EOMONTH('Settings'!$B$5,0),"Due this month",IF($O142&lt;=EOMONTH('Settings'!$B$5,1),"Due next month","Not yet due"))))))</f>
        <v/>
      </c>
      <c r="Q142" s="16">
        <f>IF($P142="Overdue",'Settings'!$B$5-$O142,"")</f>
        <v/>
      </c>
      <c r="R142" s="16">
        <f>IF($A142="","",COUNT($H142,$J142,$K142))</f>
        <v/>
      </c>
      <c r="S142" s="17">
        <f>IF($O142="","",DATE(YEAR($O142),MONTH($O142),1))</f>
        <v/>
      </c>
      <c r="T142" s="16">
        <f>IF($P142="Overdue",COUNTIF($P$3:$P142,"Overdue"),"")</f>
        <v/>
      </c>
    </row>
    <row r="143">
      <c r="A143" s="4" t="inlineStr">
        <is>
          <t>D-3520</t>
        </is>
      </c>
      <c r="B143" s="4" t="inlineStr">
        <is>
          <t>Mohammed Hassan</t>
        </is>
      </c>
      <c r="C143" s="14" t="inlineStr">
        <is>
          <t>0507049185</t>
        </is>
      </c>
      <c r="D143" s="4" t="inlineStr">
        <is>
          <t>Nouf Al Mutairi (hygienist)</t>
        </is>
      </c>
      <c r="E143" s="4" t="inlineStr">
        <is>
          <t>Check-up and scale</t>
        </is>
      </c>
      <c r="F143" s="5" t="n">
        <v>46199</v>
      </c>
      <c r="G143" s="6" t="n">
        <v>6</v>
      </c>
      <c r="H143" s="5" t="n"/>
      <c r="I143" s="4" t="n"/>
      <c r="J143" s="5" t="n"/>
      <c r="K143" s="5" t="n"/>
      <c r="L143" s="4" t="n"/>
      <c r="M143" s="5" t="n"/>
      <c r="N143" s="4" t="n"/>
      <c r="O143" s="15">
        <f>IF($F143="","",EDATE($F143,IF($G143="",'Settings'!$B$6,$G143)))</f>
        <v/>
      </c>
      <c r="P143" s="9">
        <f>IF($O143="","",IF(OR($M143&lt;&gt;"",$L143="Booked"),"Booked",IF(OR($L143="Declined",$L143="Moved / left"),"Closed",IF($O143&lt;DATE(YEAR('Settings'!$B$5),MONTH('Settings'!$B$5),1),"Overdue",IF($O143&lt;=EOMONTH('Settings'!$B$5,0),"Due this month",IF($O143&lt;=EOMONTH('Settings'!$B$5,1),"Due next month","Not yet due"))))))</f>
        <v/>
      </c>
      <c r="Q143" s="16">
        <f>IF($P143="Overdue",'Settings'!$B$5-$O143,"")</f>
        <v/>
      </c>
      <c r="R143" s="16">
        <f>IF($A143="","",COUNT($H143,$J143,$K143))</f>
        <v/>
      </c>
      <c r="S143" s="17">
        <f>IF($O143="","",DATE(YEAR($O143),MONTH($O143),1))</f>
        <v/>
      </c>
      <c r="T143" s="16">
        <f>IF($P143="Overdue",COUNTIF($P$3:$P143,"Overdue"),"")</f>
        <v/>
      </c>
    </row>
    <row r="144">
      <c r="A144" s="4" t="inlineStr">
        <is>
          <t>D-3523</t>
        </is>
      </c>
      <c r="B144" s="4" t="inlineStr">
        <is>
          <t>Abdulrahman El Kurdi</t>
        </is>
      </c>
      <c r="C144" s="14" t="inlineStr">
        <is>
          <t>0559601168</t>
        </is>
      </c>
      <c r="D144" s="4" t="inlineStr">
        <is>
          <t>Dr Reem Al Otaibi</t>
        </is>
      </c>
      <c r="E144" s="4" t="inlineStr">
        <is>
          <t>Check-up and scale</t>
        </is>
      </c>
      <c r="F144" s="5" t="n">
        <v>46200</v>
      </c>
      <c r="G144" s="6" t="n">
        <v>6</v>
      </c>
      <c r="H144" s="5" t="n"/>
      <c r="I144" s="4" t="n"/>
      <c r="J144" s="5" t="n"/>
      <c r="K144" s="5" t="n"/>
      <c r="L144" s="4" t="n"/>
      <c r="M144" s="5" t="n"/>
      <c r="N144" s="4" t="n"/>
      <c r="O144" s="15">
        <f>IF($F144="","",EDATE($F144,IF($G144="",'Settings'!$B$6,$G144)))</f>
        <v/>
      </c>
      <c r="P144" s="9">
        <f>IF($O144="","",IF(OR($M144&lt;&gt;"",$L144="Booked"),"Booked",IF(OR($L144="Declined",$L144="Moved / left"),"Closed",IF($O144&lt;DATE(YEAR('Settings'!$B$5),MONTH('Settings'!$B$5),1),"Overdue",IF($O144&lt;=EOMONTH('Settings'!$B$5,0),"Due this month",IF($O144&lt;=EOMONTH('Settings'!$B$5,1),"Due next month","Not yet due"))))))</f>
        <v/>
      </c>
      <c r="Q144" s="16">
        <f>IF($P144="Overdue",'Settings'!$B$5-$O144,"")</f>
        <v/>
      </c>
      <c r="R144" s="16">
        <f>IF($A144="","",COUNT($H144,$J144,$K144))</f>
        <v/>
      </c>
      <c r="S144" s="17">
        <f>IF($O144="","",DATE(YEAR($O144),MONTH($O144),1))</f>
        <v/>
      </c>
      <c r="T144" s="16">
        <f>IF($P144="Overdue",COUNTIF($P$3:$P144,"Overdue"),"")</f>
        <v/>
      </c>
    </row>
    <row r="145">
      <c r="A145" s="4" t="inlineStr">
        <is>
          <t>D-3526</t>
        </is>
      </c>
      <c r="B145" s="4" t="inlineStr">
        <is>
          <t>Lamia Al Qahtani</t>
        </is>
      </c>
      <c r="C145" s="14" t="inlineStr">
        <is>
          <t>0502533400</t>
        </is>
      </c>
      <c r="D145" s="4" t="inlineStr">
        <is>
          <t>Nouf Al Mutairi (hygienist)</t>
        </is>
      </c>
      <c r="E145" s="4" t="inlineStr">
        <is>
          <t>Check-up and scale</t>
        </is>
      </c>
      <c r="F145" s="5" t="n">
        <v>46202</v>
      </c>
      <c r="G145" s="6" t="n">
        <v>6</v>
      </c>
      <c r="H145" s="5" t="n"/>
      <c r="I145" s="4" t="n"/>
      <c r="J145" s="5" t="n"/>
      <c r="K145" s="5" t="n"/>
      <c r="L145" s="4" t="n"/>
      <c r="M145" s="5" t="n"/>
      <c r="N145" s="4" t="n"/>
      <c r="O145" s="15">
        <f>IF($F145="","",EDATE($F145,IF($G145="",'Settings'!$B$6,$G145)))</f>
        <v/>
      </c>
      <c r="P145" s="9">
        <f>IF($O145="","",IF(OR($M145&lt;&gt;"",$L145="Booked"),"Booked",IF(OR($L145="Declined",$L145="Moved / left"),"Closed",IF($O145&lt;DATE(YEAR('Settings'!$B$5),MONTH('Settings'!$B$5),1),"Overdue",IF($O145&lt;=EOMONTH('Settings'!$B$5,0),"Due this month",IF($O145&lt;=EOMONTH('Settings'!$B$5,1),"Due next month","Not yet due"))))))</f>
        <v/>
      </c>
      <c r="Q145" s="16">
        <f>IF($P145="Overdue",'Settings'!$B$5-$O145,"")</f>
        <v/>
      </c>
      <c r="R145" s="16">
        <f>IF($A145="","",COUNT($H145,$J145,$K145))</f>
        <v/>
      </c>
      <c r="S145" s="17">
        <f>IF($O145="","",DATE(YEAR($O145),MONTH($O145),1))</f>
        <v/>
      </c>
      <c r="T145" s="16">
        <f>IF($P145="Overdue",COUNTIF($P$3:$P145,"Overdue"),"")</f>
        <v/>
      </c>
    </row>
    <row r="146">
      <c r="A146" s="4" t="inlineStr">
        <is>
          <t>D-3529</t>
        </is>
      </c>
      <c r="B146" s="4" t="inlineStr">
        <is>
          <t>Maha Al Subaie</t>
        </is>
      </c>
      <c r="C146" s="14" t="inlineStr">
        <is>
          <t>0507513815</t>
        </is>
      </c>
      <c r="D146" s="4" t="inlineStr">
        <is>
          <t>Dr Karim Fawzy</t>
        </is>
      </c>
      <c r="E146" s="4" t="inlineStr">
        <is>
          <t>Check-up and scale</t>
        </is>
      </c>
      <c r="F146" s="5" t="n">
        <v>46203</v>
      </c>
      <c r="G146" s="6" t="n">
        <v>6</v>
      </c>
      <c r="H146" s="5" t="n"/>
      <c r="I146" s="4" t="n"/>
      <c r="J146" s="5" t="n"/>
      <c r="K146" s="5" t="n"/>
      <c r="L146" s="4" t="n"/>
      <c r="M146" s="5" t="n"/>
      <c r="N146" s="4" t="n"/>
      <c r="O146" s="15">
        <f>IF($F146="","",EDATE($F146,IF($G146="",'Settings'!$B$6,$G146)))</f>
        <v/>
      </c>
      <c r="P146" s="9">
        <f>IF($O146="","",IF(OR($M146&lt;&gt;"",$L146="Booked"),"Booked",IF(OR($L146="Declined",$L146="Moved / left"),"Closed",IF($O146&lt;DATE(YEAR('Settings'!$B$5),MONTH('Settings'!$B$5),1),"Overdue",IF($O146&lt;=EOMONTH('Settings'!$B$5,0),"Due this month",IF($O146&lt;=EOMONTH('Settings'!$B$5,1),"Due next month","Not yet due"))))))</f>
        <v/>
      </c>
      <c r="Q146" s="16">
        <f>IF($P146="Overdue",'Settings'!$B$5-$O146,"")</f>
        <v/>
      </c>
      <c r="R146" s="16">
        <f>IF($A146="","",COUNT($H146,$J146,$K146))</f>
        <v/>
      </c>
      <c r="S146" s="17">
        <f>IF($O146="","",DATE(YEAR($O146),MONTH($O146),1))</f>
        <v/>
      </c>
      <c r="T146" s="16">
        <f>IF($P146="Overdue",COUNTIF($P$3:$P146,"Overdue"),"")</f>
        <v/>
      </c>
    </row>
    <row r="147">
      <c r="A147" s="4" t="inlineStr">
        <is>
          <t>D-3532</t>
        </is>
      </c>
      <c r="B147" s="4" t="inlineStr">
        <is>
          <t>Badr Al Harbi</t>
        </is>
      </c>
      <c r="C147" s="14" t="inlineStr">
        <is>
          <t>0536907814</t>
        </is>
      </c>
      <c r="D147" s="4" t="inlineStr">
        <is>
          <t>Dr Reem Al Otaibi</t>
        </is>
      </c>
      <c r="E147" s="4" t="inlineStr">
        <is>
          <t>Check-up and scale</t>
        </is>
      </c>
      <c r="F147" s="5" t="n">
        <v>46204</v>
      </c>
      <c r="G147" s="6" t="n">
        <v>6</v>
      </c>
      <c r="H147" s="5" t="n"/>
      <c r="I147" s="4" t="n"/>
      <c r="J147" s="5" t="n"/>
      <c r="K147" s="5" t="n"/>
      <c r="L147" s="4" t="n"/>
      <c r="M147" s="5" t="n"/>
      <c r="N147" s="4" t="n"/>
      <c r="O147" s="15">
        <f>IF($F147="","",EDATE($F147,IF($G147="",'Settings'!$B$6,$G147)))</f>
        <v/>
      </c>
      <c r="P147" s="9">
        <f>IF($O147="","",IF(OR($M147&lt;&gt;"",$L147="Booked"),"Booked",IF(OR($L147="Declined",$L147="Moved / left"),"Closed",IF($O147&lt;DATE(YEAR('Settings'!$B$5),MONTH('Settings'!$B$5),1),"Overdue",IF($O147&lt;=EOMONTH('Settings'!$B$5,0),"Due this month",IF($O147&lt;=EOMONTH('Settings'!$B$5,1),"Due next month","Not yet due"))))))</f>
        <v/>
      </c>
      <c r="Q147" s="16">
        <f>IF($P147="Overdue",'Settings'!$B$5-$O147,"")</f>
        <v/>
      </c>
      <c r="R147" s="16">
        <f>IF($A147="","",COUNT($H147,$J147,$K147))</f>
        <v/>
      </c>
      <c r="S147" s="17">
        <f>IF($O147="","",DATE(YEAR($O147),MONTH($O147),1))</f>
        <v/>
      </c>
      <c r="T147" s="16">
        <f>IF($P147="Overdue",COUNTIF($P$3:$P147,"Overdue"),"")</f>
        <v/>
      </c>
    </row>
    <row r="148">
      <c r="A148" s="4" t="inlineStr">
        <is>
          <t>D-3535</t>
        </is>
      </c>
      <c r="B148" s="4" t="inlineStr">
        <is>
          <t>Amal Al Ahmadi</t>
        </is>
      </c>
      <c r="C148" s="14" t="inlineStr">
        <is>
          <t>0507422394</t>
        </is>
      </c>
      <c r="D148" s="4" t="inlineStr">
        <is>
          <t>Nouf Al Mutairi (hygienist)</t>
        </is>
      </c>
      <c r="E148" s="4" t="inlineStr">
        <is>
          <t>Check-up and scale</t>
        </is>
      </c>
      <c r="F148" s="5" t="n">
        <v>46204</v>
      </c>
      <c r="G148" s="6" t="n">
        <v>6</v>
      </c>
      <c r="H148" s="5" t="n"/>
      <c r="I148" s="4" t="n"/>
      <c r="J148" s="5" t="n"/>
      <c r="K148" s="5" t="n"/>
      <c r="L148" s="4" t="n"/>
      <c r="M148" s="5" t="n"/>
      <c r="N148" s="4" t="n"/>
      <c r="O148" s="15">
        <f>IF($F148="","",EDATE($F148,IF($G148="",'Settings'!$B$6,$G148)))</f>
        <v/>
      </c>
      <c r="P148" s="9">
        <f>IF($O148="","",IF(OR($M148&lt;&gt;"",$L148="Booked"),"Booked",IF(OR($L148="Declined",$L148="Moved / left"),"Closed",IF($O148&lt;DATE(YEAR('Settings'!$B$5),MONTH('Settings'!$B$5),1),"Overdue",IF($O148&lt;=EOMONTH('Settings'!$B$5,0),"Due this month",IF($O148&lt;=EOMONTH('Settings'!$B$5,1),"Due next month","Not yet due"))))))</f>
        <v/>
      </c>
      <c r="Q148" s="16">
        <f>IF($P148="Overdue",'Settings'!$B$5-$O148,"")</f>
        <v/>
      </c>
      <c r="R148" s="16">
        <f>IF($A148="","",COUNT($H148,$J148,$K148))</f>
        <v/>
      </c>
      <c r="S148" s="17">
        <f>IF($O148="","",DATE(YEAR($O148),MONTH($O148),1))</f>
        <v/>
      </c>
      <c r="T148" s="16">
        <f>IF($P148="Overdue",COUNTIF($P$3:$P148,"Overdue"),"")</f>
        <v/>
      </c>
    </row>
    <row r="149">
      <c r="A149" s="4" t="inlineStr">
        <is>
          <t>D-3538</t>
        </is>
      </c>
      <c r="B149" s="4" t="inlineStr">
        <is>
          <t>Layan Al Anazi</t>
        </is>
      </c>
      <c r="C149" s="14" t="inlineStr">
        <is>
          <t>0541675655</t>
        </is>
      </c>
      <c r="D149" s="4" t="inlineStr">
        <is>
          <t>Dr Tarek Hamdy</t>
        </is>
      </c>
      <c r="E149" s="4" t="inlineStr">
        <is>
          <t>Implant review</t>
        </is>
      </c>
      <c r="F149" s="5" t="n">
        <v>46024</v>
      </c>
      <c r="G149" s="6" t="n">
        <v>12</v>
      </c>
      <c r="H149" s="5" t="n"/>
      <c r="I149" s="4" t="n"/>
      <c r="J149" s="5" t="n"/>
      <c r="K149" s="5" t="n"/>
      <c r="L149" s="4" t="n"/>
      <c r="M149" s="5" t="n"/>
      <c r="N149" s="4" t="n"/>
      <c r="O149" s="15">
        <f>IF($F149="","",EDATE($F149,IF($G149="",'Settings'!$B$6,$G149)))</f>
        <v/>
      </c>
      <c r="P149" s="9">
        <f>IF($O149="","",IF(OR($M149&lt;&gt;"",$L149="Booked"),"Booked",IF(OR($L149="Declined",$L149="Moved / left"),"Closed",IF($O149&lt;DATE(YEAR('Settings'!$B$5),MONTH('Settings'!$B$5),1),"Overdue",IF($O149&lt;=EOMONTH('Settings'!$B$5,0),"Due this month",IF($O149&lt;=EOMONTH('Settings'!$B$5,1),"Due next month","Not yet due"))))))</f>
        <v/>
      </c>
      <c r="Q149" s="16">
        <f>IF($P149="Overdue",'Settings'!$B$5-$O149,"")</f>
        <v/>
      </c>
      <c r="R149" s="16">
        <f>IF($A149="","",COUNT($H149,$J149,$K149))</f>
        <v/>
      </c>
      <c r="S149" s="17">
        <f>IF($O149="","",DATE(YEAR($O149),MONTH($O149),1))</f>
        <v/>
      </c>
      <c r="T149" s="16">
        <f>IF($P149="Overdue",COUNTIF($P$3:$P149,"Overdue"),"")</f>
        <v/>
      </c>
    </row>
    <row r="150">
      <c r="A150" s="4" t="inlineStr">
        <is>
          <t>D-3541</t>
        </is>
      </c>
      <c r="B150" s="4" t="inlineStr">
        <is>
          <t>Rami Hassan</t>
        </is>
      </c>
      <c r="C150" s="14" t="inlineStr">
        <is>
          <t>0544886095</t>
        </is>
      </c>
      <c r="D150" s="4" t="inlineStr">
        <is>
          <t>Dr Karim Fawzy</t>
        </is>
      </c>
      <c r="E150" s="4" t="inlineStr">
        <is>
          <t>Check-up and scale</t>
        </is>
      </c>
      <c r="F150" s="5" t="n">
        <v>46205</v>
      </c>
      <c r="G150" s="6" t="n">
        <v>6</v>
      </c>
      <c r="H150" s="5" t="n"/>
      <c r="I150" s="4" t="n"/>
      <c r="J150" s="5" t="n"/>
      <c r="K150" s="5" t="n"/>
      <c r="L150" s="4" t="n"/>
      <c r="M150" s="5" t="n"/>
      <c r="N150" s="4" t="n"/>
      <c r="O150" s="15">
        <f>IF($F150="","",EDATE($F150,IF($G150="",'Settings'!$B$6,$G150)))</f>
        <v/>
      </c>
      <c r="P150" s="9">
        <f>IF($O150="","",IF(OR($M150&lt;&gt;"",$L150="Booked"),"Booked",IF(OR($L150="Declined",$L150="Moved / left"),"Closed",IF($O150&lt;DATE(YEAR('Settings'!$B$5),MONTH('Settings'!$B$5),1),"Overdue",IF($O150&lt;=EOMONTH('Settings'!$B$5,0),"Due this month",IF($O150&lt;=EOMONTH('Settings'!$B$5,1),"Due next month","Not yet due"))))))</f>
        <v/>
      </c>
      <c r="Q150" s="16">
        <f>IF($P150="Overdue",'Settings'!$B$5-$O150,"")</f>
        <v/>
      </c>
      <c r="R150" s="16">
        <f>IF($A150="","",COUNT($H150,$J150,$K150))</f>
        <v/>
      </c>
      <c r="S150" s="17">
        <f>IF($O150="","",DATE(YEAR($O150),MONTH($O150),1))</f>
        <v/>
      </c>
      <c r="T150" s="16">
        <f>IF($P150="Overdue",COUNTIF($P$3:$P150,"Overdue"),"")</f>
        <v/>
      </c>
    </row>
    <row r="151">
      <c r="A151" s="4" t="inlineStr">
        <is>
          <t>D-3544</t>
        </is>
      </c>
      <c r="B151" s="4" t="inlineStr">
        <is>
          <t>Noura Al Ahmadi</t>
        </is>
      </c>
      <c r="C151" s="14" t="inlineStr">
        <is>
          <t>0502915473</t>
        </is>
      </c>
      <c r="D151" s="4" t="inlineStr">
        <is>
          <t>Dr Reem Al Otaibi</t>
        </is>
      </c>
      <c r="E151" s="4" t="inlineStr">
        <is>
          <t>Check-up and scale</t>
        </is>
      </c>
      <c r="F151" s="5" t="n">
        <v>46205</v>
      </c>
      <c r="G151" s="6" t="n">
        <v>6</v>
      </c>
      <c r="H151" s="5" t="n"/>
      <c r="I151" s="4" t="n"/>
      <c r="J151" s="5" t="n"/>
      <c r="K151" s="5" t="n"/>
      <c r="L151" s="4" t="n"/>
      <c r="M151" s="5" t="n"/>
      <c r="N151" s="4" t="n"/>
      <c r="O151" s="15">
        <f>IF($F151="","",EDATE($F151,IF($G151="",'Settings'!$B$6,$G151)))</f>
        <v/>
      </c>
      <c r="P151" s="9">
        <f>IF($O151="","",IF(OR($M151&lt;&gt;"",$L151="Booked"),"Booked",IF(OR($L151="Declined",$L151="Moved / left"),"Closed",IF($O151&lt;DATE(YEAR('Settings'!$B$5),MONTH('Settings'!$B$5),1),"Overdue",IF($O151&lt;=EOMONTH('Settings'!$B$5,0),"Due this month",IF($O151&lt;=EOMONTH('Settings'!$B$5,1),"Due next month","Not yet due"))))))</f>
        <v/>
      </c>
      <c r="Q151" s="16">
        <f>IF($P151="Overdue",'Settings'!$B$5-$O151,"")</f>
        <v/>
      </c>
      <c r="R151" s="16">
        <f>IF($A151="","",COUNT($H151,$J151,$K151))</f>
        <v/>
      </c>
      <c r="S151" s="17">
        <f>IF($O151="","",DATE(YEAR($O151),MONTH($O151),1))</f>
        <v/>
      </c>
      <c r="T151" s="16">
        <f>IF($P151="Overdue",COUNTIF($P$3:$P151,"Overdue"),"")</f>
        <v/>
      </c>
    </row>
    <row r="152">
      <c r="A152" s="4" t="inlineStr">
        <is>
          <t>D-3547</t>
        </is>
      </c>
      <c r="B152" s="4" t="inlineStr">
        <is>
          <t>Mohammed Al Qahtani</t>
        </is>
      </c>
      <c r="C152" s="14" t="inlineStr">
        <is>
          <t>0547153011</t>
        </is>
      </c>
      <c r="D152" s="4" t="inlineStr">
        <is>
          <t>Dr Karim Fawzy</t>
        </is>
      </c>
      <c r="E152" s="4" t="inlineStr">
        <is>
          <t>Check-up and scale</t>
        </is>
      </c>
      <c r="F152" s="5" t="n">
        <v>46205</v>
      </c>
      <c r="G152" s="6" t="n">
        <v>6</v>
      </c>
      <c r="H152" s="5" t="n"/>
      <c r="I152" s="4" t="n"/>
      <c r="J152" s="5" t="n"/>
      <c r="K152" s="5" t="n"/>
      <c r="L152" s="4" t="n"/>
      <c r="M152" s="5" t="n"/>
      <c r="N152" s="4" t="n"/>
      <c r="O152" s="15">
        <f>IF($F152="","",EDATE($F152,IF($G152="",'Settings'!$B$6,$G152)))</f>
        <v/>
      </c>
      <c r="P152" s="9">
        <f>IF($O152="","",IF(OR($M152&lt;&gt;"",$L152="Booked"),"Booked",IF(OR($L152="Declined",$L152="Moved / left"),"Closed",IF($O152&lt;DATE(YEAR('Settings'!$B$5),MONTH('Settings'!$B$5),1),"Overdue",IF($O152&lt;=EOMONTH('Settings'!$B$5,0),"Due this month",IF($O152&lt;=EOMONTH('Settings'!$B$5,1),"Due next month","Not yet due"))))))</f>
        <v/>
      </c>
      <c r="Q152" s="16">
        <f>IF($P152="Overdue",'Settings'!$B$5-$O152,"")</f>
        <v/>
      </c>
      <c r="R152" s="16">
        <f>IF($A152="","",COUNT($H152,$J152,$K152))</f>
        <v/>
      </c>
      <c r="S152" s="17">
        <f>IF($O152="","",DATE(YEAR($O152),MONTH($O152),1))</f>
        <v/>
      </c>
      <c r="T152" s="16">
        <f>IF($P152="Overdue",COUNTIF($P$3:$P152,"Overdue"),"")</f>
        <v/>
      </c>
    </row>
    <row r="153">
      <c r="A153" s="4" t="inlineStr">
        <is>
          <t>D-3550</t>
        </is>
      </c>
      <c r="B153" s="4" t="inlineStr">
        <is>
          <t>Ibrahim Suleiman</t>
        </is>
      </c>
      <c r="C153" s="14" t="inlineStr">
        <is>
          <t>0547885616</t>
        </is>
      </c>
      <c r="D153" s="4" t="inlineStr">
        <is>
          <t>Nouf Al Mutairi (hygienist)</t>
        </is>
      </c>
      <c r="E153" s="4" t="inlineStr">
        <is>
          <t>Perio maintenance</t>
        </is>
      </c>
      <c r="F153" s="5" t="n">
        <v>46298</v>
      </c>
      <c r="G153" s="6" t="n">
        <v>3</v>
      </c>
      <c r="H153" s="5" t="n"/>
      <c r="I153" s="4" t="n"/>
      <c r="J153" s="5" t="n"/>
      <c r="K153" s="5" t="n"/>
      <c r="L153" s="4" t="n"/>
      <c r="M153" s="5" t="n"/>
      <c r="N153" s="4" t="n"/>
      <c r="O153" s="15">
        <f>IF($F153="","",EDATE($F153,IF($G153="",'Settings'!$B$6,$G153)))</f>
        <v/>
      </c>
      <c r="P153" s="9">
        <f>IF($O153="","",IF(OR($M153&lt;&gt;"",$L153="Booked"),"Booked",IF(OR($L153="Declined",$L153="Moved / left"),"Closed",IF($O153&lt;DATE(YEAR('Settings'!$B$5),MONTH('Settings'!$B$5),1),"Overdue",IF($O153&lt;=EOMONTH('Settings'!$B$5,0),"Due this month",IF($O153&lt;=EOMONTH('Settings'!$B$5,1),"Due next month","Not yet due"))))))</f>
        <v/>
      </c>
      <c r="Q153" s="16">
        <f>IF($P153="Overdue",'Settings'!$B$5-$O153,"")</f>
        <v/>
      </c>
      <c r="R153" s="16">
        <f>IF($A153="","",COUNT($H153,$J153,$K153))</f>
        <v/>
      </c>
      <c r="S153" s="17">
        <f>IF($O153="","",DATE(YEAR($O153),MONTH($O153),1))</f>
        <v/>
      </c>
      <c r="T153" s="16">
        <f>IF($P153="Overdue",COUNTIF($P$3:$P153,"Overdue"),"")</f>
        <v/>
      </c>
    </row>
    <row r="154">
      <c r="A154" s="4" t="inlineStr">
        <is>
          <t>D-3553</t>
        </is>
      </c>
      <c r="B154" s="4" t="inlineStr">
        <is>
          <t>Rami Mansour</t>
        </is>
      </c>
      <c r="C154" s="14" t="inlineStr">
        <is>
          <t>0546275130</t>
        </is>
      </c>
      <c r="D154" s="4" t="inlineStr">
        <is>
          <t>Nouf Al Mutairi (hygienist)</t>
        </is>
      </c>
      <c r="E154" s="4" t="inlineStr">
        <is>
          <t>Check-up and scale</t>
        </is>
      </c>
      <c r="F154" s="5" t="n">
        <v>46207</v>
      </c>
      <c r="G154" s="6" t="n">
        <v>6</v>
      </c>
      <c r="H154" s="5" t="n"/>
      <c r="I154" s="4" t="n"/>
      <c r="J154" s="5" t="n"/>
      <c r="K154" s="5" t="n"/>
      <c r="L154" s="4" t="n"/>
      <c r="M154" s="5" t="n"/>
      <c r="N154" s="4" t="n"/>
      <c r="O154" s="15">
        <f>IF($F154="","",EDATE($F154,IF($G154="",'Settings'!$B$6,$G154)))</f>
        <v/>
      </c>
      <c r="P154" s="9">
        <f>IF($O154="","",IF(OR($M154&lt;&gt;"",$L154="Booked"),"Booked",IF(OR($L154="Declined",$L154="Moved / left"),"Closed",IF($O154&lt;DATE(YEAR('Settings'!$B$5),MONTH('Settings'!$B$5),1),"Overdue",IF($O154&lt;=EOMONTH('Settings'!$B$5,0),"Due this month",IF($O154&lt;=EOMONTH('Settings'!$B$5,1),"Due next month","Not yet due"))))))</f>
        <v/>
      </c>
      <c r="Q154" s="16">
        <f>IF($P154="Overdue",'Settings'!$B$5-$O154,"")</f>
        <v/>
      </c>
      <c r="R154" s="16">
        <f>IF($A154="","",COUNT($H154,$J154,$K154))</f>
        <v/>
      </c>
      <c r="S154" s="17">
        <f>IF($O154="","",DATE(YEAR($O154),MONTH($O154),1))</f>
        <v/>
      </c>
      <c r="T154" s="16">
        <f>IF($P154="Overdue",COUNTIF($P$3:$P154,"Overdue"),"")</f>
        <v/>
      </c>
    </row>
    <row r="155">
      <c r="A155" s="4" t="inlineStr">
        <is>
          <t>D-3556</t>
        </is>
      </c>
      <c r="B155" s="4" t="inlineStr">
        <is>
          <t>Amal Al Shammari</t>
        </is>
      </c>
      <c r="C155" s="14" t="inlineStr">
        <is>
          <t>0507391537</t>
        </is>
      </c>
      <c r="D155" s="4" t="inlineStr">
        <is>
          <t>Nouf Al Mutairi (hygienist)</t>
        </is>
      </c>
      <c r="E155" s="4" t="inlineStr">
        <is>
          <t>Check-up and scale</t>
        </is>
      </c>
      <c r="F155" s="5" t="n">
        <v>46207</v>
      </c>
      <c r="G155" s="6" t="n">
        <v>6</v>
      </c>
      <c r="H155" s="5" t="n"/>
      <c r="I155" s="4" t="n"/>
      <c r="J155" s="5" t="n"/>
      <c r="K155" s="5" t="n"/>
      <c r="L155" s="4" t="n"/>
      <c r="M155" s="5" t="n"/>
      <c r="N155" s="4" t="n"/>
      <c r="O155" s="15">
        <f>IF($F155="","",EDATE($F155,IF($G155="",'Settings'!$B$6,$G155)))</f>
        <v/>
      </c>
      <c r="P155" s="9">
        <f>IF($O155="","",IF(OR($M155&lt;&gt;"",$L155="Booked"),"Booked",IF(OR($L155="Declined",$L155="Moved / left"),"Closed",IF($O155&lt;DATE(YEAR('Settings'!$B$5),MONTH('Settings'!$B$5),1),"Overdue",IF($O155&lt;=EOMONTH('Settings'!$B$5,0),"Due this month",IF($O155&lt;=EOMONTH('Settings'!$B$5,1),"Due next month","Not yet due"))))))</f>
        <v/>
      </c>
      <c r="Q155" s="16">
        <f>IF($P155="Overdue",'Settings'!$B$5-$O155,"")</f>
        <v/>
      </c>
      <c r="R155" s="16">
        <f>IF($A155="","",COUNT($H155,$J155,$K155))</f>
        <v/>
      </c>
      <c r="S155" s="17">
        <f>IF($O155="","",DATE(YEAR($O155),MONTH($O155),1))</f>
        <v/>
      </c>
      <c r="T155" s="16">
        <f>IF($P155="Overdue",COUNTIF($P$3:$P155,"Overdue"),"")</f>
        <v/>
      </c>
    </row>
    <row r="156">
      <c r="A156" s="4" t="inlineStr">
        <is>
          <t>D-3559</t>
        </is>
      </c>
      <c r="B156" s="4" t="inlineStr">
        <is>
          <t>Khaled Suleiman</t>
        </is>
      </c>
      <c r="C156" s="14" t="inlineStr">
        <is>
          <t>0558203483</t>
        </is>
      </c>
      <c r="D156" s="4" t="inlineStr">
        <is>
          <t>Nouf Al Mutairi (hygienist)</t>
        </is>
      </c>
      <c r="E156" s="4" t="inlineStr">
        <is>
          <t>Check-up and scale</t>
        </is>
      </c>
      <c r="F156" s="5" t="n">
        <v>46207</v>
      </c>
      <c r="G156" s="6" t="n">
        <v>6</v>
      </c>
      <c r="H156" s="5" t="n"/>
      <c r="I156" s="4" t="n"/>
      <c r="J156" s="5" t="n"/>
      <c r="K156" s="5" t="n"/>
      <c r="L156" s="4" t="n"/>
      <c r="M156" s="5" t="n"/>
      <c r="N156" s="4" t="n"/>
      <c r="O156" s="15">
        <f>IF($F156="","",EDATE($F156,IF($G156="",'Settings'!$B$6,$G156)))</f>
        <v/>
      </c>
      <c r="P156" s="9">
        <f>IF($O156="","",IF(OR($M156&lt;&gt;"",$L156="Booked"),"Booked",IF(OR($L156="Declined",$L156="Moved / left"),"Closed",IF($O156&lt;DATE(YEAR('Settings'!$B$5),MONTH('Settings'!$B$5),1),"Overdue",IF($O156&lt;=EOMONTH('Settings'!$B$5,0),"Due this month",IF($O156&lt;=EOMONTH('Settings'!$B$5,1),"Due next month","Not yet due"))))))</f>
        <v/>
      </c>
      <c r="Q156" s="16">
        <f>IF($P156="Overdue",'Settings'!$B$5-$O156,"")</f>
        <v/>
      </c>
      <c r="R156" s="16">
        <f>IF($A156="","",COUNT($H156,$J156,$K156))</f>
        <v/>
      </c>
      <c r="S156" s="17">
        <f>IF($O156="","",DATE(YEAR($O156),MONTH($O156),1))</f>
        <v/>
      </c>
      <c r="T156" s="16">
        <f>IF($P156="Overdue",COUNTIF($P$3:$P156,"Overdue"),"")</f>
        <v/>
      </c>
    </row>
    <row r="157">
      <c r="A157" s="4" t="inlineStr">
        <is>
          <t>D-3562</t>
        </is>
      </c>
      <c r="B157" s="4" t="inlineStr">
        <is>
          <t>Yasser Al Ghamdi</t>
        </is>
      </c>
      <c r="C157" s="14" t="inlineStr">
        <is>
          <t>0552761192</t>
        </is>
      </c>
      <c r="D157" s="4" t="inlineStr">
        <is>
          <t>Nouf Al Mutairi (hygienist)</t>
        </is>
      </c>
      <c r="E157" s="4" t="inlineStr">
        <is>
          <t>Perio maintenance</t>
        </is>
      </c>
      <c r="F157" s="5" t="n">
        <v>46300</v>
      </c>
      <c r="G157" s="6" t="n">
        <v>3</v>
      </c>
      <c r="H157" s="5" t="n"/>
      <c r="I157" s="4" t="n"/>
      <c r="J157" s="5" t="n"/>
      <c r="K157" s="5" t="n"/>
      <c r="L157" s="4" t="n"/>
      <c r="M157" s="5" t="n"/>
      <c r="N157" s="4" t="n"/>
      <c r="O157" s="15">
        <f>IF($F157="","",EDATE($F157,IF($G157="",'Settings'!$B$6,$G157)))</f>
        <v/>
      </c>
      <c r="P157" s="9">
        <f>IF($O157="","",IF(OR($M157&lt;&gt;"",$L157="Booked"),"Booked",IF(OR($L157="Declined",$L157="Moved / left"),"Closed",IF($O157&lt;DATE(YEAR('Settings'!$B$5),MONTH('Settings'!$B$5),1),"Overdue",IF($O157&lt;=EOMONTH('Settings'!$B$5,0),"Due this month",IF($O157&lt;=EOMONTH('Settings'!$B$5,1),"Due next month","Not yet due"))))))</f>
        <v/>
      </c>
      <c r="Q157" s="16">
        <f>IF($P157="Overdue",'Settings'!$B$5-$O157,"")</f>
        <v/>
      </c>
      <c r="R157" s="16">
        <f>IF($A157="","",COUNT($H157,$J157,$K157))</f>
        <v/>
      </c>
      <c r="S157" s="17">
        <f>IF($O157="","",DATE(YEAR($O157),MONTH($O157),1))</f>
        <v/>
      </c>
      <c r="T157" s="16">
        <f>IF($P157="Overdue",COUNTIF($P$3:$P157,"Overdue"),"")</f>
        <v/>
      </c>
    </row>
    <row r="158">
      <c r="A158" s="4" t="inlineStr">
        <is>
          <t>D-3565</t>
        </is>
      </c>
      <c r="B158" s="4" t="inlineStr">
        <is>
          <t>Khaled Al Mutairi</t>
        </is>
      </c>
      <c r="C158" s="14" t="inlineStr">
        <is>
          <t>0551989700</t>
        </is>
      </c>
      <c r="D158" s="4" t="inlineStr">
        <is>
          <t>Nouf Al Mutairi (hygienist)</t>
        </is>
      </c>
      <c r="E158" s="4" t="inlineStr">
        <is>
          <t>Check-up and scale</t>
        </is>
      </c>
      <c r="F158" s="5" t="n">
        <v>46208</v>
      </c>
      <c r="G158" s="6" t="n">
        <v>6</v>
      </c>
      <c r="H158" s="5" t="n"/>
      <c r="I158" s="4" t="n"/>
      <c r="J158" s="5" t="n"/>
      <c r="K158" s="5" t="n"/>
      <c r="L158" s="4" t="n"/>
      <c r="M158" s="5" t="n"/>
      <c r="N158" s="4" t="n"/>
      <c r="O158" s="15">
        <f>IF($F158="","",EDATE($F158,IF($G158="",'Settings'!$B$6,$G158)))</f>
        <v/>
      </c>
      <c r="P158" s="9">
        <f>IF($O158="","",IF(OR($M158&lt;&gt;"",$L158="Booked"),"Booked",IF(OR($L158="Declined",$L158="Moved / left"),"Closed",IF($O158&lt;DATE(YEAR('Settings'!$B$5),MONTH('Settings'!$B$5),1),"Overdue",IF($O158&lt;=EOMONTH('Settings'!$B$5,0),"Due this month",IF($O158&lt;=EOMONTH('Settings'!$B$5,1),"Due next month","Not yet due"))))))</f>
        <v/>
      </c>
      <c r="Q158" s="16">
        <f>IF($P158="Overdue",'Settings'!$B$5-$O158,"")</f>
        <v/>
      </c>
      <c r="R158" s="16">
        <f>IF($A158="","",COUNT($H158,$J158,$K158))</f>
        <v/>
      </c>
      <c r="S158" s="17">
        <f>IF($O158="","",DATE(YEAR($O158),MONTH($O158),1))</f>
        <v/>
      </c>
      <c r="T158" s="16">
        <f>IF($P158="Overdue",COUNTIF($P$3:$P158,"Overdue"),"")</f>
        <v/>
      </c>
    </row>
    <row r="159">
      <c r="A159" s="4" t="inlineStr">
        <is>
          <t>D-3568</t>
        </is>
      </c>
      <c r="B159" s="4" t="inlineStr">
        <is>
          <t>Rana Al Subaie</t>
        </is>
      </c>
      <c r="C159" s="14" t="inlineStr">
        <is>
          <t>0569284651</t>
        </is>
      </c>
      <c r="D159" s="4" t="inlineStr">
        <is>
          <t>Dr Karim Fawzy</t>
        </is>
      </c>
      <c r="E159" s="4" t="inlineStr">
        <is>
          <t>Child check-up and fluoride</t>
        </is>
      </c>
      <c r="F159" s="5" t="n">
        <v>46209</v>
      </c>
      <c r="G159" s="6" t="n">
        <v>6</v>
      </c>
      <c r="H159" s="5" t="n"/>
      <c r="I159" s="4" t="n"/>
      <c r="J159" s="5" t="n"/>
      <c r="K159" s="5" t="n"/>
      <c r="L159" s="4" t="n"/>
      <c r="M159" s="5" t="n"/>
      <c r="N159" s="4" t="n"/>
      <c r="O159" s="15">
        <f>IF($F159="","",EDATE($F159,IF($G159="",'Settings'!$B$6,$G159)))</f>
        <v/>
      </c>
      <c r="P159" s="9">
        <f>IF($O159="","",IF(OR($M159&lt;&gt;"",$L159="Booked"),"Booked",IF(OR($L159="Declined",$L159="Moved / left"),"Closed",IF($O159&lt;DATE(YEAR('Settings'!$B$5),MONTH('Settings'!$B$5),1),"Overdue",IF($O159&lt;=EOMONTH('Settings'!$B$5,0),"Due this month",IF($O159&lt;=EOMONTH('Settings'!$B$5,1),"Due next month","Not yet due"))))))</f>
        <v/>
      </c>
      <c r="Q159" s="16">
        <f>IF($P159="Overdue",'Settings'!$B$5-$O159,"")</f>
        <v/>
      </c>
      <c r="R159" s="16">
        <f>IF($A159="","",COUNT($H159,$J159,$K159))</f>
        <v/>
      </c>
      <c r="S159" s="17">
        <f>IF($O159="","",DATE(YEAR($O159),MONTH($O159),1))</f>
        <v/>
      </c>
      <c r="T159" s="16">
        <f>IF($P159="Overdue",COUNTIF($P$3:$P159,"Overdue"),"")</f>
        <v/>
      </c>
    </row>
    <row r="160">
      <c r="A160" s="4" t="inlineStr">
        <is>
          <t>D-3571</t>
        </is>
      </c>
      <c r="B160" s="4" t="inlineStr">
        <is>
          <t>Ibrahim Al Shehri</t>
        </is>
      </c>
      <c r="C160" s="14" t="inlineStr">
        <is>
          <t>0568987555</t>
        </is>
      </c>
      <c r="D160" s="4" t="inlineStr">
        <is>
          <t>Dr Reem Al Otaibi</t>
        </is>
      </c>
      <c r="E160" s="4" t="inlineStr">
        <is>
          <t>Retainer check</t>
        </is>
      </c>
      <c r="F160" s="5" t="n">
        <v>46210</v>
      </c>
      <c r="G160" s="6" t="n">
        <v>6</v>
      </c>
      <c r="H160" s="5" t="n"/>
      <c r="I160" s="4" t="n"/>
      <c r="J160" s="5" t="n"/>
      <c r="K160" s="5" t="n"/>
      <c r="L160" s="4" t="n"/>
      <c r="M160" s="5" t="n"/>
      <c r="N160" s="4" t="n"/>
      <c r="O160" s="15">
        <f>IF($F160="","",EDATE($F160,IF($G160="",'Settings'!$B$6,$G160)))</f>
        <v/>
      </c>
      <c r="P160" s="9">
        <f>IF($O160="","",IF(OR($M160&lt;&gt;"",$L160="Booked"),"Booked",IF(OR($L160="Declined",$L160="Moved / left"),"Closed",IF($O160&lt;DATE(YEAR('Settings'!$B$5),MONTH('Settings'!$B$5),1),"Overdue",IF($O160&lt;=EOMONTH('Settings'!$B$5,0),"Due this month",IF($O160&lt;=EOMONTH('Settings'!$B$5,1),"Due next month","Not yet due"))))))</f>
        <v/>
      </c>
      <c r="Q160" s="16">
        <f>IF($P160="Overdue",'Settings'!$B$5-$O160,"")</f>
        <v/>
      </c>
      <c r="R160" s="16">
        <f>IF($A160="","",COUNT($H160,$J160,$K160))</f>
        <v/>
      </c>
      <c r="S160" s="17">
        <f>IF($O160="","",DATE(YEAR($O160),MONTH($O160),1))</f>
        <v/>
      </c>
      <c r="T160" s="16">
        <f>IF($P160="Overdue",COUNTIF($P$3:$P160,"Overdue"),"")</f>
        <v/>
      </c>
    </row>
    <row r="161">
      <c r="A161" s="4" t="inlineStr">
        <is>
          <t>D-3574</t>
        </is>
      </c>
      <c r="B161" s="4" t="inlineStr">
        <is>
          <t>Lamia Al Shammari</t>
        </is>
      </c>
      <c r="C161" s="14" t="inlineStr">
        <is>
          <t>0545982022</t>
        </is>
      </c>
      <c r="D161" s="4" t="inlineStr">
        <is>
          <t>Dr Reem Al Otaibi</t>
        </is>
      </c>
      <c r="E161" s="4" t="inlineStr">
        <is>
          <t>Check-up and scale</t>
        </is>
      </c>
      <c r="F161" s="5" t="n">
        <v>46210</v>
      </c>
      <c r="G161" s="6" t="n">
        <v>6</v>
      </c>
      <c r="H161" s="5" t="n"/>
      <c r="I161" s="4" t="n"/>
      <c r="J161" s="5" t="n"/>
      <c r="K161" s="5" t="n"/>
      <c r="L161" s="4" t="n"/>
      <c r="M161" s="5" t="n"/>
      <c r="N161" s="4" t="n"/>
      <c r="O161" s="15">
        <f>IF($F161="","",EDATE($F161,IF($G161="",'Settings'!$B$6,$G161)))</f>
        <v/>
      </c>
      <c r="P161" s="9">
        <f>IF($O161="","",IF(OR($M161&lt;&gt;"",$L161="Booked"),"Booked",IF(OR($L161="Declined",$L161="Moved / left"),"Closed",IF($O161&lt;DATE(YEAR('Settings'!$B$5),MONTH('Settings'!$B$5),1),"Overdue",IF($O161&lt;=EOMONTH('Settings'!$B$5,0),"Due this month",IF($O161&lt;=EOMONTH('Settings'!$B$5,1),"Due next month","Not yet due"))))))</f>
        <v/>
      </c>
      <c r="Q161" s="16">
        <f>IF($P161="Overdue",'Settings'!$B$5-$O161,"")</f>
        <v/>
      </c>
      <c r="R161" s="16">
        <f>IF($A161="","",COUNT($H161,$J161,$K161))</f>
        <v/>
      </c>
      <c r="S161" s="17">
        <f>IF($O161="","",DATE(YEAR($O161),MONTH($O161),1))</f>
        <v/>
      </c>
      <c r="T161" s="16">
        <f>IF($P161="Overdue",COUNTIF($P$3:$P161,"Overdue"),"")</f>
        <v/>
      </c>
    </row>
    <row r="162">
      <c r="A162" s="4" t="inlineStr">
        <is>
          <t>D-3577</t>
        </is>
      </c>
      <c r="B162" s="4" t="inlineStr">
        <is>
          <t>Sara Al Ahmadi</t>
        </is>
      </c>
      <c r="C162" s="14" t="inlineStr">
        <is>
          <t>0505802251</t>
        </is>
      </c>
      <c r="D162" s="4" t="inlineStr">
        <is>
          <t>Nouf Al Mutairi (hygienist)</t>
        </is>
      </c>
      <c r="E162" s="4" t="inlineStr">
        <is>
          <t>Perio maintenance</t>
        </is>
      </c>
      <c r="F162" s="5" t="n">
        <v>46302</v>
      </c>
      <c r="G162" s="6" t="n">
        <v>3</v>
      </c>
      <c r="H162" s="5" t="n"/>
      <c r="I162" s="4" t="n"/>
      <c r="J162" s="5" t="n"/>
      <c r="K162" s="5" t="n"/>
      <c r="L162" s="4" t="n"/>
      <c r="M162" s="5" t="n"/>
      <c r="N162" s="4" t="n"/>
      <c r="O162" s="15">
        <f>IF($F162="","",EDATE($F162,IF($G162="",'Settings'!$B$6,$G162)))</f>
        <v/>
      </c>
      <c r="P162" s="9">
        <f>IF($O162="","",IF(OR($M162&lt;&gt;"",$L162="Booked"),"Booked",IF(OR($L162="Declined",$L162="Moved / left"),"Closed",IF($O162&lt;DATE(YEAR('Settings'!$B$5),MONTH('Settings'!$B$5),1),"Overdue",IF($O162&lt;=EOMONTH('Settings'!$B$5,0),"Due this month",IF($O162&lt;=EOMONTH('Settings'!$B$5,1),"Due next month","Not yet due"))))))</f>
        <v/>
      </c>
      <c r="Q162" s="16">
        <f>IF($P162="Overdue",'Settings'!$B$5-$O162,"")</f>
        <v/>
      </c>
      <c r="R162" s="16">
        <f>IF($A162="","",COUNT($H162,$J162,$K162))</f>
        <v/>
      </c>
      <c r="S162" s="17">
        <f>IF($O162="","",DATE(YEAR($O162),MONTH($O162),1))</f>
        <v/>
      </c>
      <c r="T162" s="16">
        <f>IF($P162="Overdue",COUNTIF($P$3:$P162,"Overdue"),"")</f>
        <v/>
      </c>
    </row>
    <row r="163">
      <c r="A163" s="4" t="inlineStr">
        <is>
          <t>D-3580</t>
        </is>
      </c>
      <c r="B163" s="4" t="inlineStr">
        <is>
          <t>Rana Al Mutairi</t>
        </is>
      </c>
      <c r="C163" s="14" t="inlineStr">
        <is>
          <t>0539767877</t>
        </is>
      </c>
      <c r="D163" s="4" t="inlineStr">
        <is>
          <t>Dr Tarek Hamdy</t>
        </is>
      </c>
      <c r="E163" s="4" t="inlineStr">
        <is>
          <t>Check-up and scale</t>
        </is>
      </c>
      <c r="F163" s="5" t="n">
        <v>46211</v>
      </c>
      <c r="G163" s="6" t="n">
        <v>6</v>
      </c>
      <c r="H163" s="5" t="n"/>
      <c r="I163" s="4" t="n"/>
      <c r="J163" s="5" t="n"/>
      <c r="K163" s="5" t="n"/>
      <c r="L163" s="4" t="n"/>
      <c r="M163" s="5" t="n"/>
      <c r="N163" s="4" t="n"/>
      <c r="O163" s="15">
        <f>IF($F163="","",EDATE($F163,IF($G163="",'Settings'!$B$6,$G163)))</f>
        <v/>
      </c>
      <c r="P163" s="9">
        <f>IF($O163="","",IF(OR($M163&lt;&gt;"",$L163="Booked"),"Booked",IF(OR($L163="Declined",$L163="Moved / left"),"Closed",IF($O163&lt;DATE(YEAR('Settings'!$B$5),MONTH('Settings'!$B$5),1),"Overdue",IF($O163&lt;=EOMONTH('Settings'!$B$5,0),"Due this month",IF($O163&lt;=EOMONTH('Settings'!$B$5,1),"Due next month","Not yet due"))))))</f>
        <v/>
      </c>
      <c r="Q163" s="16">
        <f>IF($P163="Overdue",'Settings'!$B$5-$O163,"")</f>
        <v/>
      </c>
      <c r="R163" s="16">
        <f>IF($A163="","",COUNT($H163,$J163,$K163))</f>
        <v/>
      </c>
      <c r="S163" s="17">
        <f>IF($O163="","",DATE(YEAR($O163),MONTH($O163),1))</f>
        <v/>
      </c>
      <c r="T163" s="16">
        <f>IF($P163="Overdue",COUNTIF($P$3:$P163,"Overdue"),"")</f>
        <v/>
      </c>
    </row>
    <row r="164">
      <c r="A164" s="4" t="inlineStr">
        <is>
          <t>D-3583</t>
        </is>
      </c>
      <c r="B164" s="4" t="inlineStr">
        <is>
          <t>Hesham Al Ahmadi</t>
        </is>
      </c>
      <c r="C164" s="14" t="inlineStr">
        <is>
          <t>0501504752</t>
        </is>
      </c>
      <c r="D164" s="4" t="inlineStr">
        <is>
          <t>Nouf Al Mutairi (hygienist)</t>
        </is>
      </c>
      <c r="E164" s="4" t="inlineStr">
        <is>
          <t>Check-up and scale</t>
        </is>
      </c>
      <c r="F164" s="5" t="n">
        <v>46212</v>
      </c>
      <c r="G164" s="6" t="n">
        <v>6</v>
      </c>
      <c r="H164" s="5" t="n"/>
      <c r="I164" s="4" t="n"/>
      <c r="J164" s="5" t="n"/>
      <c r="K164" s="5" t="n"/>
      <c r="L164" s="4" t="n"/>
      <c r="M164" s="5" t="n"/>
      <c r="N164" s="4" t="n"/>
      <c r="O164" s="15">
        <f>IF($F164="","",EDATE($F164,IF($G164="",'Settings'!$B$6,$G164)))</f>
        <v/>
      </c>
      <c r="P164" s="9">
        <f>IF($O164="","",IF(OR($M164&lt;&gt;"",$L164="Booked"),"Booked",IF(OR($L164="Declined",$L164="Moved / left"),"Closed",IF($O164&lt;DATE(YEAR('Settings'!$B$5),MONTH('Settings'!$B$5),1),"Overdue",IF($O164&lt;=EOMONTH('Settings'!$B$5,0),"Due this month",IF($O164&lt;=EOMONTH('Settings'!$B$5,1),"Due next month","Not yet due"))))))</f>
        <v/>
      </c>
      <c r="Q164" s="16">
        <f>IF($P164="Overdue",'Settings'!$B$5-$O164,"")</f>
        <v/>
      </c>
      <c r="R164" s="16">
        <f>IF($A164="","",COUNT($H164,$J164,$K164))</f>
        <v/>
      </c>
      <c r="S164" s="17">
        <f>IF($O164="","",DATE(YEAR($O164),MONTH($O164),1))</f>
        <v/>
      </c>
      <c r="T164" s="16">
        <f>IF($P164="Overdue",COUNTIF($P$3:$P164,"Overdue"),"")</f>
        <v/>
      </c>
    </row>
    <row r="165">
      <c r="A165" s="4" t="inlineStr">
        <is>
          <t>D-3586</t>
        </is>
      </c>
      <c r="B165" s="4" t="inlineStr">
        <is>
          <t>Jana Al Balawi</t>
        </is>
      </c>
      <c r="C165" s="14" t="inlineStr">
        <is>
          <t>0531599302</t>
        </is>
      </c>
      <c r="D165" s="4" t="inlineStr">
        <is>
          <t>Dr Reem Al Otaibi</t>
        </is>
      </c>
      <c r="E165" s="4" t="inlineStr">
        <is>
          <t>Check-up and scale</t>
        </is>
      </c>
      <c r="F165" s="5" t="n">
        <v>46212</v>
      </c>
      <c r="G165" s="6" t="n">
        <v>6</v>
      </c>
      <c r="H165" s="5" t="n"/>
      <c r="I165" s="4" t="n"/>
      <c r="J165" s="5" t="n"/>
      <c r="K165" s="5" t="n"/>
      <c r="L165" s="4" t="n"/>
      <c r="M165" s="5" t="n"/>
      <c r="N165" s="4" t="n"/>
      <c r="O165" s="15">
        <f>IF($F165="","",EDATE($F165,IF($G165="",'Settings'!$B$6,$G165)))</f>
        <v/>
      </c>
      <c r="P165" s="9">
        <f>IF($O165="","",IF(OR($M165&lt;&gt;"",$L165="Booked"),"Booked",IF(OR($L165="Declined",$L165="Moved / left"),"Closed",IF($O165&lt;DATE(YEAR('Settings'!$B$5),MONTH('Settings'!$B$5),1),"Overdue",IF($O165&lt;=EOMONTH('Settings'!$B$5,0),"Due this month",IF($O165&lt;=EOMONTH('Settings'!$B$5,1),"Due next month","Not yet due"))))))</f>
        <v/>
      </c>
      <c r="Q165" s="16">
        <f>IF($P165="Overdue",'Settings'!$B$5-$O165,"")</f>
        <v/>
      </c>
      <c r="R165" s="16">
        <f>IF($A165="","",COUNT($H165,$J165,$K165))</f>
        <v/>
      </c>
      <c r="S165" s="17">
        <f>IF($O165="","",DATE(YEAR($O165),MONTH($O165),1))</f>
        <v/>
      </c>
      <c r="T165" s="16">
        <f>IF($P165="Overdue",COUNTIF($P$3:$P165,"Overdue"),"")</f>
        <v/>
      </c>
    </row>
    <row r="166">
      <c r="A166" s="4" t="inlineStr">
        <is>
          <t>D-3589</t>
        </is>
      </c>
      <c r="B166" s="4" t="inlineStr">
        <is>
          <t>Badr Al Subaie</t>
        </is>
      </c>
      <c r="C166" s="14" t="inlineStr">
        <is>
          <t>0534419588</t>
        </is>
      </c>
      <c r="D166" s="4" t="inlineStr">
        <is>
          <t>Dr Karim Fawzy</t>
        </is>
      </c>
      <c r="E166" s="4" t="inlineStr">
        <is>
          <t>Implant review</t>
        </is>
      </c>
      <c r="F166" s="5" t="n">
        <v>46032</v>
      </c>
      <c r="G166" s="6" t="n">
        <v>12</v>
      </c>
      <c r="H166" s="5" t="n"/>
      <c r="I166" s="4" t="n"/>
      <c r="J166" s="5" t="n"/>
      <c r="K166" s="5" t="n"/>
      <c r="L166" s="4" t="n"/>
      <c r="M166" s="5" t="n"/>
      <c r="N166" s="4" t="n"/>
      <c r="O166" s="15">
        <f>IF($F166="","",EDATE($F166,IF($G166="",'Settings'!$B$6,$G166)))</f>
        <v/>
      </c>
      <c r="P166" s="9">
        <f>IF($O166="","",IF(OR($M166&lt;&gt;"",$L166="Booked"),"Booked",IF(OR($L166="Declined",$L166="Moved / left"),"Closed",IF($O166&lt;DATE(YEAR('Settings'!$B$5),MONTH('Settings'!$B$5),1),"Overdue",IF($O166&lt;=EOMONTH('Settings'!$B$5,0),"Due this month",IF($O166&lt;=EOMONTH('Settings'!$B$5,1),"Due next month","Not yet due"))))))</f>
        <v/>
      </c>
      <c r="Q166" s="16">
        <f>IF($P166="Overdue",'Settings'!$B$5-$O166,"")</f>
        <v/>
      </c>
      <c r="R166" s="16">
        <f>IF($A166="","",COUNT($H166,$J166,$K166))</f>
        <v/>
      </c>
      <c r="S166" s="17">
        <f>IF($O166="","",DATE(YEAR($O166),MONTH($O166),1))</f>
        <v/>
      </c>
      <c r="T166" s="16">
        <f>IF($P166="Overdue",COUNTIF($P$3:$P166,"Overdue"),"")</f>
        <v/>
      </c>
    </row>
    <row r="167">
      <c r="A167" s="4" t="inlineStr">
        <is>
          <t>D-3592</t>
        </is>
      </c>
      <c r="B167" s="4" t="inlineStr">
        <is>
          <t>Khaled Al Ahmadi</t>
        </is>
      </c>
      <c r="C167" s="14" t="inlineStr">
        <is>
          <t>0544167516</t>
        </is>
      </c>
      <c r="D167" s="4" t="inlineStr">
        <is>
          <t>Dr Karim Fawzy</t>
        </is>
      </c>
      <c r="E167" s="4" t="inlineStr">
        <is>
          <t>Implant review</t>
        </is>
      </c>
      <c r="F167" s="5" t="n">
        <v>46032</v>
      </c>
      <c r="G167" s="6" t="n">
        <v>12</v>
      </c>
      <c r="H167" s="5" t="n"/>
      <c r="I167" s="4" t="n"/>
      <c r="J167" s="5" t="n"/>
      <c r="K167" s="5" t="n"/>
      <c r="L167" s="4" t="n"/>
      <c r="M167" s="5" t="n"/>
      <c r="N167" s="4" t="n"/>
      <c r="O167" s="15">
        <f>IF($F167="","",EDATE($F167,IF($G167="",'Settings'!$B$6,$G167)))</f>
        <v/>
      </c>
      <c r="P167" s="9">
        <f>IF($O167="","",IF(OR($M167&lt;&gt;"",$L167="Booked"),"Booked",IF(OR($L167="Declined",$L167="Moved / left"),"Closed",IF($O167&lt;DATE(YEAR('Settings'!$B$5),MONTH('Settings'!$B$5),1),"Overdue",IF($O167&lt;=EOMONTH('Settings'!$B$5,0),"Due this month",IF($O167&lt;=EOMONTH('Settings'!$B$5,1),"Due next month","Not yet due"))))))</f>
        <v/>
      </c>
      <c r="Q167" s="16">
        <f>IF($P167="Overdue",'Settings'!$B$5-$O167,"")</f>
        <v/>
      </c>
      <c r="R167" s="16">
        <f>IF($A167="","",COUNT($H167,$J167,$K167))</f>
        <v/>
      </c>
      <c r="S167" s="17">
        <f>IF($O167="","",DATE(YEAR($O167),MONTH($O167),1))</f>
        <v/>
      </c>
      <c r="T167" s="16">
        <f>IF($P167="Overdue",COUNTIF($P$3:$P167,"Overdue"),"")</f>
        <v/>
      </c>
    </row>
    <row r="168">
      <c r="A168" s="4" t="inlineStr">
        <is>
          <t>D-3595</t>
        </is>
      </c>
      <c r="B168" s="4" t="inlineStr">
        <is>
          <t>Omar Al Shehri</t>
        </is>
      </c>
      <c r="C168" s="14" t="inlineStr">
        <is>
          <t>0539783638</t>
        </is>
      </c>
      <c r="D168" s="4" t="inlineStr">
        <is>
          <t>Nouf Al Mutairi (hygienist)</t>
        </is>
      </c>
      <c r="E168" s="4" t="inlineStr">
        <is>
          <t>Check-up and scale</t>
        </is>
      </c>
      <c r="F168" s="5" t="n">
        <v>46214</v>
      </c>
      <c r="G168" s="6" t="n">
        <v>6</v>
      </c>
      <c r="H168" s="5" t="n"/>
      <c r="I168" s="4" t="n"/>
      <c r="J168" s="5" t="n"/>
      <c r="K168" s="5" t="n"/>
      <c r="L168" s="4" t="n"/>
      <c r="M168" s="5" t="n"/>
      <c r="N168" s="4" t="n"/>
      <c r="O168" s="15">
        <f>IF($F168="","",EDATE($F168,IF($G168="",'Settings'!$B$6,$G168)))</f>
        <v/>
      </c>
      <c r="P168" s="9">
        <f>IF($O168="","",IF(OR($M168&lt;&gt;"",$L168="Booked"),"Booked",IF(OR($L168="Declined",$L168="Moved / left"),"Closed",IF($O168&lt;DATE(YEAR('Settings'!$B$5),MONTH('Settings'!$B$5),1),"Overdue",IF($O168&lt;=EOMONTH('Settings'!$B$5,0),"Due this month",IF($O168&lt;=EOMONTH('Settings'!$B$5,1),"Due next month","Not yet due"))))))</f>
        <v/>
      </c>
      <c r="Q168" s="16">
        <f>IF($P168="Overdue",'Settings'!$B$5-$O168,"")</f>
        <v/>
      </c>
      <c r="R168" s="16">
        <f>IF($A168="","",COUNT($H168,$J168,$K168))</f>
        <v/>
      </c>
      <c r="S168" s="17">
        <f>IF($O168="","",DATE(YEAR($O168),MONTH($O168),1))</f>
        <v/>
      </c>
      <c r="T168" s="16">
        <f>IF($P168="Overdue",COUNTIF($P$3:$P168,"Overdue"),"")</f>
        <v/>
      </c>
    </row>
    <row r="169">
      <c r="A169" s="4" t="inlineStr">
        <is>
          <t>D-3598</t>
        </is>
      </c>
      <c r="B169" s="4" t="inlineStr">
        <is>
          <t>Rana Al Zahrani</t>
        </is>
      </c>
      <c r="C169" s="14" t="inlineStr">
        <is>
          <t>0546392218</t>
        </is>
      </c>
      <c r="D169" s="4" t="inlineStr">
        <is>
          <t>Dr Reem Al Otaibi</t>
        </is>
      </c>
      <c r="E169" s="4" t="inlineStr">
        <is>
          <t>Check-up and scale</t>
        </is>
      </c>
      <c r="F169" s="5" t="n">
        <v>46215</v>
      </c>
      <c r="G169" s="6" t="n">
        <v>6</v>
      </c>
      <c r="H169" s="5" t="n"/>
      <c r="I169" s="4" t="n"/>
      <c r="J169" s="5" t="n"/>
      <c r="K169" s="5" t="n"/>
      <c r="L169" s="4" t="n"/>
      <c r="M169" s="5" t="n"/>
      <c r="N169" s="4" t="n"/>
      <c r="O169" s="15">
        <f>IF($F169="","",EDATE($F169,IF($G169="",'Settings'!$B$6,$G169)))</f>
        <v/>
      </c>
      <c r="P169" s="9">
        <f>IF($O169="","",IF(OR($M169&lt;&gt;"",$L169="Booked"),"Booked",IF(OR($L169="Declined",$L169="Moved / left"),"Closed",IF($O169&lt;DATE(YEAR('Settings'!$B$5),MONTH('Settings'!$B$5),1),"Overdue",IF($O169&lt;=EOMONTH('Settings'!$B$5,0),"Due this month",IF($O169&lt;=EOMONTH('Settings'!$B$5,1),"Due next month","Not yet due"))))))</f>
        <v/>
      </c>
      <c r="Q169" s="16">
        <f>IF($P169="Overdue",'Settings'!$B$5-$O169,"")</f>
        <v/>
      </c>
      <c r="R169" s="16">
        <f>IF($A169="","",COUNT($H169,$J169,$K169))</f>
        <v/>
      </c>
      <c r="S169" s="17">
        <f>IF($O169="","",DATE(YEAR($O169),MONTH($O169),1))</f>
        <v/>
      </c>
      <c r="T169" s="16">
        <f>IF($P169="Overdue",COUNTIF($P$3:$P169,"Overdue"),"")</f>
        <v/>
      </c>
    </row>
    <row r="170">
      <c r="A170" s="4" t="inlineStr">
        <is>
          <t>D-3601</t>
        </is>
      </c>
      <c r="B170" s="4" t="inlineStr">
        <is>
          <t>Lamia Abdulaziz</t>
        </is>
      </c>
      <c r="C170" s="14" t="inlineStr">
        <is>
          <t>0549814889</t>
        </is>
      </c>
      <c r="D170" s="4" t="inlineStr">
        <is>
          <t>Dr Reem Al Otaibi</t>
        </is>
      </c>
      <c r="E170" s="4" t="inlineStr">
        <is>
          <t>Child check-up and fluoride</t>
        </is>
      </c>
      <c r="F170" s="5" t="n">
        <v>46216</v>
      </c>
      <c r="G170" s="6" t="n">
        <v>6</v>
      </c>
      <c r="H170" s="5" t="n"/>
      <c r="I170" s="4" t="n"/>
      <c r="J170" s="5" t="n"/>
      <c r="K170" s="5" t="n"/>
      <c r="L170" s="4" t="n"/>
      <c r="M170" s="5" t="n"/>
      <c r="N170" s="4" t="n"/>
      <c r="O170" s="15">
        <f>IF($F170="","",EDATE($F170,IF($G170="",'Settings'!$B$6,$G170)))</f>
        <v/>
      </c>
      <c r="P170" s="9">
        <f>IF($O170="","",IF(OR($M170&lt;&gt;"",$L170="Booked"),"Booked",IF(OR($L170="Declined",$L170="Moved / left"),"Closed",IF($O170&lt;DATE(YEAR('Settings'!$B$5),MONTH('Settings'!$B$5),1),"Overdue",IF($O170&lt;=EOMONTH('Settings'!$B$5,0),"Due this month",IF($O170&lt;=EOMONTH('Settings'!$B$5,1),"Due next month","Not yet due"))))))</f>
        <v/>
      </c>
      <c r="Q170" s="16">
        <f>IF($P170="Overdue",'Settings'!$B$5-$O170,"")</f>
        <v/>
      </c>
      <c r="R170" s="16">
        <f>IF($A170="","",COUNT($H170,$J170,$K170))</f>
        <v/>
      </c>
      <c r="S170" s="17">
        <f>IF($O170="","",DATE(YEAR($O170),MONTH($O170),1))</f>
        <v/>
      </c>
      <c r="T170" s="16">
        <f>IF($P170="Overdue",COUNTIF($P$3:$P170,"Overdue"),"")</f>
        <v/>
      </c>
    </row>
    <row r="171">
      <c r="A171" s="4" t="inlineStr">
        <is>
          <t>D-3604</t>
        </is>
      </c>
      <c r="B171" s="4" t="inlineStr">
        <is>
          <t>Sami Al Subaie</t>
        </is>
      </c>
      <c r="C171" s="14" t="inlineStr">
        <is>
          <t>0567442618</t>
        </is>
      </c>
      <c r="D171" s="4" t="inlineStr">
        <is>
          <t>Nouf Al Mutairi (hygienist)</t>
        </is>
      </c>
      <c r="E171" s="4" t="inlineStr">
        <is>
          <t>Check-up and scale</t>
        </is>
      </c>
      <c r="F171" s="5" t="n">
        <v>46217</v>
      </c>
      <c r="G171" s="6" t="n">
        <v>6</v>
      </c>
      <c r="H171" s="5" t="n"/>
      <c r="I171" s="4" t="n"/>
      <c r="J171" s="5" t="n"/>
      <c r="K171" s="5" t="n"/>
      <c r="L171" s="4" t="n"/>
      <c r="M171" s="5" t="n"/>
      <c r="N171" s="4" t="n"/>
      <c r="O171" s="15">
        <f>IF($F171="","",EDATE($F171,IF($G171="",'Settings'!$B$6,$G171)))</f>
        <v/>
      </c>
      <c r="P171" s="9">
        <f>IF($O171="","",IF(OR($M171&lt;&gt;"",$L171="Booked"),"Booked",IF(OR($L171="Declined",$L171="Moved / left"),"Closed",IF($O171&lt;DATE(YEAR('Settings'!$B$5),MONTH('Settings'!$B$5),1),"Overdue",IF($O171&lt;=EOMONTH('Settings'!$B$5,0),"Due this month",IF($O171&lt;=EOMONTH('Settings'!$B$5,1),"Due next month","Not yet due"))))))</f>
        <v/>
      </c>
      <c r="Q171" s="16">
        <f>IF($P171="Overdue",'Settings'!$B$5-$O171,"")</f>
        <v/>
      </c>
      <c r="R171" s="16">
        <f>IF($A171="","",COUNT($H171,$J171,$K171))</f>
        <v/>
      </c>
      <c r="S171" s="17">
        <f>IF($O171="","",DATE(YEAR($O171),MONTH($O171),1))</f>
        <v/>
      </c>
      <c r="T171" s="16">
        <f>IF($P171="Overdue",COUNTIF($P$3:$P171,"Overdue"),"")</f>
        <v/>
      </c>
    </row>
    <row r="172">
      <c r="A172" s="4" t="inlineStr">
        <is>
          <t>D-3607</t>
        </is>
      </c>
      <c r="B172" s="4" t="inlineStr">
        <is>
          <t>Noura Al Ghamdi</t>
        </is>
      </c>
      <c r="C172" s="14" t="inlineStr">
        <is>
          <t>0552512532</t>
        </is>
      </c>
      <c r="D172" s="4" t="inlineStr">
        <is>
          <t>Nouf Al Mutairi (hygienist)</t>
        </is>
      </c>
      <c r="E172" s="4" t="inlineStr">
        <is>
          <t>Check-up and scale</t>
        </is>
      </c>
      <c r="F172" s="5" t="n">
        <v>46218</v>
      </c>
      <c r="G172" s="6" t="n">
        <v>6</v>
      </c>
      <c r="H172" s="5" t="n"/>
      <c r="I172" s="4" t="n"/>
      <c r="J172" s="5" t="n"/>
      <c r="K172" s="5" t="n"/>
      <c r="L172" s="4" t="n"/>
      <c r="M172" s="5" t="n"/>
      <c r="N172" s="4" t="n"/>
      <c r="O172" s="15">
        <f>IF($F172="","",EDATE($F172,IF($G172="",'Settings'!$B$6,$G172)))</f>
        <v/>
      </c>
      <c r="P172" s="9">
        <f>IF($O172="","",IF(OR($M172&lt;&gt;"",$L172="Booked"),"Booked",IF(OR($L172="Declined",$L172="Moved / left"),"Closed",IF($O172&lt;DATE(YEAR('Settings'!$B$5),MONTH('Settings'!$B$5),1),"Overdue",IF($O172&lt;=EOMONTH('Settings'!$B$5,0),"Due this month",IF($O172&lt;=EOMONTH('Settings'!$B$5,1),"Due next month","Not yet due"))))))</f>
        <v/>
      </c>
      <c r="Q172" s="16">
        <f>IF($P172="Overdue",'Settings'!$B$5-$O172,"")</f>
        <v/>
      </c>
      <c r="R172" s="16">
        <f>IF($A172="","",COUNT($H172,$J172,$K172))</f>
        <v/>
      </c>
      <c r="S172" s="17">
        <f>IF($O172="","",DATE(YEAR($O172),MONTH($O172),1))</f>
        <v/>
      </c>
      <c r="T172" s="16">
        <f>IF($P172="Overdue",COUNTIF($P$3:$P172,"Overdue"),"")</f>
        <v/>
      </c>
    </row>
    <row r="173">
      <c r="A173" s="4" t="inlineStr">
        <is>
          <t>D-3610</t>
        </is>
      </c>
      <c r="B173" s="4" t="inlineStr">
        <is>
          <t>Omar Al Balawi</t>
        </is>
      </c>
      <c r="C173" s="14" t="inlineStr">
        <is>
          <t>0554238475</t>
        </is>
      </c>
      <c r="D173" s="4" t="inlineStr">
        <is>
          <t>Dr Karim Fawzy</t>
        </is>
      </c>
      <c r="E173" s="4" t="inlineStr">
        <is>
          <t>Child check-up and fluoride</t>
        </is>
      </c>
      <c r="F173" s="5" t="n">
        <v>46218</v>
      </c>
      <c r="G173" s="6" t="n">
        <v>6</v>
      </c>
      <c r="H173" s="5" t="n"/>
      <c r="I173" s="4" t="n"/>
      <c r="J173" s="5" t="n"/>
      <c r="K173" s="5" t="n"/>
      <c r="L173" s="4" t="n"/>
      <c r="M173" s="5" t="n"/>
      <c r="N173" s="4" t="n"/>
      <c r="O173" s="15">
        <f>IF($F173="","",EDATE($F173,IF($G173="",'Settings'!$B$6,$G173)))</f>
        <v/>
      </c>
      <c r="P173" s="9">
        <f>IF($O173="","",IF(OR($M173&lt;&gt;"",$L173="Booked"),"Booked",IF(OR($L173="Declined",$L173="Moved / left"),"Closed",IF($O173&lt;DATE(YEAR('Settings'!$B$5),MONTH('Settings'!$B$5),1),"Overdue",IF($O173&lt;=EOMONTH('Settings'!$B$5,0),"Due this month",IF($O173&lt;=EOMONTH('Settings'!$B$5,1),"Due next month","Not yet due"))))))</f>
        <v/>
      </c>
      <c r="Q173" s="16">
        <f>IF($P173="Overdue",'Settings'!$B$5-$O173,"")</f>
        <v/>
      </c>
      <c r="R173" s="16">
        <f>IF($A173="","",COUNT($H173,$J173,$K173))</f>
        <v/>
      </c>
      <c r="S173" s="17">
        <f>IF($O173="","",DATE(YEAR($O173),MONTH($O173),1))</f>
        <v/>
      </c>
      <c r="T173" s="16">
        <f>IF($P173="Overdue",COUNTIF($P$3:$P173,"Overdue"),"")</f>
        <v/>
      </c>
    </row>
    <row r="174">
      <c r="A174" s="4" t="inlineStr">
        <is>
          <t>D-3613</t>
        </is>
      </c>
      <c r="B174" s="4" t="inlineStr">
        <is>
          <t>Ahmed El Naggar</t>
        </is>
      </c>
      <c r="C174" s="14" t="inlineStr">
        <is>
          <t>0556343107</t>
        </is>
      </c>
      <c r="D174" s="4" t="inlineStr">
        <is>
          <t>Dr Karim Fawzy</t>
        </is>
      </c>
      <c r="E174" s="4" t="inlineStr">
        <is>
          <t>Check-up and scale</t>
        </is>
      </c>
      <c r="F174" s="5" t="n">
        <v>46218</v>
      </c>
      <c r="G174" s="6" t="n">
        <v>6</v>
      </c>
      <c r="H174" s="5" t="n"/>
      <c r="I174" s="4" t="n"/>
      <c r="J174" s="5" t="n"/>
      <c r="K174" s="5" t="n"/>
      <c r="L174" s="4" t="n"/>
      <c r="M174" s="5" t="n"/>
      <c r="N174" s="4" t="n"/>
      <c r="O174" s="15">
        <f>IF($F174="","",EDATE($F174,IF($G174="",'Settings'!$B$6,$G174)))</f>
        <v/>
      </c>
      <c r="P174" s="9">
        <f>IF($O174="","",IF(OR($M174&lt;&gt;"",$L174="Booked"),"Booked",IF(OR($L174="Declined",$L174="Moved / left"),"Closed",IF($O174&lt;DATE(YEAR('Settings'!$B$5),MONTH('Settings'!$B$5),1),"Overdue",IF($O174&lt;=EOMONTH('Settings'!$B$5,0),"Due this month",IF($O174&lt;=EOMONTH('Settings'!$B$5,1),"Due next month","Not yet due"))))))</f>
        <v/>
      </c>
      <c r="Q174" s="16">
        <f>IF($P174="Overdue",'Settings'!$B$5-$O174,"")</f>
        <v/>
      </c>
      <c r="R174" s="16">
        <f>IF($A174="","",COUNT($H174,$J174,$K174))</f>
        <v/>
      </c>
      <c r="S174" s="17">
        <f>IF($O174="","",DATE(YEAR($O174),MONTH($O174),1))</f>
        <v/>
      </c>
      <c r="T174" s="16">
        <f>IF($P174="Overdue",COUNTIF($P$3:$P174,"Overdue"),"")</f>
        <v/>
      </c>
    </row>
    <row r="175">
      <c r="A175" s="4" t="inlineStr">
        <is>
          <t>D-3616</t>
        </is>
      </c>
      <c r="B175" s="4" t="inlineStr">
        <is>
          <t>Noura Al Anazi</t>
        </is>
      </c>
      <c r="C175" s="14" t="inlineStr">
        <is>
          <t>0547633122</t>
        </is>
      </c>
      <c r="D175" s="4" t="inlineStr">
        <is>
          <t>Dr Reem Al Otaibi</t>
        </is>
      </c>
      <c r="E175" s="4" t="inlineStr">
        <is>
          <t>Check-up and scale</t>
        </is>
      </c>
      <c r="F175" s="5" t="n">
        <v>46219</v>
      </c>
      <c r="G175" s="6" t="n">
        <v>6</v>
      </c>
      <c r="H175" s="5" t="n"/>
      <c r="I175" s="4" t="n"/>
      <c r="J175" s="5" t="n"/>
      <c r="K175" s="5" t="n"/>
      <c r="L175" s="4" t="n"/>
      <c r="M175" s="5" t="n"/>
      <c r="N175" s="4" t="n"/>
      <c r="O175" s="15">
        <f>IF($F175="","",EDATE($F175,IF($G175="",'Settings'!$B$6,$G175)))</f>
        <v/>
      </c>
      <c r="P175" s="9">
        <f>IF($O175="","",IF(OR($M175&lt;&gt;"",$L175="Booked"),"Booked",IF(OR($L175="Declined",$L175="Moved / left"),"Closed",IF($O175&lt;DATE(YEAR('Settings'!$B$5),MONTH('Settings'!$B$5),1),"Overdue",IF($O175&lt;=EOMONTH('Settings'!$B$5,0),"Due this month",IF($O175&lt;=EOMONTH('Settings'!$B$5,1),"Due next month","Not yet due"))))))</f>
        <v/>
      </c>
      <c r="Q175" s="16">
        <f>IF($P175="Overdue",'Settings'!$B$5-$O175,"")</f>
        <v/>
      </c>
      <c r="R175" s="16">
        <f>IF($A175="","",COUNT($H175,$J175,$K175))</f>
        <v/>
      </c>
      <c r="S175" s="17">
        <f>IF($O175="","",DATE(YEAR($O175),MONTH($O175),1))</f>
        <v/>
      </c>
      <c r="T175" s="16">
        <f>IF($P175="Overdue",COUNTIF($P$3:$P175,"Overdue"),"")</f>
        <v/>
      </c>
    </row>
    <row r="176">
      <c r="A176" s="4" t="inlineStr">
        <is>
          <t>D-3619</t>
        </is>
      </c>
      <c r="B176" s="4" t="inlineStr">
        <is>
          <t>Ibrahim Al Shammari</t>
        </is>
      </c>
      <c r="C176" s="14" t="inlineStr">
        <is>
          <t>0558928574</t>
        </is>
      </c>
      <c r="D176" s="4" t="inlineStr">
        <is>
          <t>Dr Karim Fawzy</t>
        </is>
      </c>
      <c r="E176" s="4" t="inlineStr">
        <is>
          <t>Check-up and scale</t>
        </is>
      </c>
      <c r="F176" s="5" t="n">
        <v>46220</v>
      </c>
      <c r="G176" s="6" t="n">
        <v>6</v>
      </c>
      <c r="H176" s="5" t="n"/>
      <c r="I176" s="4" t="n"/>
      <c r="J176" s="5" t="n"/>
      <c r="K176" s="5" t="n"/>
      <c r="L176" s="4" t="n"/>
      <c r="M176" s="5" t="n"/>
      <c r="N176" s="4" t="n"/>
      <c r="O176" s="15">
        <f>IF($F176="","",EDATE($F176,IF($G176="",'Settings'!$B$6,$G176)))</f>
        <v/>
      </c>
      <c r="P176" s="9">
        <f>IF($O176="","",IF(OR($M176&lt;&gt;"",$L176="Booked"),"Booked",IF(OR($L176="Declined",$L176="Moved / left"),"Closed",IF($O176&lt;DATE(YEAR('Settings'!$B$5),MONTH('Settings'!$B$5),1),"Overdue",IF($O176&lt;=EOMONTH('Settings'!$B$5,0),"Due this month",IF($O176&lt;=EOMONTH('Settings'!$B$5,1),"Due next month","Not yet due"))))))</f>
        <v/>
      </c>
      <c r="Q176" s="16">
        <f>IF($P176="Overdue",'Settings'!$B$5-$O176,"")</f>
        <v/>
      </c>
      <c r="R176" s="16">
        <f>IF($A176="","",COUNT($H176,$J176,$K176))</f>
        <v/>
      </c>
      <c r="S176" s="17">
        <f>IF($O176="","",DATE(YEAR($O176),MONTH($O176),1))</f>
        <v/>
      </c>
      <c r="T176" s="16">
        <f>IF($P176="Overdue",COUNTIF($P$3:$P176,"Overdue"),"")</f>
        <v/>
      </c>
    </row>
    <row r="177">
      <c r="A177" s="4" t="inlineStr">
        <is>
          <t>D-3622</t>
        </is>
      </c>
      <c r="B177" s="4" t="inlineStr">
        <is>
          <t>Lamia Suleiman</t>
        </is>
      </c>
      <c r="C177" s="14" t="inlineStr">
        <is>
          <t>0563783653</t>
        </is>
      </c>
      <c r="D177" s="4" t="inlineStr">
        <is>
          <t>Dr Karim Fawzy</t>
        </is>
      </c>
      <c r="E177" s="4" t="inlineStr">
        <is>
          <t>Check-up and scale</t>
        </is>
      </c>
      <c r="F177" s="5" t="n">
        <v>46221</v>
      </c>
      <c r="G177" s="6" t="n">
        <v>6</v>
      </c>
      <c r="H177" s="5" t="n"/>
      <c r="I177" s="4" t="n"/>
      <c r="J177" s="5" t="n"/>
      <c r="K177" s="5" t="n"/>
      <c r="L177" s="4" t="n"/>
      <c r="M177" s="5" t="n"/>
      <c r="N177" s="4" t="n"/>
      <c r="O177" s="15">
        <f>IF($F177="","",EDATE($F177,IF($G177="",'Settings'!$B$6,$G177)))</f>
        <v/>
      </c>
      <c r="P177" s="9">
        <f>IF($O177="","",IF(OR($M177&lt;&gt;"",$L177="Booked"),"Booked",IF(OR($L177="Declined",$L177="Moved / left"),"Closed",IF($O177&lt;DATE(YEAR('Settings'!$B$5),MONTH('Settings'!$B$5),1),"Overdue",IF($O177&lt;=EOMONTH('Settings'!$B$5,0),"Due this month",IF($O177&lt;=EOMONTH('Settings'!$B$5,1),"Due next month","Not yet due"))))))</f>
        <v/>
      </c>
      <c r="Q177" s="16">
        <f>IF($P177="Overdue",'Settings'!$B$5-$O177,"")</f>
        <v/>
      </c>
      <c r="R177" s="16">
        <f>IF($A177="","",COUNT($H177,$J177,$K177))</f>
        <v/>
      </c>
      <c r="S177" s="17">
        <f>IF($O177="","",DATE(YEAR($O177),MONTH($O177),1))</f>
        <v/>
      </c>
      <c r="T177" s="16">
        <f>IF($P177="Overdue",COUNTIF($P$3:$P177,"Overdue"),"")</f>
        <v/>
      </c>
    </row>
    <row r="178">
      <c r="A178" s="4" t="inlineStr">
        <is>
          <t>D-3625</t>
        </is>
      </c>
      <c r="B178" s="4" t="inlineStr">
        <is>
          <t>Lamia Al Shehri</t>
        </is>
      </c>
      <c r="C178" s="14" t="inlineStr">
        <is>
          <t>0509255692</t>
        </is>
      </c>
      <c r="D178" s="4" t="inlineStr">
        <is>
          <t>Nouf Al Mutairi (hygienist)</t>
        </is>
      </c>
      <c r="E178" s="4" t="inlineStr">
        <is>
          <t>Check-up and scale</t>
        </is>
      </c>
      <c r="F178" s="5" t="n">
        <v>46221</v>
      </c>
      <c r="G178" s="6" t="n">
        <v>6</v>
      </c>
      <c r="H178" s="5" t="n"/>
      <c r="I178" s="4" t="n"/>
      <c r="J178" s="5" t="n"/>
      <c r="K178" s="5" t="n"/>
      <c r="L178" s="4" t="n"/>
      <c r="M178" s="5" t="n"/>
      <c r="N178" s="4" t="n"/>
      <c r="O178" s="15">
        <f>IF($F178="","",EDATE($F178,IF($G178="",'Settings'!$B$6,$G178)))</f>
        <v/>
      </c>
      <c r="P178" s="9">
        <f>IF($O178="","",IF(OR($M178&lt;&gt;"",$L178="Booked"),"Booked",IF(OR($L178="Declined",$L178="Moved / left"),"Closed",IF($O178&lt;DATE(YEAR('Settings'!$B$5),MONTH('Settings'!$B$5),1),"Overdue",IF($O178&lt;=EOMONTH('Settings'!$B$5,0),"Due this month",IF($O178&lt;=EOMONTH('Settings'!$B$5,1),"Due next month","Not yet due"))))))</f>
        <v/>
      </c>
      <c r="Q178" s="16">
        <f>IF($P178="Overdue",'Settings'!$B$5-$O178,"")</f>
        <v/>
      </c>
      <c r="R178" s="16">
        <f>IF($A178="","",COUNT($H178,$J178,$K178))</f>
        <v/>
      </c>
      <c r="S178" s="17">
        <f>IF($O178="","",DATE(YEAR($O178),MONTH($O178),1))</f>
        <v/>
      </c>
      <c r="T178" s="16">
        <f>IF($P178="Overdue",COUNTIF($P$3:$P178,"Overdue"),"")</f>
        <v/>
      </c>
    </row>
    <row r="179">
      <c r="A179" s="4" t="inlineStr">
        <is>
          <t>D-3628</t>
        </is>
      </c>
      <c r="B179" s="4" t="inlineStr">
        <is>
          <t>Khaled Al Dossary</t>
        </is>
      </c>
      <c r="C179" s="14" t="inlineStr">
        <is>
          <t>0536991927</t>
        </is>
      </c>
      <c r="D179" s="4" t="inlineStr">
        <is>
          <t>Dr Reem Al Otaibi</t>
        </is>
      </c>
      <c r="E179" s="4" t="inlineStr">
        <is>
          <t>Check-up and scale</t>
        </is>
      </c>
      <c r="F179" s="5" t="n">
        <v>46221</v>
      </c>
      <c r="G179" s="6" t="n">
        <v>6</v>
      </c>
      <c r="H179" s="5" t="n"/>
      <c r="I179" s="4" t="n"/>
      <c r="J179" s="5" t="n"/>
      <c r="K179" s="5" t="n"/>
      <c r="L179" s="4" t="n"/>
      <c r="M179" s="5" t="n"/>
      <c r="N179" s="4" t="n"/>
      <c r="O179" s="15">
        <f>IF($F179="","",EDATE($F179,IF($G179="",'Settings'!$B$6,$G179)))</f>
        <v/>
      </c>
      <c r="P179" s="9">
        <f>IF($O179="","",IF(OR($M179&lt;&gt;"",$L179="Booked"),"Booked",IF(OR($L179="Declined",$L179="Moved / left"),"Closed",IF($O179&lt;DATE(YEAR('Settings'!$B$5),MONTH('Settings'!$B$5),1),"Overdue",IF($O179&lt;=EOMONTH('Settings'!$B$5,0),"Due this month",IF($O179&lt;=EOMONTH('Settings'!$B$5,1),"Due next month","Not yet due"))))))</f>
        <v/>
      </c>
      <c r="Q179" s="16">
        <f>IF($P179="Overdue",'Settings'!$B$5-$O179,"")</f>
        <v/>
      </c>
      <c r="R179" s="16">
        <f>IF($A179="","",COUNT($H179,$J179,$K179))</f>
        <v/>
      </c>
      <c r="S179" s="17">
        <f>IF($O179="","",DATE(YEAR($O179),MONTH($O179),1))</f>
        <v/>
      </c>
      <c r="T179" s="16">
        <f>IF($P179="Overdue",COUNTIF($P$3:$P179,"Overdue"),"")</f>
        <v/>
      </c>
    </row>
    <row r="180">
      <c r="A180" s="4" t="inlineStr">
        <is>
          <t>D-3631</t>
        </is>
      </c>
      <c r="B180" s="4" t="inlineStr">
        <is>
          <t>Sara Al Harbi</t>
        </is>
      </c>
      <c r="C180" s="14" t="inlineStr">
        <is>
          <t>0539562146</t>
        </is>
      </c>
      <c r="D180" s="4" t="inlineStr">
        <is>
          <t>Dr Karim Fawzy</t>
        </is>
      </c>
      <c r="E180" s="4" t="inlineStr">
        <is>
          <t>Check-up and scale</t>
        </is>
      </c>
      <c r="F180" s="5" t="n">
        <v>46221</v>
      </c>
      <c r="G180" s="6" t="n">
        <v>6</v>
      </c>
      <c r="H180" s="5" t="n"/>
      <c r="I180" s="4" t="n"/>
      <c r="J180" s="5" t="n"/>
      <c r="K180" s="5" t="n"/>
      <c r="L180" s="4" t="n"/>
      <c r="M180" s="5" t="n"/>
      <c r="N180" s="4" t="n"/>
      <c r="O180" s="15">
        <f>IF($F180="","",EDATE($F180,IF($G180="",'Settings'!$B$6,$G180)))</f>
        <v/>
      </c>
      <c r="P180" s="9">
        <f>IF($O180="","",IF(OR($M180&lt;&gt;"",$L180="Booked"),"Booked",IF(OR($L180="Declined",$L180="Moved / left"),"Closed",IF($O180&lt;DATE(YEAR('Settings'!$B$5),MONTH('Settings'!$B$5),1),"Overdue",IF($O180&lt;=EOMONTH('Settings'!$B$5,0),"Due this month",IF($O180&lt;=EOMONTH('Settings'!$B$5,1),"Due next month","Not yet due"))))))</f>
        <v/>
      </c>
      <c r="Q180" s="16">
        <f>IF($P180="Overdue",'Settings'!$B$5-$O180,"")</f>
        <v/>
      </c>
      <c r="R180" s="16">
        <f>IF($A180="","",COUNT($H180,$J180,$K180))</f>
        <v/>
      </c>
      <c r="S180" s="17">
        <f>IF($O180="","",DATE(YEAR($O180),MONTH($O180),1))</f>
        <v/>
      </c>
      <c r="T180" s="16">
        <f>IF($P180="Overdue",COUNTIF($P$3:$P180,"Overdue"),"")</f>
        <v/>
      </c>
    </row>
    <row r="181">
      <c r="A181" s="4" t="inlineStr">
        <is>
          <t>D-3634</t>
        </is>
      </c>
      <c r="B181" s="4" t="inlineStr">
        <is>
          <t>Hesham Al Khatib</t>
        </is>
      </c>
      <c r="C181" s="14" t="inlineStr">
        <is>
          <t>0531125515</t>
        </is>
      </c>
      <c r="D181" s="4" t="inlineStr">
        <is>
          <t>Dr Reem Al Otaibi</t>
        </is>
      </c>
      <c r="E181" s="4" t="inlineStr">
        <is>
          <t>Check-up and scale</t>
        </is>
      </c>
      <c r="F181" s="5" t="n">
        <v>46222</v>
      </c>
      <c r="G181" s="6" t="n">
        <v>6</v>
      </c>
      <c r="H181" s="5" t="n"/>
      <c r="I181" s="4" t="n"/>
      <c r="J181" s="5" t="n"/>
      <c r="K181" s="5" t="n"/>
      <c r="L181" s="4" t="n"/>
      <c r="M181" s="5" t="n"/>
      <c r="N181" s="4" t="n"/>
      <c r="O181" s="15">
        <f>IF($F181="","",EDATE($F181,IF($G181="",'Settings'!$B$6,$G181)))</f>
        <v/>
      </c>
      <c r="P181" s="9">
        <f>IF($O181="","",IF(OR($M181&lt;&gt;"",$L181="Booked"),"Booked",IF(OR($L181="Declined",$L181="Moved / left"),"Closed",IF($O181&lt;DATE(YEAR('Settings'!$B$5),MONTH('Settings'!$B$5),1),"Overdue",IF($O181&lt;=EOMONTH('Settings'!$B$5,0),"Due this month",IF($O181&lt;=EOMONTH('Settings'!$B$5,1),"Due next month","Not yet due"))))))</f>
        <v/>
      </c>
      <c r="Q181" s="16">
        <f>IF($P181="Overdue",'Settings'!$B$5-$O181,"")</f>
        <v/>
      </c>
      <c r="R181" s="16">
        <f>IF($A181="","",COUNT($H181,$J181,$K181))</f>
        <v/>
      </c>
      <c r="S181" s="17">
        <f>IF($O181="","",DATE(YEAR($O181),MONTH($O181),1))</f>
        <v/>
      </c>
      <c r="T181" s="16">
        <f>IF($P181="Overdue",COUNTIF($P$3:$P181,"Overdue"),"")</f>
        <v/>
      </c>
    </row>
    <row r="182">
      <c r="A182" s="4" t="inlineStr">
        <is>
          <t>D-3637</t>
        </is>
      </c>
      <c r="B182" s="4" t="inlineStr">
        <is>
          <t>Haya Al Khatib</t>
        </is>
      </c>
      <c r="C182" s="14" t="inlineStr">
        <is>
          <t>0547891942</t>
        </is>
      </c>
      <c r="D182" s="4" t="inlineStr">
        <is>
          <t>Nouf Al Mutairi (hygienist)</t>
        </is>
      </c>
      <c r="E182" s="4" t="inlineStr">
        <is>
          <t>Check-up and scale</t>
        </is>
      </c>
      <c r="F182" s="5" t="n">
        <v>46224</v>
      </c>
      <c r="G182" s="6" t="n">
        <v>6</v>
      </c>
      <c r="H182" s="5" t="n"/>
      <c r="I182" s="4" t="n"/>
      <c r="J182" s="5" t="n"/>
      <c r="K182" s="5" t="n"/>
      <c r="L182" s="4" t="n"/>
      <c r="M182" s="5" t="n"/>
      <c r="N182" s="4" t="n"/>
      <c r="O182" s="15">
        <f>IF($F182="","",EDATE($F182,IF($G182="",'Settings'!$B$6,$G182)))</f>
        <v/>
      </c>
      <c r="P182" s="9">
        <f>IF($O182="","",IF(OR($M182&lt;&gt;"",$L182="Booked"),"Booked",IF(OR($L182="Declined",$L182="Moved / left"),"Closed",IF($O182&lt;DATE(YEAR('Settings'!$B$5),MONTH('Settings'!$B$5),1),"Overdue",IF($O182&lt;=EOMONTH('Settings'!$B$5,0),"Due this month",IF($O182&lt;=EOMONTH('Settings'!$B$5,1),"Due next month","Not yet due"))))))</f>
        <v/>
      </c>
      <c r="Q182" s="16">
        <f>IF($P182="Overdue",'Settings'!$B$5-$O182,"")</f>
        <v/>
      </c>
      <c r="R182" s="16">
        <f>IF($A182="","",COUNT($H182,$J182,$K182))</f>
        <v/>
      </c>
      <c r="S182" s="17">
        <f>IF($O182="","",DATE(YEAR($O182),MONTH($O182),1))</f>
        <v/>
      </c>
      <c r="T182" s="16">
        <f>IF($P182="Overdue",COUNTIF($P$3:$P182,"Overdue"),"")</f>
        <v/>
      </c>
    </row>
    <row r="183">
      <c r="A183" s="4" t="inlineStr">
        <is>
          <t>D-3640</t>
        </is>
      </c>
      <c r="B183" s="4" t="inlineStr">
        <is>
          <t>Faisal Al Ahmadi</t>
        </is>
      </c>
      <c r="C183" s="14" t="inlineStr">
        <is>
          <t>0555247005</t>
        </is>
      </c>
      <c r="D183" s="4" t="inlineStr">
        <is>
          <t>Nouf Al Mutairi (hygienist)</t>
        </is>
      </c>
      <c r="E183" s="4" t="inlineStr">
        <is>
          <t>Check-up and scale</t>
        </is>
      </c>
      <c r="F183" s="5" t="n">
        <v>46226</v>
      </c>
      <c r="G183" s="6" t="n">
        <v>6</v>
      </c>
      <c r="H183" s="5" t="n"/>
      <c r="I183" s="4" t="n"/>
      <c r="J183" s="5" t="n"/>
      <c r="K183" s="5" t="n"/>
      <c r="L183" s="4" t="n"/>
      <c r="M183" s="5" t="n"/>
      <c r="N183" s="4" t="n"/>
      <c r="O183" s="15">
        <f>IF($F183="","",EDATE($F183,IF($G183="",'Settings'!$B$6,$G183)))</f>
        <v/>
      </c>
      <c r="P183" s="9">
        <f>IF($O183="","",IF(OR($M183&lt;&gt;"",$L183="Booked"),"Booked",IF(OR($L183="Declined",$L183="Moved / left"),"Closed",IF($O183&lt;DATE(YEAR('Settings'!$B$5),MONTH('Settings'!$B$5),1),"Overdue",IF($O183&lt;=EOMONTH('Settings'!$B$5,0),"Due this month",IF($O183&lt;=EOMONTH('Settings'!$B$5,1),"Due next month","Not yet due"))))))</f>
        <v/>
      </c>
      <c r="Q183" s="16">
        <f>IF($P183="Overdue",'Settings'!$B$5-$O183,"")</f>
        <v/>
      </c>
      <c r="R183" s="16">
        <f>IF($A183="","",COUNT($H183,$J183,$K183))</f>
        <v/>
      </c>
      <c r="S183" s="17">
        <f>IF($O183="","",DATE(YEAR($O183),MONTH($O183),1))</f>
        <v/>
      </c>
      <c r="T183" s="16">
        <f>IF($P183="Overdue",COUNTIF($P$3:$P183,"Overdue"),"")</f>
        <v/>
      </c>
    </row>
    <row r="184">
      <c r="A184" s="4" t="inlineStr">
        <is>
          <t>D-3643</t>
        </is>
      </c>
      <c r="B184" s="4" t="inlineStr">
        <is>
          <t>Noura Al Dossary</t>
        </is>
      </c>
      <c r="C184" s="14" t="inlineStr">
        <is>
          <t>0566233360</t>
        </is>
      </c>
      <c r="D184" s="4" t="inlineStr">
        <is>
          <t>Nouf Al Mutairi (hygienist)</t>
        </is>
      </c>
      <c r="E184" s="4" t="inlineStr">
        <is>
          <t>Check-up and scale</t>
        </is>
      </c>
      <c r="F184" s="5" t="n">
        <v>46226</v>
      </c>
      <c r="G184" s="6" t="n">
        <v>6</v>
      </c>
      <c r="H184" s="5" t="n"/>
      <c r="I184" s="4" t="n"/>
      <c r="J184" s="5" t="n"/>
      <c r="K184" s="5" t="n"/>
      <c r="L184" s="4" t="n"/>
      <c r="M184" s="5" t="n"/>
      <c r="N184" s="4" t="n"/>
      <c r="O184" s="15">
        <f>IF($F184="","",EDATE($F184,IF($G184="",'Settings'!$B$6,$G184)))</f>
        <v/>
      </c>
      <c r="P184" s="9">
        <f>IF($O184="","",IF(OR($M184&lt;&gt;"",$L184="Booked"),"Booked",IF(OR($L184="Declined",$L184="Moved / left"),"Closed",IF($O184&lt;DATE(YEAR('Settings'!$B$5),MONTH('Settings'!$B$5),1),"Overdue",IF($O184&lt;=EOMONTH('Settings'!$B$5,0),"Due this month",IF($O184&lt;=EOMONTH('Settings'!$B$5,1),"Due next month","Not yet due"))))))</f>
        <v/>
      </c>
      <c r="Q184" s="16">
        <f>IF($P184="Overdue",'Settings'!$B$5-$O184,"")</f>
        <v/>
      </c>
      <c r="R184" s="16">
        <f>IF($A184="","",COUNT($H184,$J184,$K184))</f>
        <v/>
      </c>
      <c r="S184" s="17">
        <f>IF($O184="","",DATE(YEAR($O184),MONTH($O184),1))</f>
        <v/>
      </c>
      <c r="T184" s="16">
        <f>IF($P184="Overdue",COUNTIF($P$3:$P184,"Overdue"),"")</f>
        <v/>
      </c>
    </row>
    <row r="185">
      <c r="A185" s="4" t="inlineStr">
        <is>
          <t>D-3646</t>
        </is>
      </c>
      <c r="B185" s="4" t="inlineStr">
        <is>
          <t>Salman Al Otaibi</t>
        </is>
      </c>
      <c r="C185" s="14" t="inlineStr">
        <is>
          <t>0543624925</t>
        </is>
      </c>
      <c r="D185" s="4" t="inlineStr">
        <is>
          <t>Dr Tarek Hamdy</t>
        </is>
      </c>
      <c r="E185" s="4" t="inlineStr">
        <is>
          <t>Check-up and scale</t>
        </is>
      </c>
      <c r="F185" s="5" t="n">
        <v>46227</v>
      </c>
      <c r="G185" s="6" t="n">
        <v>6</v>
      </c>
      <c r="H185" s="5" t="n"/>
      <c r="I185" s="4" t="n"/>
      <c r="J185" s="5" t="n"/>
      <c r="K185" s="5" t="n"/>
      <c r="L185" s="4" t="n"/>
      <c r="M185" s="5" t="n"/>
      <c r="N185" s="4" t="n"/>
      <c r="O185" s="15">
        <f>IF($F185="","",EDATE($F185,IF($G185="",'Settings'!$B$6,$G185)))</f>
        <v/>
      </c>
      <c r="P185" s="9">
        <f>IF($O185="","",IF(OR($M185&lt;&gt;"",$L185="Booked"),"Booked",IF(OR($L185="Declined",$L185="Moved / left"),"Closed",IF($O185&lt;DATE(YEAR('Settings'!$B$5),MONTH('Settings'!$B$5),1),"Overdue",IF($O185&lt;=EOMONTH('Settings'!$B$5,0),"Due this month",IF($O185&lt;=EOMONTH('Settings'!$B$5,1),"Due next month","Not yet due"))))))</f>
        <v/>
      </c>
      <c r="Q185" s="16">
        <f>IF($P185="Overdue",'Settings'!$B$5-$O185,"")</f>
        <v/>
      </c>
      <c r="R185" s="16">
        <f>IF($A185="","",COUNT($H185,$J185,$K185))</f>
        <v/>
      </c>
      <c r="S185" s="17">
        <f>IF($O185="","",DATE(YEAR($O185),MONTH($O185),1))</f>
        <v/>
      </c>
      <c r="T185" s="16">
        <f>IF($P185="Overdue",COUNTIF($P$3:$P185,"Overdue"),"")</f>
        <v/>
      </c>
    </row>
    <row r="186">
      <c r="A186" s="4" t="inlineStr">
        <is>
          <t>D-3649</t>
        </is>
      </c>
      <c r="B186" s="4" t="inlineStr">
        <is>
          <t>Khaled Al Harbi</t>
        </is>
      </c>
      <c r="C186" s="14" t="inlineStr">
        <is>
          <t>0534735717</t>
        </is>
      </c>
      <c r="D186" s="4" t="inlineStr">
        <is>
          <t>Dr Tarek Hamdy</t>
        </is>
      </c>
      <c r="E186" s="4" t="inlineStr">
        <is>
          <t>Check-up and scale</t>
        </is>
      </c>
      <c r="F186" s="5" t="n">
        <v>46227</v>
      </c>
      <c r="G186" s="6" t="n">
        <v>6</v>
      </c>
      <c r="H186" s="5" t="n"/>
      <c r="I186" s="4" t="n"/>
      <c r="J186" s="5" t="n"/>
      <c r="K186" s="5" t="n"/>
      <c r="L186" s="4" t="n"/>
      <c r="M186" s="5" t="n"/>
      <c r="N186" s="4" t="n"/>
      <c r="O186" s="15">
        <f>IF($F186="","",EDATE($F186,IF($G186="",'Settings'!$B$6,$G186)))</f>
        <v/>
      </c>
      <c r="P186" s="9">
        <f>IF($O186="","",IF(OR($M186&lt;&gt;"",$L186="Booked"),"Booked",IF(OR($L186="Declined",$L186="Moved / left"),"Closed",IF($O186&lt;DATE(YEAR('Settings'!$B$5),MONTH('Settings'!$B$5),1),"Overdue",IF($O186&lt;=EOMONTH('Settings'!$B$5,0),"Due this month",IF($O186&lt;=EOMONTH('Settings'!$B$5,1),"Due next month","Not yet due"))))))</f>
        <v/>
      </c>
      <c r="Q186" s="16">
        <f>IF($P186="Overdue",'Settings'!$B$5-$O186,"")</f>
        <v/>
      </c>
      <c r="R186" s="16">
        <f>IF($A186="","",COUNT($H186,$J186,$K186))</f>
        <v/>
      </c>
      <c r="S186" s="17">
        <f>IF($O186="","",DATE(YEAR($O186),MONTH($O186),1))</f>
        <v/>
      </c>
      <c r="T186" s="16">
        <f>IF($P186="Overdue",COUNTIF($P$3:$P186,"Overdue"),"")</f>
        <v/>
      </c>
    </row>
    <row r="187">
      <c r="A187" s="4" t="inlineStr">
        <is>
          <t>D-3652</t>
        </is>
      </c>
      <c r="B187" s="4" t="inlineStr">
        <is>
          <t>Rami Al Subaie</t>
        </is>
      </c>
      <c r="C187" s="14" t="inlineStr">
        <is>
          <t>0534953122</t>
        </is>
      </c>
      <c r="D187" s="4" t="inlineStr">
        <is>
          <t>Nouf Al Mutairi (hygienist)</t>
        </is>
      </c>
      <c r="E187" s="4" t="inlineStr">
        <is>
          <t>Perio maintenance</t>
        </is>
      </c>
      <c r="F187" s="5" t="n">
        <v>46319</v>
      </c>
      <c r="G187" s="6" t="n">
        <v>3</v>
      </c>
      <c r="H187" s="5" t="n"/>
      <c r="I187" s="4" t="n"/>
      <c r="J187" s="5" t="n"/>
      <c r="K187" s="5" t="n"/>
      <c r="L187" s="4" t="n"/>
      <c r="M187" s="5" t="n"/>
      <c r="N187" s="4" t="n"/>
      <c r="O187" s="15">
        <f>IF($F187="","",EDATE($F187,IF($G187="",'Settings'!$B$6,$G187)))</f>
        <v/>
      </c>
      <c r="P187" s="9">
        <f>IF($O187="","",IF(OR($M187&lt;&gt;"",$L187="Booked"),"Booked",IF(OR($L187="Declined",$L187="Moved / left"),"Closed",IF($O187&lt;DATE(YEAR('Settings'!$B$5),MONTH('Settings'!$B$5),1),"Overdue",IF($O187&lt;=EOMONTH('Settings'!$B$5,0),"Due this month",IF($O187&lt;=EOMONTH('Settings'!$B$5,1),"Due next month","Not yet due"))))))</f>
        <v/>
      </c>
      <c r="Q187" s="16">
        <f>IF($P187="Overdue",'Settings'!$B$5-$O187,"")</f>
        <v/>
      </c>
      <c r="R187" s="16">
        <f>IF($A187="","",COUNT($H187,$J187,$K187))</f>
        <v/>
      </c>
      <c r="S187" s="17">
        <f>IF($O187="","",DATE(YEAR($O187),MONTH($O187),1))</f>
        <v/>
      </c>
      <c r="T187" s="16">
        <f>IF($P187="Overdue",COUNTIF($P$3:$P187,"Overdue"),"")</f>
        <v/>
      </c>
    </row>
    <row r="188">
      <c r="A188" s="4" t="inlineStr">
        <is>
          <t>D-3655</t>
        </is>
      </c>
      <c r="B188" s="4" t="inlineStr">
        <is>
          <t>Amal Mansour</t>
        </is>
      </c>
      <c r="C188" s="14" t="inlineStr">
        <is>
          <t>0536447356</t>
        </is>
      </c>
      <c r="D188" s="4" t="inlineStr">
        <is>
          <t>Nouf Al Mutairi (hygienist)</t>
        </is>
      </c>
      <c r="E188" s="4" t="inlineStr">
        <is>
          <t>Check-up and scale</t>
        </is>
      </c>
      <c r="F188" s="5" t="n">
        <v>46228</v>
      </c>
      <c r="G188" s="6" t="n">
        <v>6</v>
      </c>
      <c r="H188" s="5" t="n"/>
      <c r="I188" s="4" t="n"/>
      <c r="J188" s="5" t="n"/>
      <c r="K188" s="5" t="n"/>
      <c r="L188" s="4" t="n"/>
      <c r="M188" s="5" t="n"/>
      <c r="N188" s="4" t="n"/>
      <c r="O188" s="15">
        <f>IF($F188="","",EDATE($F188,IF($G188="",'Settings'!$B$6,$G188)))</f>
        <v/>
      </c>
      <c r="P188" s="9">
        <f>IF($O188="","",IF(OR($M188&lt;&gt;"",$L188="Booked"),"Booked",IF(OR($L188="Declined",$L188="Moved / left"),"Closed",IF($O188&lt;DATE(YEAR('Settings'!$B$5),MONTH('Settings'!$B$5),1),"Overdue",IF($O188&lt;=EOMONTH('Settings'!$B$5,0),"Due this month",IF($O188&lt;=EOMONTH('Settings'!$B$5,1),"Due next month","Not yet due"))))))</f>
        <v/>
      </c>
      <c r="Q188" s="16">
        <f>IF($P188="Overdue",'Settings'!$B$5-$O188,"")</f>
        <v/>
      </c>
      <c r="R188" s="16">
        <f>IF($A188="","",COUNT($H188,$J188,$K188))</f>
        <v/>
      </c>
      <c r="S188" s="17">
        <f>IF($O188="","",DATE(YEAR($O188),MONTH($O188),1))</f>
        <v/>
      </c>
      <c r="T188" s="16">
        <f>IF($P188="Overdue",COUNTIF($P$3:$P188,"Overdue"),"")</f>
        <v/>
      </c>
    </row>
    <row r="189">
      <c r="A189" s="4" t="inlineStr">
        <is>
          <t>D-3658</t>
        </is>
      </c>
      <c r="B189" s="4" t="inlineStr">
        <is>
          <t>Shaimaa Hassan</t>
        </is>
      </c>
      <c r="C189" s="14" t="inlineStr">
        <is>
          <t>0541357447</t>
        </is>
      </c>
      <c r="D189" s="4" t="inlineStr">
        <is>
          <t>Dr Karim Fawzy</t>
        </is>
      </c>
      <c r="E189" s="4" t="inlineStr">
        <is>
          <t>Check-up and scale</t>
        </is>
      </c>
      <c r="F189" s="5" t="n">
        <v>46228</v>
      </c>
      <c r="G189" s="6" t="n">
        <v>6</v>
      </c>
      <c r="H189" s="5" t="n"/>
      <c r="I189" s="4" t="n"/>
      <c r="J189" s="5" t="n"/>
      <c r="K189" s="5" t="n"/>
      <c r="L189" s="4" t="n"/>
      <c r="M189" s="5" t="n"/>
      <c r="N189" s="4" t="n"/>
      <c r="O189" s="15">
        <f>IF($F189="","",EDATE($F189,IF($G189="",'Settings'!$B$6,$G189)))</f>
        <v/>
      </c>
      <c r="P189" s="9">
        <f>IF($O189="","",IF(OR($M189&lt;&gt;"",$L189="Booked"),"Booked",IF(OR($L189="Declined",$L189="Moved / left"),"Closed",IF($O189&lt;DATE(YEAR('Settings'!$B$5),MONTH('Settings'!$B$5),1),"Overdue",IF($O189&lt;=EOMONTH('Settings'!$B$5,0),"Due this month",IF($O189&lt;=EOMONTH('Settings'!$B$5,1),"Due next month","Not yet due"))))))</f>
        <v/>
      </c>
      <c r="Q189" s="16">
        <f>IF($P189="Overdue",'Settings'!$B$5-$O189,"")</f>
        <v/>
      </c>
      <c r="R189" s="16">
        <f>IF($A189="","",COUNT($H189,$J189,$K189))</f>
        <v/>
      </c>
      <c r="S189" s="17">
        <f>IF($O189="","",DATE(YEAR($O189),MONTH($O189),1))</f>
        <v/>
      </c>
      <c r="T189" s="16">
        <f>IF($P189="Overdue",COUNTIF($P$3:$P189,"Overdue"),"")</f>
        <v/>
      </c>
    </row>
    <row r="190">
      <c r="A190" s="4" t="inlineStr">
        <is>
          <t>D-3661</t>
        </is>
      </c>
      <c r="B190" s="4" t="inlineStr">
        <is>
          <t>Jana Mansour</t>
        </is>
      </c>
      <c r="C190" s="14" t="inlineStr">
        <is>
          <t>0548251734</t>
        </is>
      </c>
      <c r="D190" s="4" t="inlineStr">
        <is>
          <t>Nouf Al Mutairi (hygienist)</t>
        </is>
      </c>
      <c r="E190" s="4" t="inlineStr">
        <is>
          <t>Check-up and scale</t>
        </is>
      </c>
      <c r="F190" s="5" t="n">
        <v>46228</v>
      </c>
      <c r="G190" s="6" t="n">
        <v>6</v>
      </c>
      <c r="H190" s="5" t="n"/>
      <c r="I190" s="4" t="n"/>
      <c r="J190" s="5" t="n"/>
      <c r="K190" s="5" t="n"/>
      <c r="L190" s="4" t="n"/>
      <c r="M190" s="5" t="n"/>
      <c r="N190" s="4" t="n"/>
      <c r="O190" s="15">
        <f>IF($F190="","",EDATE($F190,IF($G190="",'Settings'!$B$6,$G190)))</f>
        <v/>
      </c>
      <c r="P190" s="9">
        <f>IF($O190="","",IF(OR($M190&lt;&gt;"",$L190="Booked"),"Booked",IF(OR($L190="Declined",$L190="Moved / left"),"Closed",IF($O190&lt;DATE(YEAR('Settings'!$B$5),MONTH('Settings'!$B$5),1),"Overdue",IF($O190&lt;=EOMONTH('Settings'!$B$5,0),"Due this month",IF($O190&lt;=EOMONTH('Settings'!$B$5,1),"Due next month","Not yet due"))))))</f>
        <v/>
      </c>
      <c r="Q190" s="16">
        <f>IF($P190="Overdue",'Settings'!$B$5-$O190,"")</f>
        <v/>
      </c>
      <c r="R190" s="16">
        <f>IF($A190="","",COUNT($H190,$J190,$K190))</f>
        <v/>
      </c>
      <c r="S190" s="17">
        <f>IF($O190="","",DATE(YEAR($O190),MONTH($O190),1))</f>
        <v/>
      </c>
      <c r="T190" s="16">
        <f>IF($P190="Overdue",COUNTIF($P$3:$P190,"Overdue"),"")</f>
        <v/>
      </c>
    </row>
    <row r="191">
      <c r="A191" s="4" t="inlineStr">
        <is>
          <t>D-3664</t>
        </is>
      </c>
      <c r="B191" s="4" t="inlineStr">
        <is>
          <t>Noura Mansour</t>
        </is>
      </c>
      <c r="C191" s="14" t="inlineStr">
        <is>
          <t>0501555855</t>
        </is>
      </c>
      <c r="D191" s="4" t="inlineStr">
        <is>
          <t>Nouf Al Mutairi (hygienist)</t>
        </is>
      </c>
      <c r="E191" s="4" t="inlineStr">
        <is>
          <t>Perio maintenance</t>
        </is>
      </c>
      <c r="F191" s="5" t="n">
        <v>46321</v>
      </c>
      <c r="G191" s="6" t="n">
        <v>3</v>
      </c>
      <c r="H191" s="5" t="n"/>
      <c r="I191" s="4" t="n"/>
      <c r="J191" s="5" t="n"/>
      <c r="K191" s="5" t="n"/>
      <c r="L191" s="4" t="n"/>
      <c r="M191" s="5" t="n"/>
      <c r="N191" s="4" t="n"/>
      <c r="O191" s="15">
        <f>IF($F191="","",EDATE($F191,IF($G191="",'Settings'!$B$6,$G191)))</f>
        <v/>
      </c>
      <c r="P191" s="9">
        <f>IF($O191="","",IF(OR($M191&lt;&gt;"",$L191="Booked"),"Booked",IF(OR($L191="Declined",$L191="Moved / left"),"Closed",IF($O191&lt;DATE(YEAR('Settings'!$B$5),MONTH('Settings'!$B$5),1),"Overdue",IF($O191&lt;=EOMONTH('Settings'!$B$5,0),"Due this month",IF($O191&lt;=EOMONTH('Settings'!$B$5,1),"Due next month","Not yet due"))))))</f>
        <v/>
      </c>
      <c r="Q191" s="16">
        <f>IF($P191="Overdue",'Settings'!$B$5-$O191,"")</f>
        <v/>
      </c>
      <c r="R191" s="16">
        <f>IF($A191="","",COUNT($H191,$J191,$K191))</f>
        <v/>
      </c>
      <c r="S191" s="17">
        <f>IF($O191="","",DATE(YEAR($O191),MONTH($O191),1))</f>
        <v/>
      </c>
      <c r="T191" s="16">
        <f>IF($P191="Overdue",COUNTIF($P$3:$P191,"Overdue"),"")</f>
        <v/>
      </c>
    </row>
    <row r="192">
      <c r="A192" s="4" t="inlineStr">
        <is>
          <t>D-3667</t>
        </is>
      </c>
      <c r="B192" s="4" t="inlineStr">
        <is>
          <t>Sara El Kurdi</t>
        </is>
      </c>
      <c r="C192" s="14" t="inlineStr">
        <is>
          <t>0533888363</t>
        </is>
      </c>
      <c r="D192" s="4" t="inlineStr">
        <is>
          <t>Dr Reem Al Otaibi</t>
        </is>
      </c>
      <c r="E192" s="4" t="inlineStr">
        <is>
          <t>Check-up and scale</t>
        </is>
      </c>
      <c r="F192" s="5" t="n">
        <v>46229</v>
      </c>
      <c r="G192" s="6" t="n">
        <v>6</v>
      </c>
      <c r="H192" s="5" t="n"/>
      <c r="I192" s="4" t="n"/>
      <c r="J192" s="5" t="n"/>
      <c r="K192" s="5" t="n"/>
      <c r="L192" s="4" t="n"/>
      <c r="M192" s="5" t="n"/>
      <c r="N192" s="4" t="n"/>
      <c r="O192" s="15">
        <f>IF($F192="","",EDATE($F192,IF($G192="",'Settings'!$B$6,$G192)))</f>
        <v/>
      </c>
      <c r="P192" s="9">
        <f>IF($O192="","",IF(OR($M192&lt;&gt;"",$L192="Booked"),"Booked",IF(OR($L192="Declined",$L192="Moved / left"),"Closed",IF($O192&lt;DATE(YEAR('Settings'!$B$5),MONTH('Settings'!$B$5),1),"Overdue",IF($O192&lt;=EOMONTH('Settings'!$B$5,0),"Due this month",IF($O192&lt;=EOMONTH('Settings'!$B$5,1),"Due next month","Not yet due"))))))</f>
        <v/>
      </c>
      <c r="Q192" s="16">
        <f>IF($P192="Overdue",'Settings'!$B$5-$O192,"")</f>
        <v/>
      </c>
      <c r="R192" s="16">
        <f>IF($A192="","",COUNT($H192,$J192,$K192))</f>
        <v/>
      </c>
      <c r="S192" s="17">
        <f>IF($O192="","",DATE(YEAR($O192),MONTH($O192),1))</f>
        <v/>
      </c>
      <c r="T192" s="16">
        <f>IF($P192="Overdue",COUNTIF($P$3:$P192,"Overdue"),"")</f>
        <v/>
      </c>
    </row>
    <row r="193">
      <c r="A193" s="4" t="inlineStr">
        <is>
          <t>D-3670</t>
        </is>
      </c>
      <c r="B193" s="4" t="inlineStr">
        <is>
          <t>Mohammed Al Anazi</t>
        </is>
      </c>
      <c r="C193" s="14" t="inlineStr">
        <is>
          <t>0547281554</t>
        </is>
      </c>
      <c r="D193" s="4" t="inlineStr">
        <is>
          <t>Nouf Al Mutairi (hygienist)</t>
        </is>
      </c>
      <c r="E193" s="4" t="inlineStr">
        <is>
          <t>Check-up and scale</t>
        </is>
      </c>
      <c r="F193" s="5" t="n">
        <v>46230</v>
      </c>
      <c r="G193" s="6" t="n">
        <v>6</v>
      </c>
      <c r="H193" s="5" t="n"/>
      <c r="I193" s="4" t="n"/>
      <c r="J193" s="5" t="n"/>
      <c r="K193" s="5" t="n"/>
      <c r="L193" s="4" t="n"/>
      <c r="M193" s="5" t="n"/>
      <c r="N193" s="4" t="n"/>
      <c r="O193" s="15">
        <f>IF($F193="","",EDATE($F193,IF($G193="",'Settings'!$B$6,$G193)))</f>
        <v/>
      </c>
      <c r="P193" s="9">
        <f>IF($O193="","",IF(OR($M193&lt;&gt;"",$L193="Booked"),"Booked",IF(OR($L193="Declined",$L193="Moved / left"),"Closed",IF($O193&lt;DATE(YEAR('Settings'!$B$5),MONTH('Settings'!$B$5),1),"Overdue",IF($O193&lt;=EOMONTH('Settings'!$B$5,0),"Due this month",IF($O193&lt;=EOMONTH('Settings'!$B$5,1),"Due next month","Not yet due"))))))</f>
        <v/>
      </c>
      <c r="Q193" s="16">
        <f>IF($P193="Overdue",'Settings'!$B$5-$O193,"")</f>
        <v/>
      </c>
      <c r="R193" s="16">
        <f>IF($A193="","",COUNT($H193,$J193,$K193))</f>
        <v/>
      </c>
      <c r="S193" s="17">
        <f>IF($O193="","",DATE(YEAR($O193),MONTH($O193),1))</f>
        <v/>
      </c>
      <c r="T193" s="16">
        <f>IF($P193="Overdue",COUNTIF($P$3:$P193,"Overdue"),"")</f>
        <v/>
      </c>
    </row>
    <row r="194">
      <c r="A194" s="4" t="inlineStr">
        <is>
          <t>D-3673</t>
        </is>
      </c>
      <c r="B194" s="4" t="inlineStr">
        <is>
          <t>Sara Al Shammari</t>
        </is>
      </c>
      <c r="C194" s="14" t="inlineStr">
        <is>
          <t>0506547318</t>
        </is>
      </c>
      <c r="D194" s="4" t="inlineStr">
        <is>
          <t>Dr Reem Al Otaibi</t>
        </is>
      </c>
      <c r="E194" s="4" t="inlineStr">
        <is>
          <t>Retainer check</t>
        </is>
      </c>
      <c r="F194" s="5" t="n">
        <v>46230</v>
      </c>
      <c r="G194" s="6" t="n">
        <v>6</v>
      </c>
      <c r="H194" s="5" t="n"/>
      <c r="I194" s="4" t="n"/>
      <c r="J194" s="5" t="n"/>
      <c r="K194" s="5" t="n"/>
      <c r="L194" s="4" t="n"/>
      <c r="M194" s="5" t="n"/>
      <c r="N194" s="4" t="n"/>
      <c r="O194" s="15">
        <f>IF($F194="","",EDATE($F194,IF($G194="",'Settings'!$B$6,$G194)))</f>
        <v/>
      </c>
      <c r="P194" s="9">
        <f>IF($O194="","",IF(OR($M194&lt;&gt;"",$L194="Booked"),"Booked",IF(OR($L194="Declined",$L194="Moved / left"),"Closed",IF($O194&lt;DATE(YEAR('Settings'!$B$5),MONTH('Settings'!$B$5),1),"Overdue",IF($O194&lt;=EOMONTH('Settings'!$B$5,0),"Due this month",IF($O194&lt;=EOMONTH('Settings'!$B$5,1),"Due next month","Not yet due"))))))</f>
        <v/>
      </c>
      <c r="Q194" s="16">
        <f>IF($P194="Overdue",'Settings'!$B$5-$O194,"")</f>
        <v/>
      </c>
      <c r="R194" s="16">
        <f>IF($A194="","",COUNT($H194,$J194,$K194))</f>
        <v/>
      </c>
      <c r="S194" s="17">
        <f>IF($O194="","",DATE(YEAR($O194),MONTH($O194),1))</f>
        <v/>
      </c>
      <c r="T194" s="16">
        <f>IF($P194="Overdue",COUNTIF($P$3:$P194,"Overdue"),"")</f>
        <v/>
      </c>
    </row>
    <row r="195">
      <c r="A195" s="4" t="inlineStr">
        <is>
          <t>D-3676</t>
        </is>
      </c>
      <c r="B195" s="4" t="inlineStr">
        <is>
          <t>Abdulrahman Suleiman</t>
        </is>
      </c>
      <c r="C195" s="14" t="inlineStr">
        <is>
          <t>0504155590</t>
        </is>
      </c>
      <c r="D195" s="4" t="inlineStr">
        <is>
          <t>Dr Karim Fawzy</t>
        </is>
      </c>
      <c r="E195" s="4" t="inlineStr">
        <is>
          <t>Check-up and scale</t>
        </is>
      </c>
      <c r="F195" s="5" t="n">
        <v>46230</v>
      </c>
      <c r="G195" s="6" t="n">
        <v>6</v>
      </c>
      <c r="H195" s="5" t="n"/>
      <c r="I195" s="4" t="n"/>
      <c r="J195" s="5" t="n"/>
      <c r="K195" s="5" t="n"/>
      <c r="L195" s="4" t="n"/>
      <c r="M195" s="5" t="n"/>
      <c r="N195" s="4" t="n"/>
      <c r="O195" s="15">
        <f>IF($F195="","",EDATE($F195,IF($G195="",'Settings'!$B$6,$G195)))</f>
        <v/>
      </c>
      <c r="P195" s="9">
        <f>IF($O195="","",IF(OR($M195&lt;&gt;"",$L195="Booked"),"Booked",IF(OR($L195="Declined",$L195="Moved / left"),"Closed",IF($O195&lt;DATE(YEAR('Settings'!$B$5),MONTH('Settings'!$B$5),1),"Overdue",IF($O195&lt;=EOMONTH('Settings'!$B$5,0),"Due this month",IF($O195&lt;=EOMONTH('Settings'!$B$5,1),"Due next month","Not yet due"))))))</f>
        <v/>
      </c>
      <c r="Q195" s="16">
        <f>IF($P195="Overdue",'Settings'!$B$5-$O195,"")</f>
        <v/>
      </c>
      <c r="R195" s="16">
        <f>IF($A195="","",COUNT($H195,$J195,$K195))</f>
        <v/>
      </c>
      <c r="S195" s="17">
        <f>IF($O195="","",DATE(YEAR($O195),MONTH($O195),1))</f>
        <v/>
      </c>
      <c r="T195" s="16">
        <f>IF($P195="Overdue",COUNTIF($P$3:$P195,"Overdue"),"")</f>
        <v/>
      </c>
    </row>
    <row r="196">
      <c r="A196" s="4" t="inlineStr">
        <is>
          <t>D-3679</t>
        </is>
      </c>
      <c r="B196" s="4" t="inlineStr">
        <is>
          <t>Ahmed Al Balawi</t>
        </is>
      </c>
      <c r="C196" s="14" t="inlineStr">
        <is>
          <t>0509526218</t>
        </is>
      </c>
      <c r="D196" s="4" t="inlineStr">
        <is>
          <t>Nouf Al Mutairi (hygienist)</t>
        </is>
      </c>
      <c r="E196" s="4" t="inlineStr">
        <is>
          <t>Check-up and scale</t>
        </is>
      </c>
      <c r="F196" s="5" t="n">
        <v>46231</v>
      </c>
      <c r="G196" s="6" t="n">
        <v>6</v>
      </c>
      <c r="H196" s="5" t="n"/>
      <c r="I196" s="4" t="n"/>
      <c r="J196" s="5" t="n"/>
      <c r="K196" s="5" t="n"/>
      <c r="L196" s="4" t="n"/>
      <c r="M196" s="5" t="n"/>
      <c r="N196" s="4" t="n"/>
      <c r="O196" s="15">
        <f>IF($F196="","",EDATE($F196,IF($G196="",'Settings'!$B$6,$G196)))</f>
        <v/>
      </c>
      <c r="P196" s="9">
        <f>IF($O196="","",IF(OR($M196&lt;&gt;"",$L196="Booked"),"Booked",IF(OR($L196="Declined",$L196="Moved / left"),"Closed",IF($O196&lt;DATE(YEAR('Settings'!$B$5),MONTH('Settings'!$B$5),1),"Overdue",IF($O196&lt;=EOMONTH('Settings'!$B$5,0),"Due this month",IF($O196&lt;=EOMONTH('Settings'!$B$5,1),"Due next month","Not yet due"))))))</f>
        <v/>
      </c>
      <c r="Q196" s="16">
        <f>IF($P196="Overdue",'Settings'!$B$5-$O196,"")</f>
        <v/>
      </c>
      <c r="R196" s="16">
        <f>IF($A196="","",COUNT($H196,$J196,$K196))</f>
        <v/>
      </c>
      <c r="S196" s="17">
        <f>IF($O196="","",DATE(YEAR($O196),MONTH($O196),1))</f>
        <v/>
      </c>
      <c r="T196" s="16">
        <f>IF($P196="Overdue",COUNTIF($P$3:$P196,"Overdue"),"")</f>
        <v/>
      </c>
    </row>
    <row r="197">
      <c r="A197" s="4" t="inlineStr">
        <is>
          <t>D-3682</t>
        </is>
      </c>
      <c r="B197" s="4" t="inlineStr">
        <is>
          <t>Amal Abdulaziz</t>
        </is>
      </c>
      <c r="C197" s="14" t="inlineStr">
        <is>
          <t>0539123042</t>
        </is>
      </c>
      <c r="D197" s="4" t="inlineStr">
        <is>
          <t>Nouf Al Mutairi (hygienist)</t>
        </is>
      </c>
      <c r="E197" s="4" t="inlineStr">
        <is>
          <t>Check-up and scale</t>
        </is>
      </c>
      <c r="F197" s="5" t="n">
        <v>46231</v>
      </c>
      <c r="G197" s="6" t="n">
        <v>6</v>
      </c>
      <c r="H197" s="5" t="n"/>
      <c r="I197" s="4" t="n"/>
      <c r="J197" s="5" t="n"/>
      <c r="K197" s="5" t="n"/>
      <c r="L197" s="4" t="n"/>
      <c r="M197" s="5" t="n"/>
      <c r="N197" s="4" t="n"/>
      <c r="O197" s="15">
        <f>IF($F197="","",EDATE($F197,IF($G197="",'Settings'!$B$6,$G197)))</f>
        <v/>
      </c>
      <c r="P197" s="9">
        <f>IF($O197="","",IF(OR($M197&lt;&gt;"",$L197="Booked"),"Booked",IF(OR($L197="Declined",$L197="Moved / left"),"Closed",IF($O197&lt;DATE(YEAR('Settings'!$B$5),MONTH('Settings'!$B$5),1),"Overdue",IF($O197&lt;=EOMONTH('Settings'!$B$5,0),"Due this month",IF($O197&lt;=EOMONTH('Settings'!$B$5,1),"Due next month","Not yet due"))))))</f>
        <v/>
      </c>
      <c r="Q197" s="16">
        <f>IF($P197="Overdue",'Settings'!$B$5-$O197,"")</f>
        <v/>
      </c>
      <c r="R197" s="16">
        <f>IF($A197="","",COUNT($H197,$J197,$K197))</f>
        <v/>
      </c>
      <c r="S197" s="17">
        <f>IF($O197="","",DATE(YEAR($O197),MONTH($O197),1))</f>
        <v/>
      </c>
      <c r="T197" s="16">
        <f>IF($P197="Overdue",COUNTIF($P$3:$P197,"Overdue"),"")</f>
        <v/>
      </c>
    </row>
    <row r="198">
      <c r="A198" s="4" t="inlineStr">
        <is>
          <t>D-3685</t>
        </is>
      </c>
      <c r="B198" s="4" t="inlineStr">
        <is>
          <t>Hesham Suleiman</t>
        </is>
      </c>
      <c r="C198" s="14" t="inlineStr">
        <is>
          <t>0537558862</t>
        </is>
      </c>
      <c r="D198" s="4" t="inlineStr">
        <is>
          <t>Nouf Al Mutairi (hygienist)</t>
        </is>
      </c>
      <c r="E198" s="4" t="inlineStr">
        <is>
          <t>Check-up and scale</t>
        </is>
      </c>
      <c r="F198" s="5" t="n">
        <v>46232</v>
      </c>
      <c r="G198" s="6" t="n">
        <v>6</v>
      </c>
      <c r="H198" s="5" t="n"/>
      <c r="I198" s="4" t="n"/>
      <c r="J198" s="5" t="n"/>
      <c r="K198" s="5" t="n"/>
      <c r="L198" s="4" t="n"/>
      <c r="M198" s="5" t="n"/>
      <c r="N198" s="4" t="n"/>
      <c r="O198" s="15">
        <f>IF($F198="","",EDATE($F198,IF($G198="",'Settings'!$B$6,$G198)))</f>
        <v/>
      </c>
      <c r="P198" s="9">
        <f>IF($O198="","",IF(OR($M198&lt;&gt;"",$L198="Booked"),"Booked",IF(OR($L198="Declined",$L198="Moved / left"),"Closed",IF($O198&lt;DATE(YEAR('Settings'!$B$5),MONTH('Settings'!$B$5),1),"Overdue",IF($O198&lt;=EOMONTH('Settings'!$B$5,0),"Due this month",IF($O198&lt;=EOMONTH('Settings'!$B$5,1),"Due next month","Not yet due"))))))</f>
        <v/>
      </c>
      <c r="Q198" s="16">
        <f>IF($P198="Overdue",'Settings'!$B$5-$O198,"")</f>
        <v/>
      </c>
      <c r="R198" s="16">
        <f>IF($A198="","",COUNT($H198,$J198,$K198))</f>
        <v/>
      </c>
      <c r="S198" s="17">
        <f>IF($O198="","",DATE(YEAR($O198),MONTH($O198),1))</f>
        <v/>
      </c>
      <c r="T198" s="16">
        <f>IF($P198="Overdue",COUNTIF($P$3:$P198,"Overdue"),"")</f>
        <v/>
      </c>
    </row>
    <row r="199">
      <c r="A199" s="4" t="inlineStr">
        <is>
          <t>D-3688</t>
        </is>
      </c>
      <c r="B199" s="4" t="inlineStr">
        <is>
          <t>Mona Mansour</t>
        </is>
      </c>
      <c r="C199" s="14" t="inlineStr">
        <is>
          <t>0509486946</t>
        </is>
      </c>
      <c r="D199" s="4" t="inlineStr">
        <is>
          <t>Dr Reem Al Otaibi</t>
        </is>
      </c>
      <c r="E199" s="4" t="inlineStr">
        <is>
          <t>Check-up and scale</t>
        </is>
      </c>
      <c r="F199" s="5" t="n">
        <v>46232</v>
      </c>
      <c r="G199" s="6" t="n">
        <v>6</v>
      </c>
      <c r="H199" s="5" t="n"/>
      <c r="I199" s="4" t="n"/>
      <c r="J199" s="5" t="n"/>
      <c r="K199" s="5" t="n"/>
      <c r="L199" s="4" t="n"/>
      <c r="M199" s="5" t="n"/>
      <c r="N199" s="4" t="n"/>
      <c r="O199" s="15">
        <f>IF($F199="","",EDATE($F199,IF($G199="",'Settings'!$B$6,$G199)))</f>
        <v/>
      </c>
      <c r="P199" s="9">
        <f>IF($O199="","",IF(OR($M199&lt;&gt;"",$L199="Booked"),"Booked",IF(OR($L199="Declined",$L199="Moved / left"),"Closed",IF($O199&lt;DATE(YEAR('Settings'!$B$5),MONTH('Settings'!$B$5),1),"Overdue",IF($O199&lt;=EOMONTH('Settings'!$B$5,0),"Due this month",IF($O199&lt;=EOMONTH('Settings'!$B$5,1),"Due next month","Not yet due"))))))</f>
        <v/>
      </c>
      <c r="Q199" s="16">
        <f>IF($P199="Overdue",'Settings'!$B$5-$O199,"")</f>
        <v/>
      </c>
      <c r="R199" s="16">
        <f>IF($A199="","",COUNT($H199,$J199,$K199))</f>
        <v/>
      </c>
      <c r="S199" s="17">
        <f>IF($O199="","",DATE(YEAR($O199),MONTH($O199),1))</f>
        <v/>
      </c>
      <c r="T199" s="16">
        <f>IF($P199="Overdue",COUNTIF($P$3:$P199,"Overdue"),"")</f>
        <v/>
      </c>
    </row>
    <row r="200">
      <c r="A200" s="4" t="inlineStr">
        <is>
          <t>D-3691</t>
        </is>
      </c>
      <c r="B200" s="4" t="inlineStr">
        <is>
          <t>Abdulrahman Hassan</t>
        </is>
      </c>
      <c r="C200" s="14" t="inlineStr">
        <is>
          <t>0558589879</t>
        </is>
      </c>
      <c r="D200" s="4" t="inlineStr">
        <is>
          <t>Dr Reem Al Otaibi</t>
        </is>
      </c>
      <c r="E200" s="4" t="inlineStr">
        <is>
          <t>Check-up and scale</t>
        </is>
      </c>
      <c r="F200" s="5" t="n">
        <v>46232</v>
      </c>
      <c r="G200" s="6" t="n">
        <v>6</v>
      </c>
      <c r="H200" s="5" t="n"/>
      <c r="I200" s="4" t="n"/>
      <c r="J200" s="5" t="n"/>
      <c r="K200" s="5" t="n"/>
      <c r="L200" s="4" t="n"/>
      <c r="M200" s="5" t="n"/>
      <c r="N200" s="4" t="n"/>
      <c r="O200" s="15">
        <f>IF($F200="","",EDATE($F200,IF($G200="",'Settings'!$B$6,$G200)))</f>
        <v/>
      </c>
      <c r="P200" s="9">
        <f>IF($O200="","",IF(OR($M200&lt;&gt;"",$L200="Booked"),"Booked",IF(OR($L200="Declined",$L200="Moved / left"),"Closed",IF($O200&lt;DATE(YEAR('Settings'!$B$5),MONTH('Settings'!$B$5),1),"Overdue",IF($O200&lt;=EOMONTH('Settings'!$B$5,0),"Due this month",IF($O200&lt;=EOMONTH('Settings'!$B$5,1),"Due next month","Not yet due"))))))</f>
        <v/>
      </c>
      <c r="Q200" s="16">
        <f>IF($P200="Overdue",'Settings'!$B$5-$O200,"")</f>
        <v/>
      </c>
      <c r="R200" s="16">
        <f>IF($A200="","",COUNT($H200,$J200,$K200))</f>
        <v/>
      </c>
      <c r="S200" s="17">
        <f>IF($O200="","",DATE(YEAR($O200),MONTH($O200),1))</f>
        <v/>
      </c>
      <c r="T200" s="16">
        <f>IF($P200="Overdue",COUNTIF($P$3:$P200,"Overdue"),"")</f>
        <v/>
      </c>
    </row>
    <row r="201">
      <c r="A201" s="4" t="inlineStr">
        <is>
          <t>D-3694</t>
        </is>
      </c>
      <c r="B201" s="4" t="inlineStr">
        <is>
          <t>Khaled Al Shehri</t>
        </is>
      </c>
      <c r="C201" s="14" t="inlineStr">
        <is>
          <t>0563764975</t>
        </is>
      </c>
      <c r="D201" s="4" t="inlineStr">
        <is>
          <t>Nouf Al Mutairi (hygienist)</t>
        </is>
      </c>
      <c r="E201" s="4" t="inlineStr">
        <is>
          <t>Perio maintenance</t>
        </is>
      </c>
      <c r="F201" s="5" t="n">
        <v>46326</v>
      </c>
      <c r="G201" s="6" t="n">
        <v>3</v>
      </c>
      <c r="H201" s="5" t="n"/>
      <c r="I201" s="4" t="n"/>
      <c r="J201" s="5" t="n"/>
      <c r="K201" s="5" t="n"/>
      <c r="L201" s="4" t="n"/>
      <c r="M201" s="5" t="n"/>
      <c r="N201" s="4" t="n"/>
      <c r="O201" s="15">
        <f>IF($F201="","",EDATE($F201,IF($G201="",'Settings'!$B$6,$G201)))</f>
        <v/>
      </c>
      <c r="P201" s="9">
        <f>IF($O201="","",IF(OR($M201&lt;&gt;"",$L201="Booked"),"Booked",IF(OR($L201="Declined",$L201="Moved / left"),"Closed",IF($O201&lt;DATE(YEAR('Settings'!$B$5),MONTH('Settings'!$B$5),1),"Overdue",IF($O201&lt;=EOMONTH('Settings'!$B$5,0),"Due this month",IF($O201&lt;=EOMONTH('Settings'!$B$5,1),"Due next month","Not yet due"))))))</f>
        <v/>
      </c>
      <c r="Q201" s="16">
        <f>IF($P201="Overdue",'Settings'!$B$5-$O201,"")</f>
        <v/>
      </c>
      <c r="R201" s="16">
        <f>IF($A201="","",COUNT($H201,$J201,$K201))</f>
        <v/>
      </c>
      <c r="S201" s="17">
        <f>IF($O201="","",DATE(YEAR($O201),MONTH($O201),1))</f>
        <v/>
      </c>
      <c r="T201" s="16">
        <f>IF($P201="Overdue",COUNTIF($P$3:$P201,"Overdue"),"")</f>
        <v/>
      </c>
    </row>
    <row r="202">
      <c r="A202" s="4" t="inlineStr">
        <is>
          <t>D-3697</t>
        </is>
      </c>
      <c r="B202" s="4" t="inlineStr">
        <is>
          <t>Jana Abdulaziz</t>
        </is>
      </c>
      <c r="C202" s="14" t="inlineStr">
        <is>
          <t>0506693687</t>
        </is>
      </c>
      <c r="D202" s="4" t="inlineStr">
        <is>
          <t>Dr Karim Fawzy</t>
        </is>
      </c>
      <c r="E202" s="4" t="inlineStr">
        <is>
          <t>Child check-up and fluoride</t>
        </is>
      </c>
      <c r="F202" s="5" t="n">
        <v>46235</v>
      </c>
      <c r="G202" s="6" t="n">
        <v>6</v>
      </c>
      <c r="H202" s="5" t="n"/>
      <c r="I202" s="4" t="n"/>
      <c r="J202" s="5" t="n"/>
      <c r="K202" s="5" t="n"/>
      <c r="L202" s="4" t="n"/>
      <c r="M202" s="5" t="n"/>
      <c r="N202" s="4" t="n"/>
      <c r="O202" s="15">
        <f>IF($F202="","",EDATE($F202,IF($G202="",'Settings'!$B$6,$G202)))</f>
        <v/>
      </c>
      <c r="P202" s="9">
        <f>IF($O202="","",IF(OR($M202&lt;&gt;"",$L202="Booked"),"Booked",IF(OR($L202="Declined",$L202="Moved / left"),"Closed",IF($O202&lt;DATE(YEAR('Settings'!$B$5),MONTH('Settings'!$B$5),1),"Overdue",IF($O202&lt;=EOMONTH('Settings'!$B$5,0),"Due this month",IF($O202&lt;=EOMONTH('Settings'!$B$5,1),"Due next month","Not yet due"))))))</f>
        <v/>
      </c>
      <c r="Q202" s="16">
        <f>IF($P202="Overdue",'Settings'!$B$5-$O202,"")</f>
        <v/>
      </c>
      <c r="R202" s="16">
        <f>IF($A202="","",COUNT($H202,$J202,$K202))</f>
        <v/>
      </c>
      <c r="S202" s="17">
        <f>IF($O202="","",DATE(YEAR($O202),MONTH($O202),1))</f>
        <v/>
      </c>
      <c r="T202" s="16">
        <f>IF($P202="Overdue",COUNTIF($P$3:$P202,"Overdue"),"")</f>
        <v/>
      </c>
    </row>
    <row r="203">
      <c r="A203" s="4" t="inlineStr">
        <is>
          <t>D-3700</t>
        </is>
      </c>
      <c r="B203" s="4" t="inlineStr">
        <is>
          <t>Jana Suleiman</t>
        </is>
      </c>
      <c r="C203" s="14" t="inlineStr">
        <is>
          <t>0532337811</t>
        </is>
      </c>
      <c r="D203" s="4" t="inlineStr">
        <is>
          <t>Dr Tarek Hamdy</t>
        </is>
      </c>
      <c r="E203" s="4" t="inlineStr">
        <is>
          <t>Implant review</t>
        </is>
      </c>
      <c r="F203" s="5" t="n">
        <v>46054</v>
      </c>
      <c r="G203" s="6" t="n">
        <v>12</v>
      </c>
      <c r="H203" s="5" t="n"/>
      <c r="I203" s="4" t="n"/>
      <c r="J203" s="5" t="n"/>
      <c r="K203" s="5" t="n"/>
      <c r="L203" s="4" t="n"/>
      <c r="M203" s="5" t="n"/>
      <c r="N203" s="4" t="n"/>
      <c r="O203" s="15">
        <f>IF($F203="","",EDATE($F203,IF($G203="",'Settings'!$B$6,$G203)))</f>
        <v/>
      </c>
      <c r="P203" s="9">
        <f>IF($O203="","",IF(OR($M203&lt;&gt;"",$L203="Booked"),"Booked",IF(OR($L203="Declined",$L203="Moved / left"),"Closed",IF($O203&lt;DATE(YEAR('Settings'!$B$5),MONTH('Settings'!$B$5),1),"Overdue",IF($O203&lt;=EOMONTH('Settings'!$B$5,0),"Due this month",IF($O203&lt;=EOMONTH('Settings'!$B$5,1),"Due next month","Not yet due"))))))</f>
        <v/>
      </c>
      <c r="Q203" s="16">
        <f>IF($P203="Overdue",'Settings'!$B$5-$O203,"")</f>
        <v/>
      </c>
      <c r="R203" s="16">
        <f>IF($A203="","",COUNT($H203,$J203,$K203))</f>
        <v/>
      </c>
      <c r="S203" s="17">
        <f>IF($O203="","",DATE(YEAR($O203),MONTH($O203),1))</f>
        <v/>
      </c>
      <c r="T203" s="16">
        <f>IF($P203="Overdue",COUNTIF($P$3:$P203,"Overdue"),"")</f>
        <v/>
      </c>
    </row>
    <row r="204">
      <c r="A204" s="4" t="inlineStr">
        <is>
          <t>D-3703</t>
        </is>
      </c>
      <c r="B204" s="4" t="inlineStr">
        <is>
          <t>Hesham El Kurdi</t>
        </is>
      </c>
      <c r="C204" s="14" t="inlineStr">
        <is>
          <t>0561997411</t>
        </is>
      </c>
      <c r="D204" s="4" t="inlineStr">
        <is>
          <t>Dr Reem Al Otaibi</t>
        </is>
      </c>
      <c r="E204" s="4" t="inlineStr">
        <is>
          <t>Child check-up and fluoride</t>
        </is>
      </c>
      <c r="F204" s="5" t="n">
        <v>46236</v>
      </c>
      <c r="G204" s="6" t="n">
        <v>6</v>
      </c>
      <c r="H204" s="5" t="n"/>
      <c r="I204" s="4" t="n"/>
      <c r="J204" s="5" t="n"/>
      <c r="K204" s="5" t="n"/>
      <c r="L204" s="4" t="n"/>
      <c r="M204" s="5" t="n"/>
      <c r="N204" s="4" t="n"/>
      <c r="O204" s="15">
        <f>IF($F204="","",EDATE($F204,IF($G204="",'Settings'!$B$6,$G204)))</f>
        <v/>
      </c>
      <c r="P204" s="9">
        <f>IF($O204="","",IF(OR($M204&lt;&gt;"",$L204="Booked"),"Booked",IF(OR($L204="Declined",$L204="Moved / left"),"Closed",IF($O204&lt;DATE(YEAR('Settings'!$B$5),MONTH('Settings'!$B$5),1),"Overdue",IF($O204&lt;=EOMONTH('Settings'!$B$5,0),"Due this month",IF($O204&lt;=EOMONTH('Settings'!$B$5,1),"Due next month","Not yet due"))))))</f>
        <v/>
      </c>
      <c r="Q204" s="16">
        <f>IF($P204="Overdue",'Settings'!$B$5-$O204,"")</f>
        <v/>
      </c>
      <c r="R204" s="16">
        <f>IF($A204="","",COUNT($H204,$J204,$K204))</f>
        <v/>
      </c>
      <c r="S204" s="17">
        <f>IF($O204="","",DATE(YEAR($O204),MONTH($O204),1))</f>
        <v/>
      </c>
      <c r="T204" s="16">
        <f>IF($P204="Overdue",COUNTIF($P$3:$P204,"Overdue"),"")</f>
        <v/>
      </c>
    </row>
    <row r="205">
      <c r="A205" s="4" t="inlineStr">
        <is>
          <t>D-3706</t>
        </is>
      </c>
      <c r="B205" s="4" t="inlineStr">
        <is>
          <t>Rana Al Ghamdi</t>
        </is>
      </c>
      <c r="C205" s="14" t="inlineStr">
        <is>
          <t>0549697067</t>
        </is>
      </c>
      <c r="D205" s="4" t="inlineStr">
        <is>
          <t>Dr Karim Fawzy</t>
        </is>
      </c>
      <c r="E205" s="4" t="inlineStr">
        <is>
          <t>Check-up and scale</t>
        </is>
      </c>
      <c r="F205" s="5" t="n">
        <v>46237</v>
      </c>
      <c r="G205" s="6" t="n">
        <v>6</v>
      </c>
      <c r="H205" s="5" t="n"/>
      <c r="I205" s="4" t="n"/>
      <c r="J205" s="5" t="n"/>
      <c r="K205" s="5" t="n"/>
      <c r="L205" s="4" t="n"/>
      <c r="M205" s="5" t="n"/>
      <c r="N205" s="4" t="n"/>
      <c r="O205" s="15">
        <f>IF($F205="","",EDATE($F205,IF($G205="",'Settings'!$B$6,$G205)))</f>
        <v/>
      </c>
      <c r="P205" s="9">
        <f>IF($O205="","",IF(OR($M205&lt;&gt;"",$L205="Booked"),"Booked",IF(OR($L205="Declined",$L205="Moved / left"),"Closed",IF($O205&lt;DATE(YEAR('Settings'!$B$5),MONTH('Settings'!$B$5),1),"Overdue",IF($O205&lt;=EOMONTH('Settings'!$B$5,0),"Due this month",IF($O205&lt;=EOMONTH('Settings'!$B$5,1),"Due next month","Not yet due"))))))</f>
        <v/>
      </c>
      <c r="Q205" s="16">
        <f>IF($P205="Overdue",'Settings'!$B$5-$O205,"")</f>
        <v/>
      </c>
      <c r="R205" s="16">
        <f>IF($A205="","",COUNT($H205,$J205,$K205))</f>
        <v/>
      </c>
      <c r="S205" s="17">
        <f>IF($O205="","",DATE(YEAR($O205),MONTH($O205),1))</f>
        <v/>
      </c>
      <c r="T205" s="16">
        <f>IF($P205="Overdue",COUNTIF($P$3:$P205,"Overdue"),"")</f>
        <v/>
      </c>
    </row>
    <row r="206">
      <c r="A206" s="4" t="inlineStr">
        <is>
          <t>D-3709</t>
        </is>
      </c>
      <c r="B206" s="4" t="inlineStr">
        <is>
          <t>Omar Al Ghamdi</t>
        </is>
      </c>
      <c r="C206" s="14" t="inlineStr">
        <is>
          <t>0501714784</t>
        </is>
      </c>
      <c r="D206" s="4" t="inlineStr">
        <is>
          <t>Dr Reem Al Otaibi</t>
        </is>
      </c>
      <c r="E206" s="4" t="inlineStr">
        <is>
          <t>Check-up and scale</t>
        </is>
      </c>
      <c r="F206" s="5" t="n">
        <v>46238</v>
      </c>
      <c r="G206" s="6" t="n">
        <v>6</v>
      </c>
      <c r="H206" s="5" t="n"/>
      <c r="I206" s="4" t="n"/>
      <c r="J206" s="5" t="n"/>
      <c r="K206" s="5" t="n"/>
      <c r="L206" s="4" t="n"/>
      <c r="M206" s="5" t="n"/>
      <c r="N206" s="4" t="n"/>
      <c r="O206" s="15">
        <f>IF($F206="","",EDATE($F206,IF($G206="",'Settings'!$B$6,$G206)))</f>
        <v/>
      </c>
      <c r="P206" s="9">
        <f>IF($O206="","",IF(OR($M206&lt;&gt;"",$L206="Booked"),"Booked",IF(OR($L206="Declined",$L206="Moved / left"),"Closed",IF($O206&lt;DATE(YEAR('Settings'!$B$5),MONTH('Settings'!$B$5),1),"Overdue",IF($O206&lt;=EOMONTH('Settings'!$B$5,0),"Due this month",IF($O206&lt;=EOMONTH('Settings'!$B$5,1),"Due next month","Not yet due"))))))</f>
        <v/>
      </c>
      <c r="Q206" s="16">
        <f>IF($P206="Overdue",'Settings'!$B$5-$O206,"")</f>
        <v/>
      </c>
      <c r="R206" s="16">
        <f>IF($A206="","",COUNT($H206,$J206,$K206))</f>
        <v/>
      </c>
      <c r="S206" s="17">
        <f>IF($O206="","",DATE(YEAR($O206),MONTH($O206),1))</f>
        <v/>
      </c>
      <c r="T206" s="16">
        <f>IF($P206="Overdue",COUNTIF($P$3:$P206,"Overdue"),"")</f>
        <v/>
      </c>
    </row>
    <row r="207">
      <c r="A207" s="4" t="inlineStr">
        <is>
          <t>D-3712</t>
        </is>
      </c>
      <c r="B207" s="4" t="inlineStr">
        <is>
          <t>Lamia El Naggar</t>
        </is>
      </c>
      <c r="C207" s="14" t="inlineStr">
        <is>
          <t>0561766939</t>
        </is>
      </c>
      <c r="D207" s="4" t="inlineStr">
        <is>
          <t>Dr Reem Al Otaibi</t>
        </is>
      </c>
      <c r="E207" s="4" t="inlineStr">
        <is>
          <t>Check-up and scale</t>
        </is>
      </c>
      <c r="F207" s="5" t="n">
        <v>46238</v>
      </c>
      <c r="G207" s="6" t="n">
        <v>6</v>
      </c>
      <c r="H207" s="5" t="n"/>
      <c r="I207" s="4" t="n"/>
      <c r="J207" s="5" t="n"/>
      <c r="K207" s="5" t="n"/>
      <c r="L207" s="4" t="n"/>
      <c r="M207" s="5" t="n"/>
      <c r="N207" s="4" t="n"/>
      <c r="O207" s="15">
        <f>IF($F207="","",EDATE($F207,IF($G207="",'Settings'!$B$6,$G207)))</f>
        <v/>
      </c>
      <c r="P207" s="9">
        <f>IF($O207="","",IF(OR($M207&lt;&gt;"",$L207="Booked"),"Booked",IF(OR($L207="Declined",$L207="Moved / left"),"Closed",IF($O207&lt;DATE(YEAR('Settings'!$B$5),MONTH('Settings'!$B$5),1),"Overdue",IF($O207&lt;=EOMONTH('Settings'!$B$5,0),"Due this month",IF($O207&lt;=EOMONTH('Settings'!$B$5,1),"Due next month","Not yet due"))))))</f>
        <v/>
      </c>
      <c r="Q207" s="16">
        <f>IF($P207="Overdue",'Settings'!$B$5-$O207,"")</f>
        <v/>
      </c>
      <c r="R207" s="16">
        <f>IF($A207="","",COUNT($H207,$J207,$K207))</f>
        <v/>
      </c>
      <c r="S207" s="17">
        <f>IF($O207="","",DATE(YEAR($O207),MONTH($O207),1))</f>
        <v/>
      </c>
      <c r="T207" s="16">
        <f>IF($P207="Overdue",COUNTIF($P$3:$P207,"Overdue"),"")</f>
        <v/>
      </c>
    </row>
    <row r="208">
      <c r="A208" s="4" t="inlineStr">
        <is>
          <t>D-3715</t>
        </is>
      </c>
      <c r="B208" s="4" t="inlineStr">
        <is>
          <t>Mazen Al Shehri</t>
        </is>
      </c>
      <c r="C208" s="14" t="inlineStr">
        <is>
          <t>0502712012</t>
        </is>
      </c>
      <c r="D208" s="4" t="inlineStr">
        <is>
          <t>Dr Reem Al Otaibi</t>
        </is>
      </c>
      <c r="E208" s="4" t="inlineStr">
        <is>
          <t>Check-up and scale</t>
        </is>
      </c>
      <c r="F208" s="5" t="n">
        <v>46240</v>
      </c>
      <c r="G208" s="6" t="n">
        <v>6</v>
      </c>
      <c r="H208" s="5" t="n"/>
      <c r="I208" s="4" t="n"/>
      <c r="J208" s="5" t="n"/>
      <c r="K208" s="5" t="n"/>
      <c r="L208" s="4" t="n"/>
      <c r="M208" s="5" t="n"/>
      <c r="N208" s="4" t="n"/>
      <c r="O208" s="15">
        <f>IF($F208="","",EDATE($F208,IF($G208="",'Settings'!$B$6,$G208)))</f>
        <v/>
      </c>
      <c r="P208" s="9">
        <f>IF($O208="","",IF(OR($M208&lt;&gt;"",$L208="Booked"),"Booked",IF(OR($L208="Declined",$L208="Moved / left"),"Closed",IF($O208&lt;DATE(YEAR('Settings'!$B$5),MONTH('Settings'!$B$5),1),"Overdue",IF($O208&lt;=EOMONTH('Settings'!$B$5,0),"Due this month",IF($O208&lt;=EOMONTH('Settings'!$B$5,1),"Due next month","Not yet due"))))))</f>
        <v/>
      </c>
      <c r="Q208" s="16">
        <f>IF($P208="Overdue",'Settings'!$B$5-$O208,"")</f>
        <v/>
      </c>
      <c r="R208" s="16">
        <f>IF($A208="","",COUNT($H208,$J208,$K208))</f>
        <v/>
      </c>
      <c r="S208" s="17">
        <f>IF($O208="","",DATE(YEAR($O208),MONTH($O208),1))</f>
        <v/>
      </c>
      <c r="T208" s="16">
        <f>IF($P208="Overdue",COUNTIF($P$3:$P208,"Overdue"),"")</f>
        <v/>
      </c>
    </row>
    <row r="209">
      <c r="A209" s="4" t="inlineStr">
        <is>
          <t>D-3718</t>
        </is>
      </c>
      <c r="B209" s="4" t="inlineStr">
        <is>
          <t>Doaa Al Mutairi</t>
        </is>
      </c>
      <c r="C209" s="14" t="inlineStr">
        <is>
          <t>0566906857</t>
        </is>
      </c>
      <c r="D209" s="4" t="inlineStr">
        <is>
          <t>Dr Reem Al Otaibi</t>
        </is>
      </c>
      <c r="E209" s="4" t="inlineStr">
        <is>
          <t>Check-up and scale</t>
        </is>
      </c>
      <c r="F209" s="5" t="n">
        <v>46241</v>
      </c>
      <c r="G209" s="6" t="n">
        <v>6</v>
      </c>
      <c r="H209" s="5" t="n"/>
      <c r="I209" s="4" t="n"/>
      <c r="J209" s="5" t="n"/>
      <c r="K209" s="5" t="n"/>
      <c r="L209" s="4" t="n"/>
      <c r="M209" s="5" t="n"/>
      <c r="N209" s="4" t="n"/>
      <c r="O209" s="15">
        <f>IF($F209="","",EDATE($F209,IF($G209="",'Settings'!$B$6,$G209)))</f>
        <v/>
      </c>
      <c r="P209" s="9">
        <f>IF($O209="","",IF(OR($M209&lt;&gt;"",$L209="Booked"),"Booked",IF(OR($L209="Declined",$L209="Moved / left"),"Closed",IF($O209&lt;DATE(YEAR('Settings'!$B$5),MONTH('Settings'!$B$5),1),"Overdue",IF($O209&lt;=EOMONTH('Settings'!$B$5,0),"Due this month",IF($O209&lt;=EOMONTH('Settings'!$B$5,1),"Due next month","Not yet due"))))))</f>
        <v/>
      </c>
      <c r="Q209" s="16">
        <f>IF($P209="Overdue",'Settings'!$B$5-$O209,"")</f>
        <v/>
      </c>
      <c r="R209" s="16">
        <f>IF($A209="","",COUNT($H209,$J209,$K209))</f>
        <v/>
      </c>
      <c r="S209" s="17">
        <f>IF($O209="","",DATE(YEAR($O209),MONTH($O209),1))</f>
        <v/>
      </c>
      <c r="T209" s="16">
        <f>IF($P209="Overdue",COUNTIF($P$3:$P209,"Overdue"),"")</f>
        <v/>
      </c>
    </row>
    <row r="210">
      <c r="A210" s="4" t="inlineStr">
        <is>
          <t>D-3721</t>
        </is>
      </c>
      <c r="B210" s="4" t="inlineStr">
        <is>
          <t>Mona El Naggar</t>
        </is>
      </c>
      <c r="C210" s="14" t="inlineStr">
        <is>
          <t>0556398508</t>
        </is>
      </c>
      <c r="D210" s="4" t="inlineStr">
        <is>
          <t>Nouf Al Mutairi (hygienist)</t>
        </is>
      </c>
      <c r="E210" s="4" t="inlineStr">
        <is>
          <t>Check-up and scale</t>
        </is>
      </c>
      <c r="F210" s="5" t="n">
        <v>46243</v>
      </c>
      <c r="G210" s="6" t="n">
        <v>6</v>
      </c>
      <c r="H210" s="5" t="n"/>
      <c r="I210" s="4" t="n"/>
      <c r="J210" s="5" t="n"/>
      <c r="K210" s="5" t="n"/>
      <c r="L210" s="4" t="n"/>
      <c r="M210" s="5" t="n"/>
      <c r="N210" s="4" t="n"/>
      <c r="O210" s="15">
        <f>IF($F210="","",EDATE($F210,IF($G210="",'Settings'!$B$6,$G210)))</f>
        <v/>
      </c>
      <c r="P210" s="9">
        <f>IF($O210="","",IF(OR($M210&lt;&gt;"",$L210="Booked"),"Booked",IF(OR($L210="Declined",$L210="Moved / left"),"Closed",IF($O210&lt;DATE(YEAR('Settings'!$B$5),MONTH('Settings'!$B$5),1),"Overdue",IF($O210&lt;=EOMONTH('Settings'!$B$5,0),"Due this month",IF($O210&lt;=EOMONTH('Settings'!$B$5,1),"Due next month","Not yet due"))))))</f>
        <v/>
      </c>
      <c r="Q210" s="16">
        <f>IF($P210="Overdue",'Settings'!$B$5-$O210,"")</f>
        <v/>
      </c>
      <c r="R210" s="16">
        <f>IF($A210="","",COUNT($H210,$J210,$K210))</f>
        <v/>
      </c>
      <c r="S210" s="17">
        <f>IF($O210="","",DATE(YEAR($O210),MONTH($O210),1))</f>
        <v/>
      </c>
      <c r="T210" s="16">
        <f>IF($P210="Overdue",COUNTIF($P$3:$P210,"Overdue"),"")</f>
        <v/>
      </c>
    </row>
    <row r="211">
      <c r="A211" s="4" t="inlineStr">
        <is>
          <t>D-3724</t>
        </is>
      </c>
      <c r="B211" s="4" t="inlineStr">
        <is>
          <t>Reem Al Balawi</t>
        </is>
      </c>
      <c r="C211" s="14" t="inlineStr">
        <is>
          <t>0554236019</t>
        </is>
      </c>
      <c r="D211" s="4" t="inlineStr">
        <is>
          <t>Dr Reem Al Otaibi</t>
        </is>
      </c>
      <c r="E211" s="4" t="inlineStr">
        <is>
          <t>Check-up and scale</t>
        </is>
      </c>
      <c r="F211" s="5" t="n">
        <v>46244</v>
      </c>
      <c r="G211" s="6" t="n">
        <v>6</v>
      </c>
      <c r="H211" s="5" t="n"/>
      <c r="I211" s="4" t="n"/>
      <c r="J211" s="5" t="n"/>
      <c r="K211" s="5" t="n"/>
      <c r="L211" s="4" t="n"/>
      <c r="M211" s="5" t="n"/>
      <c r="N211" s="4" t="n"/>
      <c r="O211" s="15">
        <f>IF($F211="","",EDATE($F211,IF($G211="",'Settings'!$B$6,$G211)))</f>
        <v/>
      </c>
      <c r="P211" s="9">
        <f>IF($O211="","",IF(OR($M211&lt;&gt;"",$L211="Booked"),"Booked",IF(OR($L211="Declined",$L211="Moved / left"),"Closed",IF($O211&lt;DATE(YEAR('Settings'!$B$5),MONTH('Settings'!$B$5),1),"Overdue",IF($O211&lt;=EOMONTH('Settings'!$B$5,0),"Due this month",IF($O211&lt;=EOMONTH('Settings'!$B$5,1),"Due next month","Not yet due"))))))</f>
        <v/>
      </c>
      <c r="Q211" s="16">
        <f>IF($P211="Overdue",'Settings'!$B$5-$O211,"")</f>
        <v/>
      </c>
      <c r="R211" s="16">
        <f>IF($A211="","",COUNT($H211,$J211,$K211))</f>
        <v/>
      </c>
      <c r="S211" s="17">
        <f>IF($O211="","",DATE(YEAR($O211),MONTH($O211),1))</f>
        <v/>
      </c>
      <c r="T211" s="16">
        <f>IF($P211="Overdue",COUNTIF($P$3:$P211,"Overdue"),"")</f>
        <v/>
      </c>
    </row>
    <row r="212">
      <c r="A212" s="4" t="inlineStr">
        <is>
          <t>D-3727</t>
        </is>
      </c>
      <c r="B212" s="4" t="inlineStr">
        <is>
          <t>Hesham Hassan</t>
        </is>
      </c>
      <c r="C212" s="14" t="inlineStr">
        <is>
          <t>0502645539</t>
        </is>
      </c>
      <c r="D212" s="4" t="inlineStr">
        <is>
          <t>Dr Karim Fawzy</t>
        </is>
      </c>
      <c r="E212" s="4" t="inlineStr">
        <is>
          <t>Check-up and scale</t>
        </is>
      </c>
      <c r="F212" s="5" t="n">
        <v>46244</v>
      </c>
      <c r="G212" s="6" t="n">
        <v>6</v>
      </c>
      <c r="H212" s="5" t="n"/>
      <c r="I212" s="4" t="n"/>
      <c r="J212" s="5" t="n"/>
      <c r="K212" s="5" t="n"/>
      <c r="L212" s="4" t="n"/>
      <c r="M212" s="5" t="n"/>
      <c r="N212" s="4" t="n"/>
      <c r="O212" s="15">
        <f>IF($F212="","",EDATE($F212,IF($G212="",'Settings'!$B$6,$G212)))</f>
        <v/>
      </c>
      <c r="P212" s="9">
        <f>IF($O212="","",IF(OR($M212&lt;&gt;"",$L212="Booked"),"Booked",IF(OR($L212="Declined",$L212="Moved / left"),"Closed",IF($O212&lt;DATE(YEAR('Settings'!$B$5),MONTH('Settings'!$B$5),1),"Overdue",IF($O212&lt;=EOMONTH('Settings'!$B$5,0),"Due this month",IF($O212&lt;=EOMONTH('Settings'!$B$5,1),"Due next month","Not yet due"))))))</f>
        <v/>
      </c>
      <c r="Q212" s="16">
        <f>IF($P212="Overdue",'Settings'!$B$5-$O212,"")</f>
        <v/>
      </c>
      <c r="R212" s="16">
        <f>IF($A212="","",COUNT($H212,$J212,$K212))</f>
        <v/>
      </c>
      <c r="S212" s="17">
        <f>IF($O212="","",DATE(YEAR($O212),MONTH($O212),1))</f>
        <v/>
      </c>
      <c r="T212" s="16">
        <f>IF($P212="Overdue",COUNTIF($P$3:$P212,"Overdue"),"")</f>
        <v/>
      </c>
    </row>
    <row r="213">
      <c r="A213" s="4" t="inlineStr">
        <is>
          <t>D-3730</t>
        </is>
      </c>
      <c r="B213" s="4" t="inlineStr">
        <is>
          <t>Reem Abdulaziz</t>
        </is>
      </c>
      <c r="C213" s="14" t="inlineStr">
        <is>
          <t>0557448257</t>
        </is>
      </c>
      <c r="D213" s="4" t="inlineStr">
        <is>
          <t>Dr Karim Fawzy</t>
        </is>
      </c>
      <c r="E213" s="4" t="inlineStr">
        <is>
          <t>Check-up and scale</t>
        </is>
      </c>
      <c r="F213" s="5" t="n">
        <v>46245</v>
      </c>
      <c r="G213" s="6" t="n">
        <v>6</v>
      </c>
      <c r="H213" s="5" t="n"/>
      <c r="I213" s="4" t="n"/>
      <c r="J213" s="5" t="n"/>
      <c r="K213" s="5" t="n"/>
      <c r="L213" s="4" t="n"/>
      <c r="M213" s="5" t="n"/>
      <c r="N213" s="4" t="n"/>
      <c r="O213" s="15">
        <f>IF($F213="","",EDATE($F213,IF($G213="",'Settings'!$B$6,$G213)))</f>
        <v/>
      </c>
      <c r="P213" s="9">
        <f>IF($O213="","",IF(OR($M213&lt;&gt;"",$L213="Booked"),"Booked",IF(OR($L213="Declined",$L213="Moved / left"),"Closed",IF($O213&lt;DATE(YEAR('Settings'!$B$5),MONTH('Settings'!$B$5),1),"Overdue",IF($O213&lt;=EOMONTH('Settings'!$B$5,0),"Due this month",IF($O213&lt;=EOMONTH('Settings'!$B$5,1),"Due next month","Not yet due"))))))</f>
        <v/>
      </c>
      <c r="Q213" s="16">
        <f>IF($P213="Overdue",'Settings'!$B$5-$O213,"")</f>
        <v/>
      </c>
      <c r="R213" s="16">
        <f>IF($A213="","",COUNT($H213,$J213,$K213))</f>
        <v/>
      </c>
      <c r="S213" s="17">
        <f>IF($O213="","",DATE(YEAR($O213),MONTH($O213),1))</f>
        <v/>
      </c>
      <c r="T213" s="16">
        <f>IF($P213="Overdue",COUNTIF($P$3:$P213,"Overdue"),"")</f>
        <v/>
      </c>
    </row>
    <row r="214">
      <c r="A214" s="4" t="inlineStr">
        <is>
          <t>D-3733</t>
        </is>
      </c>
      <c r="B214" s="4" t="inlineStr">
        <is>
          <t>Hala Abdulaziz</t>
        </is>
      </c>
      <c r="C214" s="14" t="inlineStr">
        <is>
          <t>0541261071</t>
        </is>
      </c>
      <c r="D214" s="4" t="inlineStr">
        <is>
          <t>Dr Reem Al Otaibi</t>
        </is>
      </c>
      <c r="E214" s="4" t="inlineStr">
        <is>
          <t>Check-up and scale</t>
        </is>
      </c>
      <c r="F214" s="5" t="n">
        <v>46246</v>
      </c>
      <c r="G214" s="6" t="n">
        <v>6</v>
      </c>
      <c r="H214" s="5" t="n"/>
      <c r="I214" s="4" t="n"/>
      <c r="J214" s="5" t="n"/>
      <c r="K214" s="5" t="n"/>
      <c r="L214" s="4" t="n"/>
      <c r="M214" s="5" t="n"/>
      <c r="N214" s="4" t="n"/>
      <c r="O214" s="15">
        <f>IF($F214="","",EDATE($F214,IF($G214="",'Settings'!$B$6,$G214)))</f>
        <v/>
      </c>
      <c r="P214" s="9">
        <f>IF($O214="","",IF(OR($M214&lt;&gt;"",$L214="Booked"),"Booked",IF(OR($L214="Declined",$L214="Moved / left"),"Closed",IF($O214&lt;DATE(YEAR('Settings'!$B$5),MONTH('Settings'!$B$5),1),"Overdue",IF($O214&lt;=EOMONTH('Settings'!$B$5,0),"Due this month",IF($O214&lt;=EOMONTH('Settings'!$B$5,1),"Due next month","Not yet due"))))))</f>
        <v/>
      </c>
      <c r="Q214" s="16">
        <f>IF($P214="Overdue",'Settings'!$B$5-$O214,"")</f>
        <v/>
      </c>
      <c r="R214" s="16">
        <f>IF($A214="","",COUNT($H214,$J214,$K214))</f>
        <v/>
      </c>
      <c r="S214" s="17">
        <f>IF($O214="","",DATE(YEAR($O214),MONTH($O214),1))</f>
        <v/>
      </c>
      <c r="T214" s="16">
        <f>IF($P214="Overdue",COUNTIF($P$3:$P214,"Overdue"),"")</f>
        <v/>
      </c>
    </row>
    <row r="215">
      <c r="A215" s="4" t="inlineStr">
        <is>
          <t>D-3736</t>
        </is>
      </c>
      <c r="B215" s="4" t="inlineStr">
        <is>
          <t>Rami Al Dossary</t>
        </is>
      </c>
      <c r="C215" s="14" t="inlineStr">
        <is>
          <t>0566562673</t>
        </is>
      </c>
      <c r="D215" s="4" t="inlineStr">
        <is>
          <t>Dr Reem Al Otaibi</t>
        </is>
      </c>
      <c r="E215" s="4" t="inlineStr">
        <is>
          <t>Check-up and scale</t>
        </is>
      </c>
      <c r="F215" s="5" t="n">
        <v>46246</v>
      </c>
      <c r="G215" s="6" t="n">
        <v>6</v>
      </c>
      <c r="H215" s="5" t="n"/>
      <c r="I215" s="4" t="n"/>
      <c r="J215" s="5" t="n"/>
      <c r="K215" s="5" t="n"/>
      <c r="L215" s="4" t="n"/>
      <c r="M215" s="5" t="n"/>
      <c r="N215" s="4" t="n"/>
      <c r="O215" s="15">
        <f>IF($F215="","",EDATE($F215,IF($G215="",'Settings'!$B$6,$G215)))</f>
        <v/>
      </c>
      <c r="P215" s="9">
        <f>IF($O215="","",IF(OR($M215&lt;&gt;"",$L215="Booked"),"Booked",IF(OR($L215="Declined",$L215="Moved / left"),"Closed",IF($O215&lt;DATE(YEAR('Settings'!$B$5),MONTH('Settings'!$B$5),1),"Overdue",IF($O215&lt;=EOMONTH('Settings'!$B$5,0),"Due this month",IF($O215&lt;=EOMONTH('Settings'!$B$5,1),"Due next month","Not yet due"))))))</f>
        <v/>
      </c>
      <c r="Q215" s="16">
        <f>IF($P215="Overdue",'Settings'!$B$5-$O215,"")</f>
        <v/>
      </c>
      <c r="R215" s="16">
        <f>IF($A215="","",COUNT($H215,$J215,$K215))</f>
        <v/>
      </c>
      <c r="S215" s="17">
        <f>IF($O215="","",DATE(YEAR($O215),MONTH($O215),1))</f>
        <v/>
      </c>
      <c r="T215" s="16">
        <f>IF($P215="Overdue",COUNTIF($P$3:$P215,"Overdue"),"")</f>
        <v/>
      </c>
    </row>
    <row r="216">
      <c r="A216" s="4" t="inlineStr">
        <is>
          <t>D-3739</t>
        </is>
      </c>
      <c r="B216" s="4" t="inlineStr">
        <is>
          <t>Rana El Naggar</t>
        </is>
      </c>
      <c r="C216" s="14" t="inlineStr">
        <is>
          <t>0545743945</t>
        </is>
      </c>
      <c r="D216" s="4" t="inlineStr">
        <is>
          <t>Dr Tarek Hamdy</t>
        </is>
      </c>
      <c r="E216" s="4" t="inlineStr">
        <is>
          <t>Check-up and scale</t>
        </is>
      </c>
      <c r="F216" s="5" t="n">
        <v>46248</v>
      </c>
      <c r="G216" s="6" t="n">
        <v>6</v>
      </c>
      <c r="H216" s="5" t="n"/>
      <c r="I216" s="4" t="n"/>
      <c r="J216" s="5" t="n"/>
      <c r="K216" s="5" t="n"/>
      <c r="L216" s="4" t="n"/>
      <c r="M216" s="5" t="n"/>
      <c r="N216" s="4" t="n"/>
      <c r="O216" s="15">
        <f>IF($F216="","",EDATE($F216,IF($G216="",'Settings'!$B$6,$G216)))</f>
        <v/>
      </c>
      <c r="P216" s="9">
        <f>IF($O216="","",IF(OR($M216&lt;&gt;"",$L216="Booked"),"Booked",IF(OR($L216="Declined",$L216="Moved / left"),"Closed",IF($O216&lt;DATE(YEAR('Settings'!$B$5),MONTH('Settings'!$B$5),1),"Overdue",IF($O216&lt;=EOMONTH('Settings'!$B$5,0),"Due this month",IF($O216&lt;=EOMONTH('Settings'!$B$5,1),"Due next month","Not yet due"))))))</f>
        <v/>
      </c>
      <c r="Q216" s="16">
        <f>IF($P216="Overdue",'Settings'!$B$5-$O216,"")</f>
        <v/>
      </c>
      <c r="R216" s="16">
        <f>IF($A216="","",COUNT($H216,$J216,$K216))</f>
        <v/>
      </c>
      <c r="S216" s="17">
        <f>IF($O216="","",DATE(YEAR($O216),MONTH($O216),1))</f>
        <v/>
      </c>
      <c r="T216" s="16">
        <f>IF($P216="Overdue",COUNTIF($P$3:$P216,"Overdue"),"")</f>
        <v/>
      </c>
    </row>
    <row r="217">
      <c r="A217" s="4" t="inlineStr">
        <is>
          <t>D-3742</t>
        </is>
      </c>
      <c r="B217" s="4" t="inlineStr">
        <is>
          <t>Mona Suleiman</t>
        </is>
      </c>
      <c r="C217" s="14" t="inlineStr">
        <is>
          <t>0559881899</t>
        </is>
      </c>
      <c r="D217" s="4" t="inlineStr">
        <is>
          <t>Dr Tarek Hamdy</t>
        </is>
      </c>
      <c r="E217" s="4" t="inlineStr">
        <is>
          <t>Check-up and scale</t>
        </is>
      </c>
      <c r="F217" s="5" t="n">
        <v>46249</v>
      </c>
      <c r="G217" s="6" t="n">
        <v>6</v>
      </c>
      <c r="H217" s="5" t="n"/>
      <c r="I217" s="4" t="n"/>
      <c r="J217" s="5" t="n"/>
      <c r="K217" s="5" t="n"/>
      <c r="L217" s="4" t="n"/>
      <c r="M217" s="5" t="n"/>
      <c r="N217" s="4" t="n"/>
      <c r="O217" s="15">
        <f>IF($F217="","",EDATE($F217,IF($G217="",'Settings'!$B$6,$G217)))</f>
        <v/>
      </c>
      <c r="P217" s="9">
        <f>IF($O217="","",IF(OR($M217&lt;&gt;"",$L217="Booked"),"Booked",IF(OR($L217="Declined",$L217="Moved / left"),"Closed",IF($O217&lt;DATE(YEAR('Settings'!$B$5),MONTH('Settings'!$B$5),1),"Overdue",IF($O217&lt;=EOMONTH('Settings'!$B$5,0),"Due this month",IF($O217&lt;=EOMONTH('Settings'!$B$5,1),"Due next month","Not yet due"))))))</f>
        <v/>
      </c>
      <c r="Q217" s="16">
        <f>IF($P217="Overdue",'Settings'!$B$5-$O217,"")</f>
        <v/>
      </c>
      <c r="R217" s="16">
        <f>IF($A217="","",COUNT($H217,$J217,$K217))</f>
        <v/>
      </c>
      <c r="S217" s="17">
        <f>IF($O217="","",DATE(YEAR($O217),MONTH($O217),1))</f>
        <v/>
      </c>
      <c r="T217" s="16">
        <f>IF($P217="Overdue",COUNTIF($P$3:$P217,"Overdue"),"")</f>
        <v/>
      </c>
    </row>
    <row r="218">
      <c r="A218" s="4" t="inlineStr">
        <is>
          <t>D-3745</t>
        </is>
      </c>
      <c r="B218" s="4" t="inlineStr">
        <is>
          <t>Jana Al Otaibi</t>
        </is>
      </c>
      <c r="C218" s="14" t="inlineStr">
        <is>
          <t>0543148819</t>
        </is>
      </c>
      <c r="D218" s="4" t="inlineStr">
        <is>
          <t>Nouf Al Mutairi (hygienist)</t>
        </is>
      </c>
      <c r="E218" s="4" t="inlineStr">
        <is>
          <t>Check-up and scale</t>
        </is>
      </c>
      <c r="F218" s="5" t="n">
        <v>46250</v>
      </c>
      <c r="G218" s="6" t="n">
        <v>6</v>
      </c>
      <c r="H218" s="5" t="n"/>
      <c r="I218" s="4" t="n"/>
      <c r="J218" s="5" t="n"/>
      <c r="K218" s="5" t="n"/>
      <c r="L218" s="4" t="n"/>
      <c r="M218" s="5" t="n"/>
      <c r="N218" s="4" t="n"/>
      <c r="O218" s="15">
        <f>IF($F218="","",EDATE($F218,IF($G218="",'Settings'!$B$6,$G218)))</f>
        <v/>
      </c>
      <c r="P218" s="9">
        <f>IF($O218="","",IF(OR($M218&lt;&gt;"",$L218="Booked"),"Booked",IF(OR($L218="Declined",$L218="Moved / left"),"Closed",IF($O218&lt;DATE(YEAR('Settings'!$B$5),MONTH('Settings'!$B$5),1),"Overdue",IF($O218&lt;=EOMONTH('Settings'!$B$5,0),"Due this month",IF($O218&lt;=EOMONTH('Settings'!$B$5,1),"Due next month","Not yet due"))))))</f>
        <v/>
      </c>
      <c r="Q218" s="16">
        <f>IF($P218="Overdue",'Settings'!$B$5-$O218,"")</f>
        <v/>
      </c>
      <c r="R218" s="16">
        <f>IF($A218="","",COUNT($H218,$J218,$K218))</f>
        <v/>
      </c>
      <c r="S218" s="17">
        <f>IF($O218="","",DATE(YEAR($O218),MONTH($O218),1))</f>
        <v/>
      </c>
      <c r="T218" s="16">
        <f>IF($P218="Overdue",COUNTIF($P$3:$P218,"Overdue"),"")</f>
        <v/>
      </c>
    </row>
    <row r="219">
      <c r="A219" s="4" t="inlineStr">
        <is>
          <t>D-3748</t>
        </is>
      </c>
      <c r="B219" s="4" t="inlineStr">
        <is>
          <t>Haya Al Subaie</t>
        </is>
      </c>
      <c r="C219" s="14" t="inlineStr">
        <is>
          <t>0568843693</t>
        </is>
      </c>
      <c r="D219" s="4" t="inlineStr">
        <is>
          <t>Nouf Al Mutairi (hygienist)</t>
        </is>
      </c>
      <c r="E219" s="4" t="inlineStr">
        <is>
          <t>Check-up and scale</t>
        </is>
      </c>
      <c r="F219" s="5" t="n">
        <v>46251</v>
      </c>
      <c r="G219" s="6" t="n">
        <v>6</v>
      </c>
      <c r="H219" s="5" t="n"/>
      <c r="I219" s="4" t="n"/>
      <c r="J219" s="5" t="n"/>
      <c r="K219" s="5" t="n"/>
      <c r="L219" s="4" t="n"/>
      <c r="M219" s="5" t="n"/>
      <c r="N219" s="4" t="n"/>
      <c r="O219" s="15">
        <f>IF($F219="","",EDATE($F219,IF($G219="",'Settings'!$B$6,$G219)))</f>
        <v/>
      </c>
      <c r="P219" s="9">
        <f>IF($O219="","",IF(OR($M219&lt;&gt;"",$L219="Booked"),"Booked",IF(OR($L219="Declined",$L219="Moved / left"),"Closed",IF($O219&lt;DATE(YEAR('Settings'!$B$5),MONTH('Settings'!$B$5),1),"Overdue",IF($O219&lt;=EOMONTH('Settings'!$B$5,0),"Due this month",IF($O219&lt;=EOMONTH('Settings'!$B$5,1),"Due next month","Not yet due"))))))</f>
        <v/>
      </c>
      <c r="Q219" s="16">
        <f>IF($P219="Overdue",'Settings'!$B$5-$O219,"")</f>
        <v/>
      </c>
      <c r="R219" s="16">
        <f>IF($A219="","",COUNT($H219,$J219,$K219))</f>
        <v/>
      </c>
      <c r="S219" s="17">
        <f>IF($O219="","",DATE(YEAR($O219),MONTH($O219),1))</f>
        <v/>
      </c>
      <c r="T219" s="16">
        <f>IF($P219="Overdue",COUNTIF($P$3:$P219,"Overdue"),"")</f>
        <v/>
      </c>
    </row>
    <row r="220">
      <c r="A220" s="4" t="inlineStr">
        <is>
          <t>D-3751</t>
        </is>
      </c>
      <c r="B220" s="4" t="inlineStr">
        <is>
          <t>Doaa Al Zahrani</t>
        </is>
      </c>
      <c r="C220" s="14" t="inlineStr">
        <is>
          <t>0532634004</t>
        </is>
      </c>
      <c r="D220" s="4" t="inlineStr">
        <is>
          <t>Dr Reem Al Otaibi</t>
        </is>
      </c>
      <c r="E220" s="4" t="inlineStr">
        <is>
          <t>Child check-up and fluoride</t>
        </is>
      </c>
      <c r="F220" s="5" t="n">
        <v>46252</v>
      </c>
      <c r="G220" s="6" t="n">
        <v>6</v>
      </c>
      <c r="H220" s="5" t="n"/>
      <c r="I220" s="4" t="n"/>
      <c r="J220" s="5" t="n"/>
      <c r="K220" s="5" t="n"/>
      <c r="L220" s="4" t="n"/>
      <c r="M220" s="5" t="n"/>
      <c r="N220" s="4" t="n"/>
      <c r="O220" s="15">
        <f>IF($F220="","",EDATE($F220,IF($G220="",'Settings'!$B$6,$G220)))</f>
        <v/>
      </c>
      <c r="P220" s="9">
        <f>IF($O220="","",IF(OR($M220&lt;&gt;"",$L220="Booked"),"Booked",IF(OR($L220="Declined",$L220="Moved / left"),"Closed",IF($O220&lt;DATE(YEAR('Settings'!$B$5),MONTH('Settings'!$B$5),1),"Overdue",IF($O220&lt;=EOMONTH('Settings'!$B$5,0),"Due this month",IF($O220&lt;=EOMONTH('Settings'!$B$5,1),"Due next month","Not yet due"))))))</f>
        <v/>
      </c>
      <c r="Q220" s="16">
        <f>IF($P220="Overdue",'Settings'!$B$5-$O220,"")</f>
        <v/>
      </c>
      <c r="R220" s="16">
        <f>IF($A220="","",COUNT($H220,$J220,$K220))</f>
        <v/>
      </c>
      <c r="S220" s="17">
        <f>IF($O220="","",DATE(YEAR($O220),MONTH($O220),1))</f>
        <v/>
      </c>
      <c r="T220" s="16">
        <f>IF($P220="Overdue",COUNTIF($P$3:$P220,"Overdue"),"")</f>
        <v/>
      </c>
    </row>
    <row r="221">
      <c r="A221" s="4" t="inlineStr">
        <is>
          <t>D-3754</t>
        </is>
      </c>
      <c r="B221" s="4" t="inlineStr">
        <is>
          <t>Amal Al Harbi</t>
        </is>
      </c>
      <c r="C221" s="14" t="inlineStr">
        <is>
          <t>0542933433</t>
        </is>
      </c>
      <c r="D221" s="4" t="inlineStr">
        <is>
          <t>Nouf Al Mutairi (hygienist)</t>
        </is>
      </c>
      <c r="E221" s="4" t="inlineStr">
        <is>
          <t>Check-up and scale</t>
        </is>
      </c>
      <c r="F221" s="5" t="n">
        <v>46252</v>
      </c>
      <c r="G221" s="6" t="n">
        <v>6</v>
      </c>
      <c r="H221" s="5" t="n"/>
      <c r="I221" s="4" t="n"/>
      <c r="J221" s="5" t="n"/>
      <c r="K221" s="5" t="n"/>
      <c r="L221" s="4" t="n"/>
      <c r="M221" s="5" t="n"/>
      <c r="N221" s="4" t="n"/>
      <c r="O221" s="15">
        <f>IF($F221="","",EDATE($F221,IF($G221="",'Settings'!$B$6,$G221)))</f>
        <v/>
      </c>
      <c r="P221" s="9">
        <f>IF($O221="","",IF(OR($M221&lt;&gt;"",$L221="Booked"),"Booked",IF(OR($L221="Declined",$L221="Moved / left"),"Closed",IF($O221&lt;DATE(YEAR('Settings'!$B$5),MONTH('Settings'!$B$5),1),"Overdue",IF($O221&lt;=EOMONTH('Settings'!$B$5,0),"Due this month",IF($O221&lt;=EOMONTH('Settings'!$B$5,1),"Due next month","Not yet due"))))))</f>
        <v/>
      </c>
      <c r="Q221" s="16">
        <f>IF($P221="Overdue",'Settings'!$B$5-$O221,"")</f>
        <v/>
      </c>
      <c r="R221" s="16">
        <f>IF($A221="","",COUNT($H221,$J221,$K221))</f>
        <v/>
      </c>
      <c r="S221" s="17">
        <f>IF($O221="","",DATE(YEAR($O221),MONTH($O221),1))</f>
        <v/>
      </c>
      <c r="T221" s="16">
        <f>IF($P221="Overdue",COUNTIF($P$3:$P221,"Overdue"),"")</f>
        <v/>
      </c>
    </row>
    <row r="222">
      <c r="A222" s="4" t="inlineStr">
        <is>
          <t>D-3757</t>
        </is>
      </c>
      <c r="B222" s="4" t="inlineStr">
        <is>
          <t>Amal El Naggar</t>
        </is>
      </c>
      <c r="C222" s="14" t="inlineStr">
        <is>
          <t>0504918801</t>
        </is>
      </c>
      <c r="D222" s="4" t="inlineStr">
        <is>
          <t>Dr Reem Al Otaibi</t>
        </is>
      </c>
      <c r="E222" s="4" t="inlineStr">
        <is>
          <t>Child check-up and fluoride</t>
        </is>
      </c>
      <c r="F222" s="5" t="n">
        <v>46253</v>
      </c>
      <c r="G222" s="6" t="n">
        <v>6</v>
      </c>
      <c r="H222" s="5" t="n"/>
      <c r="I222" s="4" t="n"/>
      <c r="J222" s="5" t="n"/>
      <c r="K222" s="5" t="n"/>
      <c r="L222" s="4" t="n"/>
      <c r="M222" s="5" t="n"/>
      <c r="N222" s="4" t="n"/>
      <c r="O222" s="15">
        <f>IF($F222="","",EDATE($F222,IF($G222="",'Settings'!$B$6,$G222)))</f>
        <v/>
      </c>
      <c r="P222" s="9">
        <f>IF($O222="","",IF(OR($M222&lt;&gt;"",$L222="Booked"),"Booked",IF(OR($L222="Declined",$L222="Moved / left"),"Closed",IF($O222&lt;DATE(YEAR('Settings'!$B$5),MONTH('Settings'!$B$5),1),"Overdue",IF($O222&lt;=EOMONTH('Settings'!$B$5,0),"Due this month",IF($O222&lt;=EOMONTH('Settings'!$B$5,1),"Due next month","Not yet due"))))))</f>
        <v/>
      </c>
      <c r="Q222" s="16">
        <f>IF($P222="Overdue",'Settings'!$B$5-$O222,"")</f>
        <v/>
      </c>
      <c r="R222" s="16">
        <f>IF($A222="","",COUNT($H222,$J222,$K222))</f>
        <v/>
      </c>
      <c r="S222" s="17">
        <f>IF($O222="","",DATE(YEAR($O222),MONTH($O222),1))</f>
        <v/>
      </c>
      <c r="T222" s="16">
        <f>IF($P222="Overdue",COUNTIF($P$3:$P222,"Overdue"),"")</f>
        <v/>
      </c>
    </row>
    <row r="223">
      <c r="A223" s="4" t="inlineStr">
        <is>
          <t>D-3760</t>
        </is>
      </c>
      <c r="B223" s="4" t="inlineStr">
        <is>
          <t>Ahmed Abdulaziz</t>
        </is>
      </c>
      <c r="C223" s="14" t="inlineStr">
        <is>
          <t>0508421102</t>
        </is>
      </c>
      <c r="D223" s="4" t="inlineStr">
        <is>
          <t>Nouf Al Mutairi (hygienist)</t>
        </is>
      </c>
      <c r="E223" s="4" t="inlineStr">
        <is>
          <t>Check-up and scale</t>
        </is>
      </c>
      <c r="F223" s="5" t="n">
        <v>46254</v>
      </c>
      <c r="G223" s="6" t="n">
        <v>6</v>
      </c>
      <c r="H223" s="5" t="n"/>
      <c r="I223" s="4" t="n"/>
      <c r="J223" s="5" t="n"/>
      <c r="K223" s="5" t="n"/>
      <c r="L223" s="4" t="n"/>
      <c r="M223" s="5" t="n"/>
      <c r="N223" s="4" t="n"/>
      <c r="O223" s="15">
        <f>IF($F223="","",EDATE($F223,IF($G223="",'Settings'!$B$6,$G223)))</f>
        <v/>
      </c>
      <c r="P223" s="9">
        <f>IF($O223="","",IF(OR($M223&lt;&gt;"",$L223="Booked"),"Booked",IF(OR($L223="Declined",$L223="Moved / left"),"Closed",IF($O223&lt;DATE(YEAR('Settings'!$B$5),MONTH('Settings'!$B$5),1),"Overdue",IF($O223&lt;=EOMONTH('Settings'!$B$5,0),"Due this month",IF($O223&lt;=EOMONTH('Settings'!$B$5,1),"Due next month","Not yet due"))))))</f>
        <v/>
      </c>
      <c r="Q223" s="16">
        <f>IF($P223="Overdue",'Settings'!$B$5-$O223,"")</f>
        <v/>
      </c>
      <c r="R223" s="16">
        <f>IF($A223="","",COUNT($H223,$J223,$K223))</f>
        <v/>
      </c>
      <c r="S223" s="17">
        <f>IF($O223="","",DATE(YEAR($O223),MONTH($O223),1))</f>
        <v/>
      </c>
      <c r="T223" s="16">
        <f>IF($P223="Overdue",COUNTIF($P$3:$P223,"Overdue"),"")</f>
        <v/>
      </c>
    </row>
    <row r="224">
      <c r="A224" s="4" t="inlineStr">
        <is>
          <t>D-3763</t>
        </is>
      </c>
      <c r="B224" s="4" t="inlineStr">
        <is>
          <t>Abeer Hassan</t>
        </is>
      </c>
      <c r="C224" s="14" t="inlineStr">
        <is>
          <t>0547749807</t>
        </is>
      </c>
      <c r="D224" s="4" t="inlineStr">
        <is>
          <t>Dr Karim Fawzy</t>
        </is>
      </c>
      <c r="E224" s="4" t="inlineStr">
        <is>
          <t>Check-up and scale</t>
        </is>
      </c>
      <c r="F224" s="5" t="n">
        <v>46256</v>
      </c>
      <c r="G224" s="6" t="n">
        <v>6</v>
      </c>
      <c r="H224" s="5" t="n"/>
      <c r="I224" s="4" t="n"/>
      <c r="J224" s="5" t="n"/>
      <c r="K224" s="5" t="n"/>
      <c r="L224" s="4" t="n"/>
      <c r="M224" s="5" t="n"/>
      <c r="N224" s="4" t="n"/>
      <c r="O224" s="15">
        <f>IF($F224="","",EDATE($F224,IF($G224="",'Settings'!$B$6,$G224)))</f>
        <v/>
      </c>
      <c r="P224" s="9">
        <f>IF($O224="","",IF(OR($M224&lt;&gt;"",$L224="Booked"),"Booked",IF(OR($L224="Declined",$L224="Moved / left"),"Closed",IF($O224&lt;DATE(YEAR('Settings'!$B$5),MONTH('Settings'!$B$5),1),"Overdue",IF($O224&lt;=EOMONTH('Settings'!$B$5,0),"Due this month",IF($O224&lt;=EOMONTH('Settings'!$B$5,1),"Due next month","Not yet due"))))))</f>
        <v/>
      </c>
      <c r="Q224" s="16">
        <f>IF($P224="Overdue",'Settings'!$B$5-$O224,"")</f>
        <v/>
      </c>
      <c r="R224" s="16">
        <f>IF($A224="","",COUNT($H224,$J224,$K224))</f>
        <v/>
      </c>
      <c r="S224" s="17">
        <f>IF($O224="","",DATE(YEAR($O224),MONTH($O224),1))</f>
        <v/>
      </c>
      <c r="T224" s="16">
        <f>IF($P224="Overdue",COUNTIF($P$3:$P224,"Overdue"),"")</f>
        <v/>
      </c>
    </row>
    <row r="225">
      <c r="A225" s="4" t="inlineStr">
        <is>
          <t>D-3766</t>
        </is>
      </c>
      <c r="B225" s="4" t="inlineStr">
        <is>
          <t>Mazen Al Shammari</t>
        </is>
      </c>
      <c r="C225" s="14" t="inlineStr">
        <is>
          <t>0536981783</t>
        </is>
      </c>
      <c r="D225" s="4" t="inlineStr">
        <is>
          <t>Dr Reem Al Otaibi</t>
        </is>
      </c>
      <c r="E225" s="4" t="inlineStr">
        <is>
          <t>Retainer check</t>
        </is>
      </c>
      <c r="F225" s="5" t="n">
        <v>46256</v>
      </c>
      <c r="G225" s="6" t="n">
        <v>6</v>
      </c>
      <c r="H225" s="5" t="n"/>
      <c r="I225" s="4" t="n"/>
      <c r="J225" s="5" t="n"/>
      <c r="K225" s="5" t="n"/>
      <c r="L225" s="4" t="n"/>
      <c r="M225" s="5" t="n"/>
      <c r="N225" s="4" t="n"/>
      <c r="O225" s="15">
        <f>IF($F225="","",EDATE($F225,IF($G225="",'Settings'!$B$6,$G225)))</f>
        <v/>
      </c>
      <c r="P225" s="9">
        <f>IF($O225="","",IF(OR($M225&lt;&gt;"",$L225="Booked"),"Booked",IF(OR($L225="Declined",$L225="Moved / left"),"Closed",IF($O225&lt;DATE(YEAR('Settings'!$B$5),MONTH('Settings'!$B$5),1),"Overdue",IF($O225&lt;=EOMONTH('Settings'!$B$5,0),"Due this month",IF($O225&lt;=EOMONTH('Settings'!$B$5,1),"Due next month","Not yet due"))))))</f>
        <v/>
      </c>
      <c r="Q225" s="16">
        <f>IF($P225="Overdue",'Settings'!$B$5-$O225,"")</f>
        <v/>
      </c>
      <c r="R225" s="16">
        <f>IF($A225="","",COUNT($H225,$J225,$K225))</f>
        <v/>
      </c>
      <c r="S225" s="17">
        <f>IF($O225="","",DATE(YEAR($O225),MONTH($O225),1))</f>
        <v/>
      </c>
      <c r="T225" s="16">
        <f>IF($P225="Overdue",COUNTIF($P$3:$P225,"Overdue"),"")</f>
        <v/>
      </c>
    </row>
    <row r="226">
      <c r="A226" s="4" t="inlineStr">
        <is>
          <t>D-3769</t>
        </is>
      </c>
      <c r="B226" s="4" t="inlineStr">
        <is>
          <t>Abeer Suleiman</t>
        </is>
      </c>
      <c r="C226" s="14" t="inlineStr">
        <is>
          <t>0568977190</t>
        </is>
      </c>
      <c r="D226" s="4" t="inlineStr">
        <is>
          <t>Dr Tarek Hamdy</t>
        </is>
      </c>
      <c r="E226" s="4" t="inlineStr">
        <is>
          <t>Check-up and scale</t>
        </is>
      </c>
      <c r="F226" s="5" t="n">
        <v>46256</v>
      </c>
      <c r="G226" s="6" t="n">
        <v>6</v>
      </c>
      <c r="H226" s="5" t="n"/>
      <c r="I226" s="4" t="n"/>
      <c r="J226" s="5" t="n"/>
      <c r="K226" s="5" t="n"/>
      <c r="L226" s="4" t="n"/>
      <c r="M226" s="5" t="n"/>
      <c r="N226" s="4" t="n"/>
      <c r="O226" s="15">
        <f>IF($F226="","",EDATE($F226,IF($G226="",'Settings'!$B$6,$G226)))</f>
        <v/>
      </c>
      <c r="P226" s="9">
        <f>IF($O226="","",IF(OR($M226&lt;&gt;"",$L226="Booked"),"Booked",IF(OR($L226="Declined",$L226="Moved / left"),"Closed",IF($O226&lt;DATE(YEAR('Settings'!$B$5),MONTH('Settings'!$B$5),1),"Overdue",IF($O226&lt;=EOMONTH('Settings'!$B$5,0),"Due this month",IF($O226&lt;=EOMONTH('Settings'!$B$5,1),"Due next month","Not yet due"))))))</f>
        <v/>
      </c>
      <c r="Q226" s="16">
        <f>IF($P226="Overdue",'Settings'!$B$5-$O226,"")</f>
        <v/>
      </c>
      <c r="R226" s="16">
        <f>IF($A226="","",COUNT($H226,$J226,$K226))</f>
        <v/>
      </c>
      <c r="S226" s="17">
        <f>IF($O226="","",DATE(YEAR($O226),MONTH($O226),1))</f>
        <v/>
      </c>
      <c r="T226" s="16">
        <f>IF($P226="Overdue",COUNTIF($P$3:$P226,"Overdue"),"")</f>
        <v/>
      </c>
    </row>
    <row r="227">
      <c r="A227" s="4" t="inlineStr">
        <is>
          <t>D-3772</t>
        </is>
      </c>
      <c r="B227" s="4" t="inlineStr">
        <is>
          <t>Shaimaa El Naggar</t>
        </is>
      </c>
      <c r="C227" s="14" t="inlineStr">
        <is>
          <t>0509672198</t>
        </is>
      </c>
      <c r="D227" s="4" t="inlineStr">
        <is>
          <t>Nouf Al Mutairi (hygienist)</t>
        </is>
      </c>
      <c r="E227" s="4" t="inlineStr">
        <is>
          <t>Check-up and scale</t>
        </is>
      </c>
      <c r="F227" s="5" t="n">
        <v>46257</v>
      </c>
      <c r="G227" s="6" t="n">
        <v>6</v>
      </c>
      <c r="H227" s="5" t="n"/>
      <c r="I227" s="4" t="n"/>
      <c r="J227" s="5" t="n"/>
      <c r="K227" s="5" t="n"/>
      <c r="L227" s="4" t="n"/>
      <c r="M227" s="5" t="n"/>
      <c r="N227" s="4" t="n"/>
      <c r="O227" s="15">
        <f>IF($F227="","",EDATE($F227,IF($G227="",'Settings'!$B$6,$G227)))</f>
        <v/>
      </c>
      <c r="P227" s="9">
        <f>IF($O227="","",IF(OR($M227&lt;&gt;"",$L227="Booked"),"Booked",IF(OR($L227="Declined",$L227="Moved / left"),"Closed",IF($O227&lt;DATE(YEAR('Settings'!$B$5),MONTH('Settings'!$B$5),1),"Overdue",IF($O227&lt;=EOMONTH('Settings'!$B$5,0),"Due this month",IF($O227&lt;=EOMONTH('Settings'!$B$5,1),"Due next month","Not yet due"))))))</f>
        <v/>
      </c>
      <c r="Q227" s="16">
        <f>IF($P227="Overdue",'Settings'!$B$5-$O227,"")</f>
        <v/>
      </c>
      <c r="R227" s="16">
        <f>IF($A227="","",COUNT($H227,$J227,$K227))</f>
        <v/>
      </c>
      <c r="S227" s="17">
        <f>IF($O227="","",DATE(YEAR($O227),MONTH($O227),1))</f>
        <v/>
      </c>
      <c r="T227" s="16">
        <f>IF($P227="Overdue",COUNTIF($P$3:$P227,"Overdue"),"")</f>
        <v/>
      </c>
    </row>
    <row r="228">
      <c r="A228" s="4" t="inlineStr">
        <is>
          <t>D-3775</t>
        </is>
      </c>
      <c r="B228" s="4" t="inlineStr">
        <is>
          <t>Mona Al Harbi</t>
        </is>
      </c>
      <c r="C228" s="14" t="inlineStr">
        <is>
          <t>0566431446</t>
        </is>
      </c>
      <c r="D228" s="4" t="inlineStr">
        <is>
          <t>Dr Karim Fawzy</t>
        </is>
      </c>
      <c r="E228" s="4" t="inlineStr">
        <is>
          <t>Implant review</t>
        </is>
      </c>
      <c r="F228" s="5" t="n">
        <v>46077</v>
      </c>
      <c r="G228" s="6" t="n">
        <v>12</v>
      </c>
      <c r="H228" s="5" t="n"/>
      <c r="I228" s="4" t="n"/>
      <c r="J228" s="5" t="n"/>
      <c r="K228" s="5" t="n"/>
      <c r="L228" s="4" t="n"/>
      <c r="M228" s="5" t="n"/>
      <c r="N228" s="4" t="n"/>
      <c r="O228" s="15">
        <f>IF($F228="","",EDATE($F228,IF($G228="",'Settings'!$B$6,$G228)))</f>
        <v/>
      </c>
      <c r="P228" s="9">
        <f>IF($O228="","",IF(OR($M228&lt;&gt;"",$L228="Booked"),"Booked",IF(OR($L228="Declined",$L228="Moved / left"),"Closed",IF($O228&lt;DATE(YEAR('Settings'!$B$5),MONTH('Settings'!$B$5),1),"Overdue",IF($O228&lt;=EOMONTH('Settings'!$B$5,0),"Due this month",IF($O228&lt;=EOMONTH('Settings'!$B$5,1),"Due next month","Not yet due"))))))</f>
        <v/>
      </c>
      <c r="Q228" s="16">
        <f>IF($P228="Overdue",'Settings'!$B$5-$O228,"")</f>
        <v/>
      </c>
      <c r="R228" s="16">
        <f>IF($A228="","",COUNT($H228,$J228,$K228))</f>
        <v/>
      </c>
      <c r="S228" s="17">
        <f>IF($O228="","",DATE(YEAR($O228),MONTH($O228),1))</f>
        <v/>
      </c>
      <c r="T228" s="16">
        <f>IF($P228="Overdue",COUNTIF($P$3:$P228,"Overdue"),"")</f>
        <v/>
      </c>
    </row>
    <row r="229">
      <c r="A229" s="4" t="inlineStr">
        <is>
          <t>D-3778</t>
        </is>
      </c>
      <c r="B229" s="4" t="inlineStr">
        <is>
          <t>Ibrahim Mansour</t>
        </is>
      </c>
      <c r="C229" s="14" t="inlineStr">
        <is>
          <t>0552587611</t>
        </is>
      </c>
      <c r="D229" s="4" t="inlineStr">
        <is>
          <t>Dr Reem Al Otaibi</t>
        </is>
      </c>
      <c r="E229" s="4" t="inlineStr">
        <is>
          <t>Child check-up and fluoride</t>
        </is>
      </c>
      <c r="F229" s="5" t="n">
        <v>46258</v>
      </c>
      <c r="G229" s="6" t="n">
        <v>6</v>
      </c>
      <c r="H229" s="5" t="n"/>
      <c r="I229" s="4" t="n"/>
      <c r="J229" s="5" t="n"/>
      <c r="K229" s="5" t="n"/>
      <c r="L229" s="4" t="n"/>
      <c r="M229" s="5" t="n"/>
      <c r="N229" s="4" t="n"/>
      <c r="O229" s="15">
        <f>IF($F229="","",EDATE($F229,IF($G229="",'Settings'!$B$6,$G229)))</f>
        <v/>
      </c>
      <c r="P229" s="9">
        <f>IF($O229="","",IF(OR($M229&lt;&gt;"",$L229="Booked"),"Booked",IF(OR($L229="Declined",$L229="Moved / left"),"Closed",IF($O229&lt;DATE(YEAR('Settings'!$B$5),MONTH('Settings'!$B$5),1),"Overdue",IF($O229&lt;=EOMONTH('Settings'!$B$5,0),"Due this month",IF($O229&lt;=EOMONTH('Settings'!$B$5,1),"Due next month","Not yet due"))))))</f>
        <v/>
      </c>
      <c r="Q229" s="16">
        <f>IF($P229="Overdue",'Settings'!$B$5-$O229,"")</f>
        <v/>
      </c>
      <c r="R229" s="16">
        <f>IF($A229="","",COUNT($H229,$J229,$K229))</f>
        <v/>
      </c>
      <c r="S229" s="17">
        <f>IF($O229="","",DATE(YEAR($O229),MONTH($O229),1))</f>
        <v/>
      </c>
      <c r="T229" s="16">
        <f>IF($P229="Overdue",COUNTIF($P$3:$P229,"Overdue"),"")</f>
        <v/>
      </c>
    </row>
    <row r="230">
      <c r="A230" s="4" t="inlineStr">
        <is>
          <t>D-3781</t>
        </is>
      </c>
      <c r="B230" s="4" t="inlineStr">
        <is>
          <t>Jana Al Shehri</t>
        </is>
      </c>
      <c r="C230" s="14" t="inlineStr">
        <is>
          <t>0506912536</t>
        </is>
      </c>
      <c r="D230" s="4" t="inlineStr">
        <is>
          <t>Dr Karim Fawzy</t>
        </is>
      </c>
      <c r="E230" s="4" t="inlineStr">
        <is>
          <t>Implant review</t>
        </is>
      </c>
      <c r="F230" s="5" t="n">
        <v>46078</v>
      </c>
      <c r="G230" s="6" t="n">
        <v>12</v>
      </c>
      <c r="H230" s="5" t="n"/>
      <c r="I230" s="4" t="n"/>
      <c r="J230" s="5" t="n"/>
      <c r="K230" s="5" t="n"/>
      <c r="L230" s="4" t="n"/>
      <c r="M230" s="5" t="n"/>
      <c r="N230" s="4" t="n"/>
      <c r="O230" s="15">
        <f>IF($F230="","",EDATE($F230,IF($G230="",'Settings'!$B$6,$G230)))</f>
        <v/>
      </c>
      <c r="P230" s="9">
        <f>IF($O230="","",IF(OR($M230&lt;&gt;"",$L230="Booked"),"Booked",IF(OR($L230="Declined",$L230="Moved / left"),"Closed",IF($O230&lt;DATE(YEAR('Settings'!$B$5),MONTH('Settings'!$B$5),1),"Overdue",IF($O230&lt;=EOMONTH('Settings'!$B$5,0),"Due this month",IF($O230&lt;=EOMONTH('Settings'!$B$5,1),"Due next month","Not yet due"))))))</f>
        <v/>
      </c>
      <c r="Q230" s="16">
        <f>IF($P230="Overdue",'Settings'!$B$5-$O230,"")</f>
        <v/>
      </c>
      <c r="R230" s="16">
        <f>IF($A230="","",COUNT($H230,$J230,$K230))</f>
        <v/>
      </c>
      <c r="S230" s="17">
        <f>IF($O230="","",DATE(YEAR($O230),MONTH($O230),1))</f>
        <v/>
      </c>
      <c r="T230" s="16">
        <f>IF($P230="Overdue",COUNTIF($P$3:$P230,"Overdue"),"")</f>
        <v/>
      </c>
    </row>
    <row r="231">
      <c r="A231" s="4" t="inlineStr">
        <is>
          <t>D-3784</t>
        </is>
      </c>
      <c r="B231" s="4" t="inlineStr">
        <is>
          <t>Sara Al Balawi</t>
        </is>
      </c>
      <c r="C231" s="14" t="inlineStr">
        <is>
          <t>0559558622</t>
        </is>
      </c>
      <c r="D231" s="4" t="inlineStr">
        <is>
          <t>Nouf Al Mutairi (hygienist)</t>
        </is>
      </c>
      <c r="E231" s="4" t="inlineStr">
        <is>
          <t>Check-up and scale</t>
        </is>
      </c>
      <c r="F231" s="5" t="n">
        <v>46260</v>
      </c>
      <c r="G231" s="6" t="n">
        <v>6</v>
      </c>
      <c r="H231" s="5" t="n"/>
      <c r="I231" s="4" t="n"/>
      <c r="J231" s="5" t="n"/>
      <c r="K231" s="5" t="n"/>
      <c r="L231" s="4" t="n"/>
      <c r="M231" s="5" t="n"/>
      <c r="N231" s="4" t="n"/>
      <c r="O231" s="15">
        <f>IF($F231="","",EDATE($F231,IF($G231="",'Settings'!$B$6,$G231)))</f>
        <v/>
      </c>
      <c r="P231" s="9">
        <f>IF($O231="","",IF(OR($M231&lt;&gt;"",$L231="Booked"),"Booked",IF(OR($L231="Declined",$L231="Moved / left"),"Closed",IF($O231&lt;DATE(YEAR('Settings'!$B$5),MONTH('Settings'!$B$5),1),"Overdue",IF($O231&lt;=EOMONTH('Settings'!$B$5,0),"Due this month",IF($O231&lt;=EOMONTH('Settings'!$B$5,1),"Due next month","Not yet due"))))))</f>
        <v/>
      </c>
      <c r="Q231" s="16">
        <f>IF($P231="Overdue",'Settings'!$B$5-$O231,"")</f>
        <v/>
      </c>
      <c r="R231" s="16">
        <f>IF($A231="","",COUNT($H231,$J231,$K231))</f>
        <v/>
      </c>
      <c r="S231" s="17">
        <f>IF($O231="","",DATE(YEAR($O231),MONTH($O231),1))</f>
        <v/>
      </c>
      <c r="T231" s="16">
        <f>IF($P231="Overdue",COUNTIF($P$3:$P231,"Overdue"),"")</f>
        <v/>
      </c>
    </row>
    <row r="232">
      <c r="A232" s="4" t="inlineStr">
        <is>
          <t>D-3787</t>
        </is>
      </c>
      <c r="B232" s="4" t="inlineStr">
        <is>
          <t>Sara Al Zahrani</t>
        </is>
      </c>
      <c r="C232" s="14" t="inlineStr">
        <is>
          <t>0549372135</t>
        </is>
      </c>
      <c r="D232" s="4" t="inlineStr">
        <is>
          <t>Nouf Al Mutairi (hygienist)</t>
        </is>
      </c>
      <c r="E232" s="4" t="inlineStr">
        <is>
          <t>Check-up and scale</t>
        </is>
      </c>
      <c r="F232" s="5" t="n">
        <v>46260</v>
      </c>
      <c r="G232" s="6" t="n">
        <v>6</v>
      </c>
      <c r="H232" s="5" t="n"/>
      <c r="I232" s="4" t="n"/>
      <c r="J232" s="5" t="n"/>
      <c r="K232" s="5" t="n"/>
      <c r="L232" s="4" t="n"/>
      <c r="M232" s="5" t="n"/>
      <c r="N232" s="4" t="n"/>
      <c r="O232" s="15">
        <f>IF($F232="","",EDATE($F232,IF($G232="",'Settings'!$B$6,$G232)))</f>
        <v/>
      </c>
      <c r="P232" s="9">
        <f>IF($O232="","",IF(OR($M232&lt;&gt;"",$L232="Booked"),"Booked",IF(OR($L232="Declined",$L232="Moved / left"),"Closed",IF($O232&lt;DATE(YEAR('Settings'!$B$5),MONTH('Settings'!$B$5),1),"Overdue",IF($O232&lt;=EOMONTH('Settings'!$B$5,0),"Due this month",IF($O232&lt;=EOMONTH('Settings'!$B$5,1),"Due next month","Not yet due"))))))</f>
        <v/>
      </c>
      <c r="Q232" s="16">
        <f>IF($P232="Overdue",'Settings'!$B$5-$O232,"")</f>
        <v/>
      </c>
      <c r="R232" s="16">
        <f>IF($A232="","",COUNT($H232,$J232,$K232))</f>
        <v/>
      </c>
      <c r="S232" s="17">
        <f>IF($O232="","",DATE(YEAR($O232),MONTH($O232),1))</f>
        <v/>
      </c>
      <c r="T232" s="16">
        <f>IF($P232="Overdue",COUNTIF($P$3:$P232,"Overdue"),"")</f>
        <v/>
      </c>
    </row>
    <row r="233">
      <c r="A233" s="4" t="inlineStr">
        <is>
          <t>D-3790</t>
        </is>
      </c>
      <c r="B233" s="4" t="inlineStr">
        <is>
          <t>Hala Al Otaibi</t>
        </is>
      </c>
      <c r="C233" s="14" t="inlineStr">
        <is>
          <t>0569394764</t>
        </is>
      </c>
      <c r="D233" s="4" t="inlineStr">
        <is>
          <t>Dr Tarek Hamdy</t>
        </is>
      </c>
      <c r="E233" s="4" t="inlineStr">
        <is>
          <t>Implant review</t>
        </is>
      </c>
      <c r="F233" s="5" t="n">
        <v>46080</v>
      </c>
      <c r="G233" s="6" t="n">
        <v>12</v>
      </c>
      <c r="H233" s="5" t="n"/>
      <c r="I233" s="4" t="n"/>
      <c r="J233" s="5" t="n"/>
      <c r="K233" s="5" t="n"/>
      <c r="L233" s="4" t="n"/>
      <c r="M233" s="5" t="n"/>
      <c r="N233" s="4" t="n"/>
      <c r="O233" s="15">
        <f>IF($F233="","",EDATE($F233,IF($G233="",'Settings'!$B$6,$G233)))</f>
        <v/>
      </c>
      <c r="P233" s="9">
        <f>IF($O233="","",IF(OR($M233&lt;&gt;"",$L233="Booked"),"Booked",IF(OR($L233="Declined",$L233="Moved / left"),"Closed",IF($O233&lt;DATE(YEAR('Settings'!$B$5),MONTH('Settings'!$B$5),1),"Overdue",IF($O233&lt;=EOMONTH('Settings'!$B$5,0),"Due this month",IF($O233&lt;=EOMONTH('Settings'!$B$5,1),"Due next month","Not yet due"))))))</f>
        <v/>
      </c>
      <c r="Q233" s="16">
        <f>IF($P233="Overdue",'Settings'!$B$5-$O233,"")</f>
        <v/>
      </c>
      <c r="R233" s="16">
        <f>IF($A233="","",COUNT($H233,$J233,$K233))</f>
        <v/>
      </c>
      <c r="S233" s="17">
        <f>IF($O233="","",DATE(YEAR($O233),MONTH($O233),1))</f>
        <v/>
      </c>
      <c r="T233" s="16">
        <f>IF($P233="Overdue",COUNTIF($P$3:$P233,"Overdue"),"")</f>
        <v/>
      </c>
    </row>
    <row r="234">
      <c r="A234" s="4" t="inlineStr">
        <is>
          <t>D-3793</t>
        </is>
      </c>
      <c r="B234" s="4" t="inlineStr">
        <is>
          <t>Rana Al Shammari</t>
        </is>
      </c>
      <c r="C234" s="14" t="inlineStr">
        <is>
          <t>0508631160</t>
        </is>
      </c>
      <c r="D234" s="4" t="inlineStr">
        <is>
          <t>Dr Tarek Hamdy</t>
        </is>
      </c>
      <c r="E234" s="4" t="inlineStr">
        <is>
          <t>Check-up and scale</t>
        </is>
      </c>
      <c r="F234" s="5" t="n">
        <v>46261</v>
      </c>
      <c r="G234" s="6" t="n">
        <v>6</v>
      </c>
      <c r="H234" s="5" t="n"/>
      <c r="I234" s="4" t="n"/>
      <c r="J234" s="5" t="n"/>
      <c r="K234" s="5" t="n"/>
      <c r="L234" s="4" t="n"/>
      <c r="M234" s="5" t="n"/>
      <c r="N234" s="4" t="n"/>
      <c r="O234" s="15">
        <f>IF($F234="","",EDATE($F234,IF($G234="",'Settings'!$B$6,$G234)))</f>
        <v/>
      </c>
      <c r="P234" s="9">
        <f>IF($O234="","",IF(OR($M234&lt;&gt;"",$L234="Booked"),"Booked",IF(OR($L234="Declined",$L234="Moved / left"),"Closed",IF($O234&lt;DATE(YEAR('Settings'!$B$5),MONTH('Settings'!$B$5),1),"Overdue",IF($O234&lt;=EOMONTH('Settings'!$B$5,0),"Due this month",IF($O234&lt;=EOMONTH('Settings'!$B$5,1),"Due next month","Not yet due"))))))</f>
        <v/>
      </c>
      <c r="Q234" s="16">
        <f>IF($P234="Overdue",'Settings'!$B$5-$O234,"")</f>
        <v/>
      </c>
      <c r="R234" s="16">
        <f>IF($A234="","",COUNT($H234,$J234,$K234))</f>
        <v/>
      </c>
      <c r="S234" s="17">
        <f>IF($O234="","",DATE(YEAR($O234),MONTH($O234),1))</f>
        <v/>
      </c>
      <c r="T234" s="16">
        <f>IF($P234="Overdue",COUNTIF($P$3:$P234,"Overdue"),"")</f>
        <v/>
      </c>
    </row>
    <row r="235">
      <c r="A235" s="4" t="inlineStr">
        <is>
          <t>D-3796</t>
        </is>
      </c>
      <c r="B235" s="4" t="inlineStr">
        <is>
          <t>Mazen Al Anazi</t>
        </is>
      </c>
      <c r="C235" s="14" t="inlineStr">
        <is>
          <t>0541345406</t>
        </is>
      </c>
      <c r="D235" s="4" t="inlineStr">
        <is>
          <t>Dr Reem Al Otaibi</t>
        </is>
      </c>
      <c r="E235" s="4" t="inlineStr">
        <is>
          <t>Check-up and scale</t>
        </is>
      </c>
      <c r="F235" s="5" t="n">
        <v>46261</v>
      </c>
      <c r="G235" s="6" t="n">
        <v>6</v>
      </c>
      <c r="H235" s="5" t="n"/>
      <c r="I235" s="4" t="n"/>
      <c r="J235" s="5" t="n"/>
      <c r="K235" s="5" t="n"/>
      <c r="L235" s="4" t="n"/>
      <c r="M235" s="5" t="n"/>
      <c r="N235" s="4" t="n"/>
      <c r="O235" s="15">
        <f>IF($F235="","",EDATE($F235,IF($G235="",'Settings'!$B$6,$G235)))</f>
        <v/>
      </c>
      <c r="P235" s="9">
        <f>IF($O235="","",IF(OR($M235&lt;&gt;"",$L235="Booked"),"Booked",IF(OR($L235="Declined",$L235="Moved / left"),"Closed",IF($O235&lt;DATE(YEAR('Settings'!$B$5),MONTH('Settings'!$B$5),1),"Overdue",IF($O235&lt;=EOMONTH('Settings'!$B$5,0),"Due this month",IF($O235&lt;=EOMONTH('Settings'!$B$5,1),"Due next month","Not yet due"))))))</f>
        <v/>
      </c>
      <c r="Q235" s="16">
        <f>IF($P235="Overdue",'Settings'!$B$5-$O235,"")</f>
        <v/>
      </c>
      <c r="R235" s="16">
        <f>IF($A235="","",COUNT($H235,$J235,$K235))</f>
        <v/>
      </c>
      <c r="S235" s="17">
        <f>IF($O235="","",DATE(YEAR($O235),MONTH($O235),1))</f>
        <v/>
      </c>
      <c r="T235" s="16">
        <f>IF($P235="Overdue",COUNTIF($P$3:$P235,"Overdue"),"")</f>
        <v/>
      </c>
    </row>
    <row r="236">
      <c r="A236" s="4" t="inlineStr">
        <is>
          <t>D-3799</t>
        </is>
      </c>
      <c r="B236" s="4" t="inlineStr">
        <is>
          <t>Jana Al Ghamdi</t>
        </is>
      </c>
      <c r="C236" s="14" t="inlineStr">
        <is>
          <t>0541315123</t>
        </is>
      </c>
      <c r="D236" s="4" t="inlineStr">
        <is>
          <t>Dr Tarek Hamdy</t>
        </is>
      </c>
      <c r="E236" s="4" t="inlineStr">
        <is>
          <t>Check-up and scale</t>
        </is>
      </c>
      <c r="F236" s="5" t="n">
        <v>46265</v>
      </c>
      <c r="G236" s="6" t="n">
        <v>6</v>
      </c>
      <c r="H236" s="5" t="n"/>
      <c r="I236" s="4" t="n"/>
      <c r="J236" s="5" t="n"/>
      <c r="K236" s="5" t="n"/>
      <c r="L236" s="4" t="n"/>
      <c r="M236" s="5" t="n"/>
      <c r="N236" s="4" t="n"/>
      <c r="O236" s="15">
        <f>IF($F236="","",EDATE($F236,IF($G236="",'Settings'!$B$6,$G236)))</f>
        <v/>
      </c>
      <c r="P236" s="9">
        <f>IF($O236="","",IF(OR($M236&lt;&gt;"",$L236="Booked"),"Booked",IF(OR($L236="Declined",$L236="Moved / left"),"Closed",IF($O236&lt;DATE(YEAR('Settings'!$B$5),MONTH('Settings'!$B$5),1),"Overdue",IF($O236&lt;=EOMONTH('Settings'!$B$5,0),"Due this month",IF($O236&lt;=EOMONTH('Settings'!$B$5,1),"Due next month","Not yet due"))))))</f>
        <v/>
      </c>
      <c r="Q236" s="16">
        <f>IF($P236="Overdue",'Settings'!$B$5-$O236,"")</f>
        <v/>
      </c>
      <c r="R236" s="16">
        <f>IF($A236="","",COUNT($H236,$J236,$K236))</f>
        <v/>
      </c>
      <c r="S236" s="17">
        <f>IF($O236="","",DATE(YEAR($O236),MONTH($O236),1))</f>
        <v/>
      </c>
      <c r="T236" s="16">
        <f>IF($P236="Overdue",COUNTIF($P$3:$P236,"Overdue"),"")</f>
        <v/>
      </c>
    </row>
    <row r="237">
      <c r="A237" s="4" t="inlineStr">
        <is>
          <t>D-3802</t>
        </is>
      </c>
      <c r="B237" s="4" t="inlineStr">
        <is>
          <t>Hala Al Anazi</t>
        </is>
      </c>
      <c r="C237" s="14" t="inlineStr">
        <is>
          <t>0504499204</t>
        </is>
      </c>
      <c r="D237" s="4" t="inlineStr">
        <is>
          <t>Dr Tarek Hamdy</t>
        </is>
      </c>
      <c r="E237" s="4" t="inlineStr">
        <is>
          <t>Implant review</t>
        </is>
      </c>
      <c r="F237" s="5" t="n">
        <v>46082</v>
      </c>
      <c r="G237" s="6" t="n">
        <v>12</v>
      </c>
      <c r="H237" s="5" t="n"/>
      <c r="I237" s="4" t="n"/>
      <c r="J237" s="5" t="n"/>
      <c r="K237" s="5" t="n"/>
      <c r="L237" s="4" t="n"/>
      <c r="M237" s="5" t="n"/>
      <c r="N237" s="4" t="n"/>
      <c r="O237" s="15">
        <f>IF($F237="","",EDATE($F237,IF($G237="",'Settings'!$B$6,$G237)))</f>
        <v/>
      </c>
      <c r="P237" s="9">
        <f>IF($O237="","",IF(OR($M237&lt;&gt;"",$L237="Booked"),"Booked",IF(OR($L237="Declined",$L237="Moved / left"),"Closed",IF($O237&lt;DATE(YEAR('Settings'!$B$5),MONTH('Settings'!$B$5),1),"Overdue",IF($O237&lt;=EOMONTH('Settings'!$B$5,0),"Due this month",IF($O237&lt;=EOMONTH('Settings'!$B$5,1),"Due next month","Not yet due"))))))</f>
        <v/>
      </c>
      <c r="Q237" s="16">
        <f>IF($P237="Overdue",'Settings'!$B$5-$O237,"")</f>
        <v/>
      </c>
      <c r="R237" s="16">
        <f>IF($A237="","",COUNT($H237,$J237,$K237))</f>
        <v/>
      </c>
      <c r="S237" s="17">
        <f>IF($O237="","",DATE(YEAR($O237),MONTH($O237),1))</f>
        <v/>
      </c>
      <c r="T237" s="16">
        <f>IF($P237="Overdue",COUNTIF($P$3:$P237,"Overdue"),"")</f>
        <v/>
      </c>
    </row>
    <row r="238">
      <c r="A238" s="4" t="inlineStr">
        <is>
          <t>D-3805</t>
        </is>
      </c>
      <c r="B238" s="4" t="inlineStr">
        <is>
          <t>Haya Al Zahrani</t>
        </is>
      </c>
      <c r="C238" s="14" t="inlineStr">
        <is>
          <t>0561044098</t>
        </is>
      </c>
      <c r="D238" s="4" t="inlineStr">
        <is>
          <t>Dr Karim Fawzy</t>
        </is>
      </c>
      <c r="E238" s="4" t="inlineStr">
        <is>
          <t>Check-up and scale</t>
        </is>
      </c>
      <c r="F238" s="5" t="n">
        <v>46266</v>
      </c>
      <c r="G238" s="6" t="n">
        <v>6</v>
      </c>
      <c r="H238" s="5" t="n"/>
      <c r="I238" s="4" t="n"/>
      <c r="J238" s="5" t="n"/>
      <c r="K238" s="5" t="n"/>
      <c r="L238" s="4" t="n"/>
      <c r="M238" s="5" t="n"/>
      <c r="N238" s="4" t="n"/>
      <c r="O238" s="15">
        <f>IF($F238="","",EDATE($F238,IF($G238="",'Settings'!$B$6,$G238)))</f>
        <v/>
      </c>
      <c r="P238" s="9">
        <f>IF($O238="","",IF(OR($M238&lt;&gt;"",$L238="Booked"),"Booked",IF(OR($L238="Declined",$L238="Moved / left"),"Closed",IF($O238&lt;DATE(YEAR('Settings'!$B$5),MONTH('Settings'!$B$5),1),"Overdue",IF($O238&lt;=EOMONTH('Settings'!$B$5,0),"Due this month",IF($O238&lt;=EOMONTH('Settings'!$B$5,1),"Due next month","Not yet due"))))))</f>
        <v/>
      </c>
      <c r="Q238" s="16">
        <f>IF($P238="Overdue",'Settings'!$B$5-$O238,"")</f>
        <v/>
      </c>
      <c r="R238" s="16">
        <f>IF($A238="","",COUNT($H238,$J238,$K238))</f>
        <v/>
      </c>
      <c r="S238" s="17">
        <f>IF($O238="","",DATE(YEAR($O238),MONTH($O238),1))</f>
        <v/>
      </c>
      <c r="T238" s="16">
        <f>IF($P238="Overdue",COUNTIF($P$3:$P238,"Overdue"),"")</f>
        <v/>
      </c>
    </row>
    <row r="239">
      <c r="A239" s="4" t="inlineStr">
        <is>
          <t>D-3808</t>
        </is>
      </c>
      <c r="B239" s="4" t="inlineStr">
        <is>
          <t>Sami Hassan</t>
        </is>
      </c>
      <c r="C239" s="14" t="inlineStr">
        <is>
          <t>0503866056</t>
        </is>
      </c>
      <c r="D239" s="4" t="inlineStr">
        <is>
          <t>Nouf Al Mutairi (hygienist)</t>
        </is>
      </c>
      <c r="E239" s="4" t="inlineStr">
        <is>
          <t>Perio maintenance</t>
        </is>
      </c>
      <c r="F239" s="5" t="n">
        <v>46357</v>
      </c>
      <c r="G239" s="6" t="n">
        <v>3</v>
      </c>
      <c r="H239" s="5" t="n"/>
      <c r="I239" s="4" t="n"/>
      <c r="J239" s="5" t="n"/>
      <c r="K239" s="5" t="n"/>
      <c r="L239" s="4" t="n"/>
      <c r="M239" s="5" t="n"/>
      <c r="N239" s="4" t="n"/>
      <c r="O239" s="15">
        <f>IF($F239="","",EDATE($F239,IF($G239="",'Settings'!$B$6,$G239)))</f>
        <v/>
      </c>
      <c r="P239" s="9">
        <f>IF($O239="","",IF(OR($M239&lt;&gt;"",$L239="Booked"),"Booked",IF(OR($L239="Declined",$L239="Moved / left"),"Closed",IF($O239&lt;DATE(YEAR('Settings'!$B$5),MONTH('Settings'!$B$5),1),"Overdue",IF($O239&lt;=EOMONTH('Settings'!$B$5,0),"Due this month",IF($O239&lt;=EOMONTH('Settings'!$B$5,1),"Due next month","Not yet due"))))))</f>
        <v/>
      </c>
      <c r="Q239" s="16">
        <f>IF($P239="Overdue",'Settings'!$B$5-$O239,"")</f>
        <v/>
      </c>
      <c r="R239" s="16">
        <f>IF($A239="","",COUNT($H239,$J239,$K239))</f>
        <v/>
      </c>
      <c r="S239" s="17">
        <f>IF($O239="","",DATE(YEAR($O239),MONTH($O239),1))</f>
        <v/>
      </c>
      <c r="T239" s="16">
        <f>IF($P239="Overdue",COUNTIF($P$3:$P239,"Overdue"),"")</f>
        <v/>
      </c>
    </row>
    <row r="240">
      <c r="A240" s="4" t="inlineStr">
        <is>
          <t>D-3811</t>
        </is>
      </c>
      <c r="B240" s="4" t="inlineStr">
        <is>
          <t>Reem Al Khatib</t>
        </is>
      </c>
      <c r="C240" s="14" t="inlineStr">
        <is>
          <t>0553332208</t>
        </is>
      </c>
      <c r="D240" s="4" t="inlineStr">
        <is>
          <t>Nouf Al Mutairi (hygienist)</t>
        </is>
      </c>
      <c r="E240" s="4" t="inlineStr">
        <is>
          <t>Check-up and scale</t>
        </is>
      </c>
      <c r="F240" s="5" t="n">
        <v>46267</v>
      </c>
      <c r="G240" s="6" t="n">
        <v>6</v>
      </c>
      <c r="H240" s="5" t="n"/>
      <c r="I240" s="4" t="n"/>
      <c r="J240" s="5" t="n"/>
      <c r="K240" s="5" t="n"/>
      <c r="L240" s="4" t="n"/>
      <c r="M240" s="5" t="n"/>
      <c r="N240" s="4" t="n"/>
      <c r="O240" s="15">
        <f>IF($F240="","",EDATE($F240,IF($G240="",'Settings'!$B$6,$G240)))</f>
        <v/>
      </c>
      <c r="P240" s="9">
        <f>IF($O240="","",IF(OR($M240&lt;&gt;"",$L240="Booked"),"Booked",IF(OR($L240="Declined",$L240="Moved / left"),"Closed",IF($O240&lt;DATE(YEAR('Settings'!$B$5),MONTH('Settings'!$B$5),1),"Overdue",IF($O240&lt;=EOMONTH('Settings'!$B$5,0),"Due this month",IF($O240&lt;=EOMONTH('Settings'!$B$5,1),"Due next month","Not yet due"))))))</f>
        <v/>
      </c>
      <c r="Q240" s="16">
        <f>IF($P240="Overdue",'Settings'!$B$5-$O240,"")</f>
        <v/>
      </c>
      <c r="R240" s="16">
        <f>IF($A240="","",COUNT($H240,$J240,$K240))</f>
        <v/>
      </c>
      <c r="S240" s="17">
        <f>IF($O240="","",DATE(YEAR($O240),MONTH($O240),1))</f>
        <v/>
      </c>
      <c r="T240" s="16">
        <f>IF($P240="Overdue",COUNTIF($P$3:$P240,"Overdue"),"")</f>
        <v/>
      </c>
    </row>
    <row r="241">
      <c r="A241" s="4" t="inlineStr">
        <is>
          <t>D-3814</t>
        </is>
      </c>
      <c r="B241" s="4" t="inlineStr">
        <is>
          <t>Amal Al Mutairi</t>
        </is>
      </c>
      <c r="C241" s="14" t="inlineStr">
        <is>
          <t>0562552226</t>
        </is>
      </c>
      <c r="D241" s="4" t="inlineStr">
        <is>
          <t>Nouf Al Mutairi (hygienist)</t>
        </is>
      </c>
      <c r="E241" s="4" t="inlineStr">
        <is>
          <t>Check-up and scale</t>
        </is>
      </c>
      <c r="F241" s="5" t="n">
        <v>46268</v>
      </c>
      <c r="G241" s="6" t="n">
        <v>6</v>
      </c>
      <c r="H241" s="5" t="n"/>
      <c r="I241" s="4" t="n"/>
      <c r="J241" s="5" t="n"/>
      <c r="K241" s="5" t="n"/>
      <c r="L241" s="4" t="n"/>
      <c r="M241" s="5" t="n"/>
      <c r="N241" s="4" t="n"/>
      <c r="O241" s="15">
        <f>IF($F241="","",EDATE($F241,IF($G241="",'Settings'!$B$6,$G241)))</f>
        <v/>
      </c>
      <c r="P241" s="9">
        <f>IF($O241="","",IF(OR($M241&lt;&gt;"",$L241="Booked"),"Booked",IF(OR($L241="Declined",$L241="Moved / left"),"Closed",IF($O241&lt;DATE(YEAR('Settings'!$B$5),MONTH('Settings'!$B$5),1),"Overdue",IF($O241&lt;=EOMONTH('Settings'!$B$5,0),"Due this month",IF($O241&lt;=EOMONTH('Settings'!$B$5,1),"Due next month","Not yet due"))))))</f>
        <v/>
      </c>
      <c r="Q241" s="16">
        <f>IF($P241="Overdue",'Settings'!$B$5-$O241,"")</f>
        <v/>
      </c>
      <c r="R241" s="16">
        <f>IF($A241="","",COUNT($H241,$J241,$K241))</f>
        <v/>
      </c>
      <c r="S241" s="17">
        <f>IF($O241="","",DATE(YEAR($O241),MONTH($O241),1))</f>
        <v/>
      </c>
      <c r="T241" s="16">
        <f>IF($P241="Overdue",COUNTIF($P$3:$P241,"Overdue"),"")</f>
        <v/>
      </c>
    </row>
    <row r="242">
      <c r="A242" s="4" t="inlineStr">
        <is>
          <t>D-3817</t>
        </is>
      </c>
      <c r="B242" s="4" t="inlineStr">
        <is>
          <t>Hala Al Mutairi</t>
        </is>
      </c>
      <c r="C242" s="14" t="inlineStr">
        <is>
          <t>0569517377</t>
        </is>
      </c>
      <c r="D242" s="4" t="inlineStr">
        <is>
          <t>Dr Karim Fawzy</t>
        </is>
      </c>
      <c r="E242" s="4" t="inlineStr">
        <is>
          <t>Check-up and scale</t>
        </is>
      </c>
      <c r="F242" s="5" t="n">
        <v>46268</v>
      </c>
      <c r="G242" s="6" t="n">
        <v>6</v>
      </c>
      <c r="H242" s="5" t="n"/>
      <c r="I242" s="4" t="n"/>
      <c r="J242" s="5" t="n"/>
      <c r="K242" s="5" t="n"/>
      <c r="L242" s="4" t="n"/>
      <c r="M242" s="5" t="n"/>
      <c r="N242" s="4" t="n"/>
      <c r="O242" s="15">
        <f>IF($F242="","",EDATE($F242,IF($G242="",'Settings'!$B$6,$G242)))</f>
        <v/>
      </c>
      <c r="P242" s="9">
        <f>IF($O242="","",IF(OR($M242&lt;&gt;"",$L242="Booked"),"Booked",IF(OR($L242="Declined",$L242="Moved / left"),"Closed",IF($O242&lt;DATE(YEAR('Settings'!$B$5),MONTH('Settings'!$B$5),1),"Overdue",IF($O242&lt;=EOMONTH('Settings'!$B$5,0),"Due this month",IF($O242&lt;=EOMONTH('Settings'!$B$5,1),"Due next month","Not yet due"))))))</f>
        <v/>
      </c>
      <c r="Q242" s="16">
        <f>IF($P242="Overdue",'Settings'!$B$5-$O242,"")</f>
        <v/>
      </c>
      <c r="R242" s="16">
        <f>IF($A242="","",COUNT($H242,$J242,$K242))</f>
        <v/>
      </c>
      <c r="S242" s="17">
        <f>IF($O242="","",DATE(YEAR($O242),MONTH($O242),1))</f>
        <v/>
      </c>
      <c r="T242" s="16">
        <f>IF($P242="Overdue",COUNTIF($P$3:$P242,"Overdue"),"")</f>
        <v/>
      </c>
    </row>
    <row r="243">
      <c r="A243" s="4" t="inlineStr">
        <is>
          <t>D-3820</t>
        </is>
      </c>
      <c r="B243" s="4" t="inlineStr">
        <is>
          <t>Jana Al Shammari</t>
        </is>
      </c>
      <c r="C243" s="14" t="inlineStr">
        <is>
          <t>0507216531</t>
        </is>
      </c>
      <c r="D243" s="4" t="inlineStr">
        <is>
          <t>Dr Karim Fawzy</t>
        </is>
      </c>
      <c r="E243" s="4" t="inlineStr">
        <is>
          <t>Child check-up and fluoride</t>
        </is>
      </c>
      <c r="F243" s="5" t="n">
        <v>46270</v>
      </c>
      <c r="G243" s="6" t="n">
        <v>6</v>
      </c>
      <c r="H243" s="5" t="n"/>
      <c r="I243" s="4" t="n"/>
      <c r="J243" s="5" t="n"/>
      <c r="K243" s="5" t="n"/>
      <c r="L243" s="4" t="n"/>
      <c r="M243" s="5" t="n"/>
      <c r="N243" s="4" t="n"/>
      <c r="O243" s="15">
        <f>IF($F243="","",EDATE($F243,IF($G243="",'Settings'!$B$6,$G243)))</f>
        <v/>
      </c>
      <c r="P243" s="9">
        <f>IF($O243="","",IF(OR($M243&lt;&gt;"",$L243="Booked"),"Booked",IF(OR($L243="Declined",$L243="Moved / left"),"Closed",IF($O243&lt;DATE(YEAR('Settings'!$B$5),MONTH('Settings'!$B$5),1),"Overdue",IF($O243&lt;=EOMONTH('Settings'!$B$5,0),"Due this month",IF($O243&lt;=EOMONTH('Settings'!$B$5,1),"Due next month","Not yet due"))))))</f>
        <v/>
      </c>
      <c r="Q243" s="16">
        <f>IF($P243="Overdue",'Settings'!$B$5-$O243,"")</f>
        <v/>
      </c>
      <c r="R243" s="16">
        <f>IF($A243="","",COUNT($H243,$J243,$K243))</f>
        <v/>
      </c>
      <c r="S243" s="17">
        <f>IF($O243="","",DATE(YEAR($O243),MONTH($O243),1))</f>
        <v/>
      </c>
      <c r="T243" s="16">
        <f>IF($P243="Overdue",COUNTIF($P$3:$P243,"Overdue"),"")</f>
        <v/>
      </c>
    </row>
    <row r="244">
      <c r="A244" s="4" t="inlineStr">
        <is>
          <t>D-3823</t>
        </is>
      </c>
      <c r="B244" s="4" t="inlineStr">
        <is>
          <t>Badr Al Ghamdi</t>
        </is>
      </c>
      <c r="C244" s="14" t="inlineStr">
        <is>
          <t>0548991231</t>
        </is>
      </c>
      <c r="D244" s="4" t="inlineStr">
        <is>
          <t>Dr Reem Al Otaibi</t>
        </is>
      </c>
      <c r="E244" s="4" t="inlineStr">
        <is>
          <t>Child check-up and fluoride</t>
        </is>
      </c>
      <c r="F244" s="5" t="n">
        <v>46270</v>
      </c>
      <c r="G244" s="6" t="n">
        <v>6</v>
      </c>
      <c r="H244" s="5" t="n"/>
      <c r="I244" s="4" t="n"/>
      <c r="J244" s="5" t="n"/>
      <c r="K244" s="5" t="n"/>
      <c r="L244" s="4" t="n"/>
      <c r="M244" s="5" t="n"/>
      <c r="N244" s="4" t="n"/>
      <c r="O244" s="15">
        <f>IF($F244="","",EDATE($F244,IF($G244="",'Settings'!$B$6,$G244)))</f>
        <v/>
      </c>
      <c r="P244" s="9">
        <f>IF($O244="","",IF(OR($M244&lt;&gt;"",$L244="Booked"),"Booked",IF(OR($L244="Declined",$L244="Moved / left"),"Closed",IF($O244&lt;DATE(YEAR('Settings'!$B$5),MONTH('Settings'!$B$5),1),"Overdue",IF($O244&lt;=EOMONTH('Settings'!$B$5,0),"Due this month",IF($O244&lt;=EOMONTH('Settings'!$B$5,1),"Due next month","Not yet due"))))))</f>
        <v/>
      </c>
      <c r="Q244" s="16">
        <f>IF($P244="Overdue",'Settings'!$B$5-$O244,"")</f>
        <v/>
      </c>
      <c r="R244" s="16">
        <f>IF($A244="","",COUNT($H244,$J244,$K244))</f>
        <v/>
      </c>
      <c r="S244" s="17">
        <f>IF($O244="","",DATE(YEAR($O244),MONTH($O244),1))</f>
        <v/>
      </c>
      <c r="T244" s="16">
        <f>IF($P244="Overdue",COUNTIF($P$3:$P244,"Overdue"),"")</f>
        <v/>
      </c>
    </row>
    <row r="245">
      <c r="A245" s="4" t="inlineStr">
        <is>
          <t>D-3826</t>
        </is>
      </c>
      <c r="B245" s="4" t="inlineStr">
        <is>
          <t>Lamia Al Otaibi</t>
        </is>
      </c>
      <c r="C245" s="14" t="inlineStr">
        <is>
          <t>0534953489</t>
        </is>
      </c>
      <c r="D245" s="4" t="inlineStr">
        <is>
          <t>Dr Karim Fawzy</t>
        </is>
      </c>
      <c r="E245" s="4" t="inlineStr">
        <is>
          <t>Check-up and scale</t>
        </is>
      </c>
      <c r="F245" s="5" t="n">
        <v>46271</v>
      </c>
      <c r="G245" s="6" t="n">
        <v>6</v>
      </c>
      <c r="H245" s="5" t="n"/>
      <c r="I245" s="4" t="n"/>
      <c r="J245" s="5" t="n"/>
      <c r="K245" s="5" t="n"/>
      <c r="L245" s="4" t="n"/>
      <c r="M245" s="5" t="n"/>
      <c r="N245" s="4" t="n"/>
      <c r="O245" s="15">
        <f>IF($F245="","",EDATE($F245,IF($G245="",'Settings'!$B$6,$G245)))</f>
        <v/>
      </c>
      <c r="P245" s="9">
        <f>IF($O245="","",IF(OR($M245&lt;&gt;"",$L245="Booked"),"Booked",IF(OR($L245="Declined",$L245="Moved / left"),"Closed",IF($O245&lt;DATE(YEAR('Settings'!$B$5),MONTH('Settings'!$B$5),1),"Overdue",IF($O245&lt;=EOMONTH('Settings'!$B$5,0),"Due this month",IF($O245&lt;=EOMONTH('Settings'!$B$5,1),"Due next month","Not yet due"))))))</f>
        <v/>
      </c>
      <c r="Q245" s="16">
        <f>IF($P245="Overdue",'Settings'!$B$5-$O245,"")</f>
        <v/>
      </c>
      <c r="R245" s="16">
        <f>IF($A245="","",COUNT($H245,$J245,$K245))</f>
        <v/>
      </c>
      <c r="S245" s="17">
        <f>IF($O245="","",DATE(YEAR($O245),MONTH($O245),1))</f>
        <v/>
      </c>
      <c r="T245" s="16">
        <f>IF($P245="Overdue",COUNTIF($P$3:$P245,"Overdue"),"")</f>
        <v/>
      </c>
    </row>
    <row r="246">
      <c r="A246" s="4" t="inlineStr">
        <is>
          <t>D-3829</t>
        </is>
      </c>
      <c r="B246" s="4" t="inlineStr">
        <is>
          <t>Doaa Al Harbi</t>
        </is>
      </c>
      <c r="C246" s="14" t="inlineStr">
        <is>
          <t>0503768297</t>
        </is>
      </c>
      <c r="D246" s="4" t="inlineStr">
        <is>
          <t>Dr Karim Fawzy</t>
        </is>
      </c>
      <c r="E246" s="4" t="inlineStr">
        <is>
          <t>Check-up and scale</t>
        </is>
      </c>
      <c r="F246" s="5" t="n">
        <v>46275</v>
      </c>
      <c r="G246" s="6" t="n">
        <v>6</v>
      </c>
      <c r="H246" s="5" t="n"/>
      <c r="I246" s="4" t="n"/>
      <c r="J246" s="5" t="n"/>
      <c r="K246" s="5" t="n"/>
      <c r="L246" s="4" t="n"/>
      <c r="M246" s="5" t="n"/>
      <c r="N246" s="4" t="n"/>
      <c r="O246" s="15">
        <f>IF($F246="","",EDATE($F246,IF($G246="",'Settings'!$B$6,$G246)))</f>
        <v/>
      </c>
      <c r="P246" s="9">
        <f>IF($O246="","",IF(OR($M246&lt;&gt;"",$L246="Booked"),"Booked",IF(OR($L246="Declined",$L246="Moved / left"),"Closed",IF($O246&lt;DATE(YEAR('Settings'!$B$5),MONTH('Settings'!$B$5),1),"Overdue",IF($O246&lt;=EOMONTH('Settings'!$B$5,0),"Due this month",IF($O246&lt;=EOMONTH('Settings'!$B$5,1),"Due next month","Not yet due"))))))</f>
        <v/>
      </c>
      <c r="Q246" s="16">
        <f>IF($P246="Overdue",'Settings'!$B$5-$O246,"")</f>
        <v/>
      </c>
      <c r="R246" s="16">
        <f>IF($A246="","",COUNT($H246,$J246,$K246))</f>
        <v/>
      </c>
      <c r="S246" s="17">
        <f>IF($O246="","",DATE(YEAR($O246),MONTH($O246),1))</f>
        <v/>
      </c>
      <c r="T246" s="16">
        <f>IF($P246="Overdue",COUNTIF($P$3:$P246,"Overdue"),"")</f>
        <v/>
      </c>
    </row>
    <row r="247">
      <c r="A247" s="4" t="inlineStr">
        <is>
          <t>D-3832</t>
        </is>
      </c>
      <c r="B247" s="4" t="inlineStr">
        <is>
          <t>Salman Al Ahmadi</t>
        </is>
      </c>
      <c r="C247" s="14" t="inlineStr">
        <is>
          <t>0532863396</t>
        </is>
      </c>
      <c r="D247" s="4" t="inlineStr">
        <is>
          <t>Dr Karim Fawzy</t>
        </is>
      </c>
      <c r="E247" s="4" t="inlineStr">
        <is>
          <t>Check-up and scale</t>
        </is>
      </c>
      <c r="F247" s="5" t="n">
        <v>46276</v>
      </c>
      <c r="G247" s="6" t="n">
        <v>6</v>
      </c>
      <c r="H247" s="5" t="n"/>
      <c r="I247" s="4" t="n"/>
      <c r="J247" s="5" t="n"/>
      <c r="K247" s="5" t="n"/>
      <c r="L247" s="4" t="n"/>
      <c r="M247" s="5" t="n"/>
      <c r="N247" s="4" t="n"/>
      <c r="O247" s="15">
        <f>IF($F247="","",EDATE($F247,IF($G247="",'Settings'!$B$6,$G247)))</f>
        <v/>
      </c>
      <c r="P247" s="9">
        <f>IF($O247="","",IF(OR($M247&lt;&gt;"",$L247="Booked"),"Booked",IF(OR($L247="Declined",$L247="Moved / left"),"Closed",IF($O247&lt;DATE(YEAR('Settings'!$B$5),MONTH('Settings'!$B$5),1),"Overdue",IF($O247&lt;=EOMONTH('Settings'!$B$5,0),"Due this month",IF($O247&lt;=EOMONTH('Settings'!$B$5,1),"Due next month","Not yet due"))))))</f>
        <v/>
      </c>
      <c r="Q247" s="16">
        <f>IF($P247="Overdue",'Settings'!$B$5-$O247,"")</f>
        <v/>
      </c>
      <c r="R247" s="16">
        <f>IF($A247="","",COUNT($H247,$J247,$K247))</f>
        <v/>
      </c>
      <c r="S247" s="17">
        <f>IF($O247="","",DATE(YEAR($O247),MONTH($O247),1))</f>
        <v/>
      </c>
      <c r="T247" s="16">
        <f>IF($P247="Overdue",COUNTIF($P$3:$P247,"Overdue"),"")</f>
        <v/>
      </c>
    </row>
    <row r="248">
      <c r="A248" s="4" t="inlineStr">
        <is>
          <t>D-3835</t>
        </is>
      </c>
      <c r="B248" s="4" t="inlineStr">
        <is>
          <t>Layan Al Subaie</t>
        </is>
      </c>
      <c r="C248" s="14" t="inlineStr">
        <is>
          <t>0561591751</t>
        </is>
      </c>
      <c r="D248" s="4" t="inlineStr">
        <is>
          <t>Dr Karim Fawzy</t>
        </is>
      </c>
      <c r="E248" s="4" t="inlineStr">
        <is>
          <t>Check-up and scale</t>
        </is>
      </c>
      <c r="F248" s="5" t="n">
        <v>46276</v>
      </c>
      <c r="G248" s="6" t="n">
        <v>6</v>
      </c>
      <c r="H248" s="5" t="n"/>
      <c r="I248" s="4" t="n"/>
      <c r="J248" s="5" t="n"/>
      <c r="K248" s="5" t="n"/>
      <c r="L248" s="4" t="n"/>
      <c r="M248" s="5" t="n"/>
      <c r="N248" s="4" t="n"/>
      <c r="O248" s="15">
        <f>IF($F248="","",EDATE($F248,IF($G248="",'Settings'!$B$6,$G248)))</f>
        <v/>
      </c>
      <c r="P248" s="9">
        <f>IF($O248="","",IF(OR($M248&lt;&gt;"",$L248="Booked"),"Booked",IF(OR($L248="Declined",$L248="Moved / left"),"Closed",IF($O248&lt;DATE(YEAR('Settings'!$B$5),MONTH('Settings'!$B$5),1),"Overdue",IF($O248&lt;=EOMONTH('Settings'!$B$5,0),"Due this month",IF($O248&lt;=EOMONTH('Settings'!$B$5,1),"Due next month","Not yet due"))))))</f>
        <v/>
      </c>
      <c r="Q248" s="16">
        <f>IF($P248="Overdue",'Settings'!$B$5-$O248,"")</f>
        <v/>
      </c>
      <c r="R248" s="16">
        <f>IF($A248="","",COUNT($H248,$J248,$K248))</f>
        <v/>
      </c>
      <c r="S248" s="17">
        <f>IF($O248="","",DATE(YEAR($O248),MONTH($O248),1))</f>
        <v/>
      </c>
      <c r="T248" s="16">
        <f>IF($P248="Overdue",COUNTIF($P$3:$P248,"Overdue"),"")</f>
        <v/>
      </c>
    </row>
    <row r="249">
      <c r="A249" s="4" t="inlineStr">
        <is>
          <t>D-3838</t>
        </is>
      </c>
      <c r="B249" s="4" t="inlineStr">
        <is>
          <t>Noura Al Subaie</t>
        </is>
      </c>
      <c r="C249" s="14" t="inlineStr">
        <is>
          <t>0562786321</t>
        </is>
      </c>
      <c r="D249" s="4" t="inlineStr">
        <is>
          <t>Nouf Al Mutairi (hygienist)</t>
        </is>
      </c>
      <c r="E249" s="4" t="inlineStr">
        <is>
          <t>Perio maintenance</t>
        </is>
      </c>
      <c r="F249" s="5" t="n">
        <v>46368</v>
      </c>
      <c r="G249" s="6" t="n">
        <v>3</v>
      </c>
      <c r="H249" s="5" t="n"/>
      <c r="I249" s="4" t="n"/>
      <c r="J249" s="5" t="n"/>
      <c r="K249" s="5" t="n"/>
      <c r="L249" s="4" t="n"/>
      <c r="M249" s="5" t="n"/>
      <c r="N249" s="4" t="n"/>
      <c r="O249" s="15">
        <f>IF($F249="","",EDATE($F249,IF($G249="",'Settings'!$B$6,$G249)))</f>
        <v/>
      </c>
      <c r="P249" s="9">
        <f>IF($O249="","",IF(OR($M249&lt;&gt;"",$L249="Booked"),"Booked",IF(OR($L249="Declined",$L249="Moved / left"),"Closed",IF($O249&lt;DATE(YEAR('Settings'!$B$5),MONTH('Settings'!$B$5),1),"Overdue",IF($O249&lt;=EOMONTH('Settings'!$B$5,0),"Due this month",IF($O249&lt;=EOMONTH('Settings'!$B$5,1),"Due next month","Not yet due"))))))</f>
        <v/>
      </c>
      <c r="Q249" s="16">
        <f>IF($P249="Overdue",'Settings'!$B$5-$O249,"")</f>
        <v/>
      </c>
      <c r="R249" s="16">
        <f>IF($A249="","",COUNT($H249,$J249,$K249))</f>
        <v/>
      </c>
      <c r="S249" s="17">
        <f>IF($O249="","",DATE(YEAR($O249),MONTH($O249),1))</f>
        <v/>
      </c>
      <c r="T249" s="16">
        <f>IF($P249="Overdue",COUNTIF($P$3:$P249,"Overdue"),"")</f>
        <v/>
      </c>
    </row>
    <row r="250">
      <c r="A250" s="4" t="inlineStr">
        <is>
          <t>D-3841</t>
        </is>
      </c>
      <c r="B250" s="4" t="inlineStr">
        <is>
          <t>Rana Mansour</t>
        </is>
      </c>
      <c r="C250" s="14" t="inlineStr">
        <is>
          <t>0559478754</t>
        </is>
      </c>
      <c r="D250" s="4" t="inlineStr">
        <is>
          <t>Nouf Al Mutairi (hygienist)</t>
        </is>
      </c>
      <c r="E250" s="4" t="inlineStr">
        <is>
          <t>Check-up and scale</t>
        </is>
      </c>
      <c r="F250" s="5" t="n">
        <v>46278</v>
      </c>
      <c r="G250" s="6" t="n">
        <v>6</v>
      </c>
      <c r="H250" s="5" t="n"/>
      <c r="I250" s="4" t="n"/>
      <c r="J250" s="5" t="n"/>
      <c r="K250" s="5" t="n"/>
      <c r="L250" s="4" t="n"/>
      <c r="M250" s="5" t="n"/>
      <c r="N250" s="4" t="n"/>
      <c r="O250" s="15">
        <f>IF($F250="","",EDATE($F250,IF($G250="",'Settings'!$B$6,$G250)))</f>
        <v/>
      </c>
      <c r="P250" s="9">
        <f>IF($O250="","",IF(OR($M250&lt;&gt;"",$L250="Booked"),"Booked",IF(OR($L250="Declined",$L250="Moved / left"),"Closed",IF($O250&lt;DATE(YEAR('Settings'!$B$5),MONTH('Settings'!$B$5),1),"Overdue",IF($O250&lt;=EOMONTH('Settings'!$B$5,0),"Due this month",IF($O250&lt;=EOMONTH('Settings'!$B$5,1),"Due next month","Not yet due"))))))</f>
        <v/>
      </c>
      <c r="Q250" s="16">
        <f>IF($P250="Overdue",'Settings'!$B$5-$O250,"")</f>
        <v/>
      </c>
      <c r="R250" s="16">
        <f>IF($A250="","",COUNT($H250,$J250,$K250))</f>
        <v/>
      </c>
      <c r="S250" s="17">
        <f>IF($O250="","",DATE(YEAR($O250),MONTH($O250),1))</f>
        <v/>
      </c>
      <c r="T250" s="16">
        <f>IF($P250="Overdue",COUNTIF($P$3:$P250,"Overdue"),"")</f>
        <v/>
      </c>
    </row>
    <row r="251">
      <c r="A251" s="4" t="inlineStr">
        <is>
          <t>D-3844</t>
        </is>
      </c>
      <c r="B251" s="4" t="inlineStr">
        <is>
          <t>Badr Al Ahmadi</t>
        </is>
      </c>
      <c r="C251" s="14" t="inlineStr">
        <is>
          <t>0543915674</t>
        </is>
      </c>
      <c r="D251" s="4" t="inlineStr">
        <is>
          <t>Dr Karim Fawzy</t>
        </is>
      </c>
      <c r="E251" s="4" t="inlineStr">
        <is>
          <t>Child check-up and fluoride</t>
        </is>
      </c>
      <c r="F251" s="5" t="n">
        <v>46279</v>
      </c>
      <c r="G251" s="6" t="n">
        <v>6</v>
      </c>
      <c r="H251" s="5" t="n"/>
      <c r="I251" s="4" t="n"/>
      <c r="J251" s="5" t="n"/>
      <c r="K251" s="5" t="n"/>
      <c r="L251" s="4" t="n"/>
      <c r="M251" s="5" t="n"/>
      <c r="N251" s="4" t="n"/>
      <c r="O251" s="15">
        <f>IF($F251="","",EDATE($F251,IF($G251="",'Settings'!$B$6,$G251)))</f>
        <v/>
      </c>
      <c r="P251" s="9">
        <f>IF($O251="","",IF(OR($M251&lt;&gt;"",$L251="Booked"),"Booked",IF(OR($L251="Declined",$L251="Moved / left"),"Closed",IF($O251&lt;DATE(YEAR('Settings'!$B$5),MONTH('Settings'!$B$5),1),"Overdue",IF($O251&lt;=EOMONTH('Settings'!$B$5,0),"Due this month",IF($O251&lt;=EOMONTH('Settings'!$B$5,1),"Due next month","Not yet due"))))))</f>
        <v/>
      </c>
      <c r="Q251" s="16">
        <f>IF($P251="Overdue",'Settings'!$B$5-$O251,"")</f>
        <v/>
      </c>
      <c r="R251" s="16">
        <f>IF($A251="","",COUNT($H251,$J251,$K251))</f>
        <v/>
      </c>
      <c r="S251" s="17">
        <f>IF($O251="","",DATE(YEAR($O251),MONTH($O251),1))</f>
        <v/>
      </c>
      <c r="T251" s="16">
        <f>IF($P251="Overdue",COUNTIF($P$3:$P251,"Overdue"),"")</f>
        <v/>
      </c>
    </row>
    <row r="252">
      <c r="A252" s="4" t="inlineStr">
        <is>
          <t>D-3847</t>
        </is>
      </c>
      <c r="B252" s="4" t="inlineStr">
        <is>
          <t>Reem Al Shammari</t>
        </is>
      </c>
      <c r="C252" s="14" t="inlineStr">
        <is>
          <t>0508853027</t>
        </is>
      </c>
      <c r="D252" s="4" t="inlineStr">
        <is>
          <t>Dr Tarek Hamdy</t>
        </is>
      </c>
      <c r="E252" s="4" t="inlineStr">
        <is>
          <t>Check-up and scale</t>
        </is>
      </c>
      <c r="F252" s="5" t="n">
        <v>46280</v>
      </c>
      <c r="G252" s="6" t="n">
        <v>6</v>
      </c>
      <c r="H252" s="5" t="n"/>
      <c r="I252" s="4" t="n"/>
      <c r="J252" s="5" t="n"/>
      <c r="K252" s="5" t="n"/>
      <c r="L252" s="4" t="n"/>
      <c r="M252" s="5" t="n"/>
      <c r="N252" s="4" t="n"/>
      <c r="O252" s="15">
        <f>IF($F252="","",EDATE($F252,IF($G252="",'Settings'!$B$6,$G252)))</f>
        <v/>
      </c>
      <c r="P252" s="9">
        <f>IF($O252="","",IF(OR($M252&lt;&gt;"",$L252="Booked"),"Booked",IF(OR($L252="Declined",$L252="Moved / left"),"Closed",IF($O252&lt;DATE(YEAR('Settings'!$B$5),MONTH('Settings'!$B$5),1),"Overdue",IF($O252&lt;=EOMONTH('Settings'!$B$5,0),"Due this month",IF($O252&lt;=EOMONTH('Settings'!$B$5,1),"Due next month","Not yet due"))))))</f>
        <v/>
      </c>
      <c r="Q252" s="16">
        <f>IF($P252="Overdue",'Settings'!$B$5-$O252,"")</f>
        <v/>
      </c>
      <c r="R252" s="16">
        <f>IF($A252="","",COUNT($H252,$J252,$K252))</f>
        <v/>
      </c>
      <c r="S252" s="17">
        <f>IF($O252="","",DATE(YEAR($O252),MONTH($O252),1))</f>
        <v/>
      </c>
      <c r="T252" s="16">
        <f>IF($P252="Overdue",COUNTIF($P$3:$P252,"Overdue"),"")</f>
        <v/>
      </c>
    </row>
    <row r="253">
      <c r="A253" s="4" t="inlineStr">
        <is>
          <t>D-3850</t>
        </is>
      </c>
      <c r="B253" s="4" t="inlineStr">
        <is>
          <t>Layan Al Dossary</t>
        </is>
      </c>
      <c r="C253" s="14" t="inlineStr">
        <is>
          <t>0547553557</t>
        </is>
      </c>
      <c r="D253" s="4" t="inlineStr">
        <is>
          <t>Nouf Al Mutairi (hygienist)</t>
        </is>
      </c>
      <c r="E253" s="4" t="inlineStr">
        <is>
          <t>Check-up and scale</t>
        </is>
      </c>
      <c r="F253" s="5" t="n">
        <v>46281</v>
      </c>
      <c r="G253" s="6" t="n">
        <v>6</v>
      </c>
      <c r="H253" s="5" t="n"/>
      <c r="I253" s="4" t="n"/>
      <c r="J253" s="5" t="n"/>
      <c r="K253" s="5" t="n"/>
      <c r="L253" s="4" t="n"/>
      <c r="M253" s="5" t="n"/>
      <c r="N253" s="4" t="n"/>
      <c r="O253" s="15">
        <f>IF($F253="","",EDATE($F253,IF($G253="",'Settings'!$B$6,$G253)))</f>
        <v/>
      </c>
      <c r="P253" s="9">
        <f>IF($O253="","",IF(OR($M253&lt;&gt;"",$L253="Booked"),"Booked",IF(OR($L253="Declined",$L253="Moved / left"),"Closed",IF($O253&lt;DATE(YEAR('Settings'!$B$5),MONTH('Settings'!$B$5),1),"Overdue",IF($O253&lt;=EOMONTH('Settings'!$B$5,0),"Due this month",IF($O253&lt;=EOMONTH('Settings'!$B$5,1),"Due next month","Not yet due"))))))</f>
        <v/>
      </c>
      <c r="Q253" s="16">
        <f>IF($P253="Overdue",'Settings'!$B$5-$O253,"")</f>
        <v/>
      </c>
      <c r="R253" s="16">
        <f>IF($A253="","",COUNT($H253,$J253,$K253))</f>
        <v/>
      </c>
      <c r="S253" s="17">
        <f>IF($O253="","",DATE(YEAR($O253),MONTH($O253),1))</f>
        <v/>
      </c>
      <c r="T253" s="16">
        <f>IF($P253="Overdue",COUNTIF($P$3:$P253,"Overdue"),"")</f>
        <v/>
      </c>
    </row>
    <row r="254">
      <c r="A254" s="4" t="inlineStr">
        <is>
          <t>D-3853</t>
        </is>
      </c>
      <c r="B254" s="4" t="inlineStr">
        <is>
          <t>Layan Al Mutairi</t>
        </is>
      </c>
      <c r="C254" s="14" t="inlineStr">
        <is>
          <t>0563282194</t>
        </is>
      </c>
      <c r="D254" s="4" t="inlineStr">
        <is>
          <t>Dr Tarek Hamdy</t>
        </is>
      </c>
      <c r="E254" s="4" t="inlineStr">
        <is>
          <t>Check-up and scale</t>
        </is>
      </c>
      <c r="F254" s="5" t="n">
        <v>46281</v>
      </c>
      <c r="G254" s="6" t="n">
        <v>6</v>
      </c>
      <c r="H254" s="5" t="n"/>
      <c r="I254" s="4" t="n"/>
      <c r="J254" s="5" t="n"/>
      <c r="K254" s="5" t="n"/>
      <c r="L254" s="4" t="n"/>
      <c r="M254" s="5" t="n"/>
      <c r="N254" s="4" t="n"/>
      <c r="O254" s="15">
        <f>IF($F254="","",EDATE($F254,IF($G254="",'Settings'!$B$6,$G254)))</f>
        <v/>
      </c>
      <c r="P254" s="9">
        <f>IF($O254="","",IF(OR($M254&lt;&gt;"",$L254="Booked"),"Booked",IF(OR($L254="Declined",$L254="Moved / left"),"Closed",IF($O254&lt;DATE(YEAR('Settings'!$B$5),MONTH('Settings'!$B$5),1),"Overdue",IF($O254&lt;=EOMONTH('Settings'!$B$5,0),"Due this month",IF($O254&lt;=EOMONTH('Settings'!$B$5,1),"Due next month","Not yet due"))))))</f>
        <v/>
      </c>
      <c r="Q254" s="16">
        <f>IF($P254="Overdue",'Settings'!$B$5-$O254,"")</f>
        <v/>
      </c>
      <c r="R254" s="16">
        <f>IF($A254="","",COUNT($H254,$J254,$K254))</f>
        <v/>
      </c>
      <c r="S254" s="17">
        <f>IF($O254="","",DATE(YEAR($O254),MONTH($O254),1))</f>
        <v/>
      </c>
      <c r="T254" s="16">
        <f>IF($P254="Overdue",COUNTIF($P$3:$P254,"Overdue"),"")</f>
        <v/>
      </c>
    </row>
    <row r="255">
      <c r="A255" s="4" t="inlineStr">
        <is>
          <t>D-3856</t>
        </is>
      </c>
      <c r="B255" s="4" t="inlineStr">
        <is>
          <t>Abeer El Kurdi</t>
        </is>
      </c>
      <c r="C255" s="14" t="inlineStr">
        <is>
          <t>0549583867</t>
        </is>
      </c>
      <c r="D255" s="4" t="inlineStr">
        <is>
          <t>Dr Tarek Hamdy</t>
        </is>
      </c>
      <c r="E255" s="4" t="inlineStr">
        <is>
          <t>Check-up and scale</t>
        </is>
      </c>
      <c r="F255" s="5" t="n">
        <v>46283</v>
      </c>
      <c r="G255" s="6" t="n">
        <v>6</v>
      </c>
      <c r="H255" s="5" t="n"/>
      <c r="I255" s="4" t="n"/>
      <c r="J255" s="5" t="n"/>
      <c r="K255" s="5" t="n"/>
      <c r="L255" s="4" t="n"/>
      <c r="M255" s="5" t="n"/>
      <c r="N255" s="4" t="n"/>
      <c r="O255" s="15">
        <f>IF($F255="","",EDATE($F255,IF($G255="",'Settings'!$B$6,$G255)))</f>
        <v/>
      </c>
      <c r="P255" s="9">
        <f>IF($O255="","",IF(OR($M255&lt;&gt;"",$L255="Booked"),"Booked",IF(OR($L255="Declined",$L255="Moved / left"),"Closed",IF($O255&lt;DATE(YEAR('Settings'!$B$5),MONTH('Settings'!$B$5),1),"Overdue",IF($O255&lt;=EOMONTH('Settings'!$B$5,0),"Due this month",IF($O255&lt;=EOMONTH('Settings'!$B$5,1),"Due next month","Not yet due"))))))</f>
        <v/>
      </c>
      <c r="Q255" s="16">
        <f>IF($P255="Overdue",'Settings'!$B$5-$O255,"")</f>
        <v/>
      </c>
      <c r="R255" s="16">
        <f>IF($A255="","",COUNT($H255,$J255,$K255))</f>
        <v/>
      </c>
      <c r="S255" s="17">
        <f>IF($O255="","",DATE(YEAR($O255),MONTH($O255),1))</f>
        <v/>
      </c>
      <c r="T255" s="16">
        <f>IF($P255="Overdue",COUNTIF($P$3:$P255,"Overdue"),"")</f>
        <v/>
      </c>
    </row>
    <row r="256">
      <c r="A256" s="4" t="inlineStr">
        <is>
          <t>D-3859</t>
        </is>
      </c>
      <c r="B256" s="4" t="inlineStr">
        <is>
          <t>Hala Al Balawi</t>
        </is>
      </c>
      <c r="C256" s="14" t="inlineStr">
        <is>
          <t>0557191366</t>
        </is>
      </c>
      <c r="D256" s="4" t="inlineStr">
        <is>
          <t>Nouf Al Mutairi (hygienist)</t>
        </is>
      </c>
      <c r="E256" s="4" t="inlineStr">
        <is>
          <t>Check-up and scale</t>
        </is>
      </c>
      <c r="F256" s="5" t="n">
        <v>46283</v>
      </c>
      <c r="G256" s="6" t="n">
        <v>6</v>
      </c>
      <c r="H256" s="5" t="n"/>
      <c r="I256" s="4" t="n"/>
      <c r="J256" s="5" t="n"/>
      <c r="K256" s="5" t="n"/>
      <c r="L256" s="4" t="n"/>
      <c r="M256" s="5" t="n"/>
      <c r="N256" s="4" t="n"/>
      <c r="O256" s="15">
        <f>IF($F256="","",EDATE($F256,IF($G256="",'Settings'!$B$6,$G256)))</f>
        <v/>
      </c>
      <c r="P256" s="9">
        <f>IF($O256="","",IF(OR($M256&lt;&gt;"",$L256="Booked"),"Booked",IF(OR($L256="Declined",$L256="Moved / left"),"Closed",IF($O256&lt;DATE(YEAR('Settings'!$B$5),MONTH('Settings'!$B$5),1),"Overdue",IF($O256&lt;=EOMONTH('Settings'!$B$5,0),"Due this month",IF($O256&lt;=EOMONTH('Settings'!$B$5,1),"Due next month","Not yet due"))))))</f>
        <v/>
      </c>
      <c r="Q256" s="16">
        <f>IF($P256="Overdue",'Settings'!$B$5-$O256,"")</f>
        <v/>
      </c>
      <c r="R256" s="16">
        <f>IF($A256="","",COUNT($H256,$J256,$K256))</f>
        <v/>
      </c>
      <c r="S256" s="17">
        <f>IF($O256="","",DATE(YEAR($O256),MONTH($O256),1))</f>
        <v/>
      </c>
      <c r="T256" s="16">
        <f>IF($P256="Overdue",COUNTIF($P$3:$P256,"Overdue"),"")</f>
        <v/>
      </c>
    </row>
    <row r="257">
      <c r="A257" s="4" t="inlineStr">
        <is>
          <t>D-3862</t>
        </is>
      </c>
      <c r="B257" s="4" t="inlineStr">
        <is>
          <t>Rami Al Harbi</t>
        </is>
      </c>
      <c r="C257" s="14" t="inlineStr">
        <is>
          <t>0541199474</t>
        </is>
      </c>
      <c r="D257" s="4" t="inlineStr">
        <is>
          <t>Dr Karim Fawzy</t>
        </is>
      </c>
      <c r="E257" s="4" t="inlineStr">
        <is>
          <t>Check-up and scale</t>
        </is>
      </c>
      <c r="F257" s="5" t="n">
        <v>46284</v>
      </c>
      <c r="G257" s="6" t="n">
        <v>6</v>
      </c>
      <c r="H257" s="5" t="n"/>
      <c r="I257" s="4" t="n"/>
      <c r="J257" s="5" t="n"/>
      <c r="K257" s="5" t="n"/>
      <c r="L257" s="4" t="n"/>
      <c r="M257" s="5" t="n"/>
      <c r="N257" s="4" t="n"/>
      <c r="O257" s="15">
        <f>IF($F257="","",EDATE($F257,IF($G257="",'Settings'!$B$6,$G257)))</f>
        <v/>
      </c>
      <c r="P257" s="9">
        <f>IF($O257="","",IF(OR($M257&lt;&gt;"",$L257="Booked"),"Booked",IF(OR($L257="Declined",$L257="Moved / left"),"Closed",IF($O257&lt;DATE(YEAR('Settings'!$B$5),MONTH('Settings'!$B$5),1),"Overdue",IF($O257&lt;=EOMONTH('Settings'!$B$5,0),"Due this month",IF($O257&lt;=EOMONTH('Settings'!$B$5,1),"Due next month","Not yet due"))))))</f>
        <v/>
      </c>
      <c r="Q257" s="16">
        <f>IF($P257="Overdue",'Settings'!$B$5-$O257,"")</f>
        <v/>
      </c>
      <c r="R257" s="16">
        <f>IF($A257="","",COUNT($H257,$J257,$K257))</f>
        <v/>
      </c>
      <c r="S257" s="17">
        <f>IF($O257="","",DATE(YEAR($O257),MONTH($O257),1))</f>
        <v/>
      </c>
      <c r="T257" s="16">
        <f>IF($P257="Overdue",COUNTIF($P$3:$P257,"Overdue"),"")</f>
        <v/>
      </c>
    </row>
    <row r="258">
      <c r="A258" s="4" t="inlineStr">
        <is>
          <t>D-3865</t>
        </is>
      </c>
      <c r="B258" s="4" t="inlineStr">
        <is>
          <t>Khaled Al Shammari</t>
        </is>
      </c>
      <c r="C258" s="14" t="inlineStr">
        <is>
          <t>0563217974</t>
        </is>
      </c>
      <c r="D258" s="4" t="inlineStr">
        <is>
          <t>Nouf Al Mutairi (hygienist)</t>
        </is>
      </c>
      <c r="E258" s="4" t="inlineStr">
        <is>
          <t>Check-up and scale</t>
        </is>
      </c>
      <c r="F258" s="5" t="n">
        <v>46290</v>
      </c>
      <c r="G258" s="6" t="n">
        <v>6</v>
      </c>
      <c r="H258" s="5" t="n"/>
      <c r="I258" s="4" t="n"/>
      <c r="J258" s="5" t="n"/>
      <c r="K258" s="5" t="n"/>
      <c r="L258" s="4" t="n"/>
      <c r="M258" s="5" t="n"/>
      <c r="N258" s="4" t="n"/>
      <c r="O258" s="15">
        <f>IF($F258="","",EDATE($F258,IF($G258="",'Settings'!$B$6,$G258)))</f>
        <v/>
      </c>
      <c r="P258" s="9">
        <f>IF($O258="","",IF(OR($M258&lt;&gt;"",$L258="Booked"),"Booked",IF(OR($L258="Declined",$L258="Moved / left"),"Closed",IF($O258&lt;DATE(YEAR('Settings'!$B$5),MONTH('Settings'!$B$5),1),"Overdue",IF($O258&lt;=EOMONTH('Settings'!$B$5,0),"Due this month",IF($O258&lt;=EOMONTH('Settings'!$B$5,1),"Due next month","Not yet due"))))))</f>
        <v/>
      </c>
      <c r="Q258" s="16">
        <f>IF($P258="Overdue",'Settings'!$B$5-$O258,"")</f>
        <v/>
      </c>
      <c r="R258" s="16">
        <f>IF($A258="","",COUNT($H258,$J258,$K258))</f>
        <v/>
      </c>
      <c r="S258" s="17">
        <f>IF($O258="","",DATE(YEAR($O258),MONTH($O258),1))</f>
        <v/>
      </c>
      <c r="T258" s="16">
        <f>IF($P258="Overdue",COUNTIF($P$3:$P258,"Overdue"),"")</f>
        <v/>
      </c>
    </row>
    <row r="259">
      <c r="A259" s="4" t="inlineStr">
        <is>
          <t>D-3868</t>
        </is>
      </c>
      <c r="B259" s="4" t="inlineStr">
        <is>
          <t>Nawaf Al Ahmadi</t>
        </is>
      </c>
      <c r="C259" s="14" t="inlineStr">
        <is>
          <t>0507868750</t>
        </is>
      </c>
      <c r="D259" s="4" t="inlineStr">
        <is>
          <t>Dr Karim Fawzy</t>
        </is>
      </c>
      <c r="E259" s="4" t="inlineStr">
        <is>
          <t>Check-up and scale</t>
        </is>
      </c>
      <c r="F259" s="5" t="n">
        <v>46292</v>
      </c>
      <c r="G259" s="6" t="n">
        <v>6</v>
      </c>
      <c r="H259" s="5" t="n"/>
      <c r="I259" s="4" t="n"/>
      <c r="J259" s="5" t="n"/>
      <c r="K259" s="5" t="n"/>
      <c r="L259" s="4" t="n"/>
      <c r="M259" s="5" t="n"/>
      <c r="N259" s="4" t="n"/>
      <c r="O259" s="15">
        <f>IF($F259="","",EDATE($F259,IF($G259="",'Settings'!$B$6,$G259)))</f>
        <v/>
      </c>
      <c r="P259" s="9">
        <f>IF($O259="","",IF(OR($M259&lt;&gt;"",$L259="Booked"),"Booked",IF(OR($L259="Declined",$L259="Moved / left"),"Closed",IF($O259&lt;DATE(YEAR('Settings'!$B$5),MONTH('Settings'!$B$5),1),"Overdue",IF($O259&lt;=EOMONTH('Settings'!$B$5,0),"Due this month",IF($O259&lt;=EOMONTH('Settings'!$B$5,1),"Due next month","Not yet due"))))))</f>
        <v/>
      </c>
      <c r="Q259" s="16">
        <f>IF($P259="Overdue",'Settings'!$B$5-$O259,"")</f>
        <v/>
      </c>
      <c r="R259" s="16">
        <f>IF($A259="","",COUNT($H259,$J259,$K259))</f>
        <v/>
      </c>
      <c r="S259" s="17">
        <f>IF($O259="","",DATE(YEAR($O259),MONTH($O259),1))</f>
        <v/>
      </c>
      <c r="T259" s="16">
        <f>IF($P259="Overdue",COUNTIF($P$3:$P259,"Overdue"),"")</f>
        <v/>
      </c>
    </row>
    <row r="260">
      <c r="A260" s="4" t="inlineStr">
        <is>
          <t>D-3871</t>
        </is>
      </c>
      <c r="B260" s="4" t="inlineStr">
        <is>
          <t>Yasser Hassan</t>
        </is>
      </c>
      <c r="C260" s="14" t="inlineStr">
        <is>
          <t>0532719322</t>
        </is>
      </c>
      <c r="D260" s="4" t="inlineStr">
        <is>
          <t>Dr Karim Fawzy</t>
        </is>
      </c>
      <c r="E260" s="4" t="inlineStr">
        <is>
          <t>Implant review</t>
        </is>
      </c>
      <c r="F260" s="5" t="n">
        <v>46229</v>
      </c>
      <c r="G260" s="6" t="n">
        <v>12</v>
      </c>
      <c r="H260" s="5" t="n"/>
      <c r="I260" s="4" t="n"/>
      <c r="J260" s="5" t="n"/>
      <c r="K260" s="5" t="n"/>
      <c r="L260" s="4" t="n"/>
      <c r="M260" s="5" t="n"/>
      <c r="N260" s="4" t="n"/>
      <c r="O260" s="15">
        <f>IF($F260="","",EDATE($F260,IF($G260="",'Settings'!$B$6,$G260)))</f>
        <v/>
      </c>
      <c r="P260" s="9">
        <f>IF($O260="","",IF(OR($M260&lt;&gt;"",$L260="Booked"),"Booked",IF(OR($L260="Declined",$L260="Moved / left"),"Closed",IF($O260&lt;DATE(YEAR('Settings'!$B$5),MONTH('Settings'!$B$5),1),"Overdue",IF($O260&lt;=EOMONTH('Settings'!$B$5,0),"Due this month",IF($O260&lt;=EOMONTH('Settings'!$B$5,1),"Due next month","Not yet due"))))))</f>
        <v/>
      </c>
      <c r="Q260" s="16">
        <f>IF($P260="Overdue",'Settings'!$B$5-$O260,"")</f>
        <v/>
      </c>
      <c r="R260" s="16">
        <f>IF($A260="","",COUNT($H260,$J260,$K260))</f>
        <v/>
      </c>
      <c r="S260" s="17">
        <f>IF($O260="","",DATE(YEAR($O260),MONTH($O260),1))</f>
        <v/>
      </c>
      <c r="T260" s="16">
        <f>IF($P260="Overdue",COUNTIF($P$3:$P260,"Overdue"),"")</f>
        <v/>
      </c>
    </row>
    <row r="261">
      <c r="A261" s="4" t="inlineStr">
        <is>
          <t>D-3874</t>
        </is>
      </c>
      <c r="B261" s="4" t="inlineStr">
        <is>
          <t>Reem Al Subaie</t>
        </is>
      </c>
      <c r="C261" s="14" t="inlineStr">
        <is>
          <t>0564759558</t>
        </is>
      </c>
      <c r="D261" s="4" t="inlineStr">
        <is>
          <t>Dr Karim Fawzy</t>
        </is>
      </c>
      <c r="E261" s="4" t="inlineStr">
        <is>
          <t>Implant review</t>
        </is>
      </c>
      <c r="F261" s="5" t="n">
        <v>46244</v>
      </c>
      <c r="G261" s="6" t="n">
        <v>12</v>
      </c>
      <c r="H261" s="5" t="n"/>
      <c r="I261" s="4" t="n"/>
      <c r="J261" s="5" t="n"/>
      <c r="K261" s="5" t="n"/>
      <c r="L261" s="4" t="n"/>
      <c r="M261" s="5" t="n"/>
      <c r="N261" s="4" t="n"/>
      <c r="O261" s="15">
        <f>IF($F261="","",EDATE($F261,IF($G261="",'Settings'!$B$6,$G261)))</f>
        <v/>
      </c>
      <c r="P261" s="9">
        <f>IF($O261="","",IF(OR($M261&lt;&gt;"",$L261="Booked"),"Booked",IF(OR($L261="Declined",$L261="Moved / left"),"Closed",IF($O261&lt;DATE(YEAR('Settings'!$B$5),MONTH('Settings'!$B$5),1),"Overdue",IF($O261&lt;=EOMONTH('Settings'!$B$5,0),"Due this month",IF($O261&lt;=EOMONTH('Settings'!$B$5,1),"Due next month","Not yet due"))))))</f>
        <v/>
      </c>
      <c r="Q261" s="16">
        <f>IF($P261="Overdue",'Settings'!$B$5-$O261,"")</f>
        <v/>
      </c>
      <c r="R261" s="16">
        <f>IF($A261="","",COUNT($H261,$J261,$K261))</f>
        <v/>
      </c>
      <c r="S261" s="17">
        <f>IF($O261="","",DATE(YEAR($O261),MONTH($O261),1))</f>
        <v/>
      </c>
      <c r="T261" s="16">
        <f>IF($P261="Overdue",COUNTIF($P$3:$P261,"Overdue"),"")</f>
        <v/>
      </c>
    </row>
    <row r="262">
      <c r="A262" s="4" t="inlineStr">
        <is>
          <t>D-3877</t>
        </is>
      </c>
      <c r="B262" s="4" t="inlineStr">
        <is>
          <t>Faisal Abdulaziz</t>
        </is>
      </c>
      <c r="C262" s="14" t="inlineStr">
        <is>
          <t>0568928571</t>
        </is>
      </c>
      <c r="D262" s="4" t="inlineStr">
        <is>
          <t>Dr Karim Fawzy</t>
        </is>
      </c>
      <c r="E262" s="4" t="inlineStr">
        <is>
          <t>Implant review</t>
        </is>
      </c>
      <c r="F262" s="5" t="n">
        <v>46272</v>
      </c>
      <c r="G262" s="6" t="n">
        <v>12</v>
      </c>
      <c r="H262" s="5" t="n"/>
      <c r="I262" s="4" t="n"/>
      <c r="J262" s="5" t="n"/>
      <c r="K262" s="5" t="n"/>
      <c r="L262" s="4" t="n"/>
      <c r="M262" s="5" t="n"/>
      <c r="N262" s="4" t="n"/>
      <c r="O262" s="15">
        <f>IF($F262="","",EDATE($F262,IF($G262="",'Settings'!$B$6,$G262)))</f>
        <v/>
      </c>
      <c r="P262" s="9">
        <f>IF($O262="","",IF(OR($M262&lt;&gt;"",$L262="Booked"),"Booked",IF(OR($L262="Declined",$L262="Moved / left"),"Closed",IF($O262&lt;DATE(YEAR('Settings'!$B$5),MONTH('Settings'!$B$5),1),"Overdue",IF($O262&lt;=EOMONTH('Settings'!$B$5,0),"Due this month",IF($O262&lt;=EOMONTH('Settings'!$B$5,1),"Due next month","Not yet due"))))))</f>
        <v/>
      </c>
      <c r="Q262" s="16">
        <f>IF($P262="Overdue",'Settings'!$B$5-$O262,"")</f>
        <v/>
      </c>
      <c r="R262" s="16">
        <f>IF($A262="","",COUNT($H262,$J262,$K262))</f>
        <v/>
      </c>
      <c r="S262" s="17">
        <f>IF($O262="","",DATE(YEAR($O262),MONTH($O262),1))</f>
        <v/>
      </c>
      <c r="T262" s="16">
        <f>IF($P262="Overdue",COUNTIF($P$3:$P262,"Overdue"),"")</f>
        <v/>
      </c>
    </row>
    <row r="263">
      <c r="A263" s="4" t="n"/>
      <c r="B263" s="4" t="n"/>
      <c r="C263" s="14" t="n"/>
      <c r="D263" s="4" t="n"/>
      <c r="E263" s="4" t="n"/>
      <c r="F263" s="5" t="n"/>
      <c r="G263" s="6" t="n"/>
      <c r="H263" s="5" t="n"/>
      <c r="I263" s="4" t="n"/>
      <c r="J263" s="5" t="n"/>
      <c r="K263" s="5" t="n"/>
      <c r="L263" s="4" t="n"/>
      <c r="M263" s="5" t="n"/>
      <c r="N263" s="4" t="n"/>
      <c r="O263" s="15">
        <f>IF($F263="","",EDATE($F263,IF($G263="",'Settings'!$B$6,$G263)))</f>
        <v/>
      </c>
      <c r="P263" s="9">
        <f>IF($O263="","",IF(OR($M263&lt;&gt;"",$L263="Booked"),"Booked",IF(OR($L263="Declined",$L263="Moved / left"),"Closed",IF($O263&lt;DATE(YEAR('Settings'!$B$5),MONTH('Settings'!$B$5),1),"Overdue",IF($O263&lt;=EOMONTH('Settings'!$B$5,0),"Due this month",IF($O263&lt;=EOMONTH('Settings'!$B$5,1),"Due next month","Not yet due"))))))</f>
        <v/>
      </c>
      <c r="Q263" s="16">
        <f>IF($P263="Overdue",'Settings'!$B$5-$O263,"")</f>
        <v/>
      </c>
      <c r="R263" s="16">
        <f>IF($A263="","",COUNT($H263,$J263,$K263))</f>
        <v/>
      </c>
      <c r="S263" s="17">
        <f>IF($O263="","",DATE(YEAR($O263),MONTH($O263),1))</f>
        <v/>
      </c>
      <c r="T263" s="16">
        <f>IF($P263="Overdue",COUNTIF($P$3:$P263,"Overdue"),"")</f>
        <v/>
      </c>
    </row>
    <row r="264">
      <c r="A264" s="4" t="n"/>
      <c r="B264" s="4" t="n"/>
      <c r="C264" s="14" t="n"/>
      <c r="D264" s="4" t="n"/>
      <c r="E264" s="4" t="n"/>
      <c r="F264" s="5" t="n"/>
      <c r="G264" s="6" t="n"/>
      <c r="H264" s="5" t="n"/>
      <c r="I264" s="4" t="n"/>
      <c r="J264" s="5" t="n"/>
      <c r="K264" s="5" t="n"/>
      <c r="L264" s="4" t="n"/>
      <c r="M264" s="5" t="n"/>
      <c r="N264" s="4" t="n"/>
      <c r="O264" s="15">
        <f>IF($F264="","",EDATE($F264,IF($G264="",'Settings'!$B$6,$G264)))</f>
        <v/>
      </c>
      <c r="P264" s="9">
        <f>IF($O264="","",IF(OR($M264&lt;&gt;"",$L264="Booked"),"Booked",IF(OR($L264="Declined",$L264="Moved / left"),"Closed",IF($O264&lt;DATE(YEAR('Settings'!$B$5),MONTH('Settings'!$B$5),1),"Overdue",IF($O264&lt;=EOMONTH('Settings'!$B$5,0),"Due this month",IF($O264&lt;=EOMONTH('Settings'!$B$5,1),"Due next month","Not yet due"))))))</f>
        <v/>
      </c>
      <c r="Q264" s="16">
        <f>IF($P264="Overdue",'Settings'!$B$5-$O264,"")</f>
        <v/>
      </c>
      <c r="R264" s="16">
        <f>IF($A264="","",COUNT($H264,$J264,$K264))</f>
        <v/>
      </c>
      <c r="S264" s="17">
        <f>IF($O264="","",DATE(YEAR($O264),MONTH($O264),1))</f>
        <v/>
      </c>
      <c r="T264" s="16">
        <f>IF($P264="Overdue",COUNTIF($P$3:$P264,"Overdue"),"")</f>
        <v/>
      </c>
    </row>
    <row r="265">
      <c r="A265" s="4" t="n"/>
      <c r="B265" s="4" t="n"/>
      <c r="C265" s="14" t="n"/>
      <c r="D265" s="4" t="n"/>
      <c r="E265" s="4" t="n"/>
      <c r="F265" s="5" t="n"/>
      <c r="G265" s="6" t="n"/>
      <c r="H265" s="5" t="n"/>
      <c r="I265" s="4" t="n"/>
      <c r="J265" s="5" t="n"/>
      <c r="K265" s="5" t="n"/>
      <c r="L265" s="4" t="n"/>
      <c r="M265" s="5" t="n"/>
      <c r="N265" s="4" t="n"/>
      <c r="O265" s="15">
        <f>IF($F265="","",EDATE($F265,IF($G265="",'Settings'!$B$6,$G265)))</f>
        <v/>
      </c>
      <c r="P265" s="9">
        <f>IF($O265="","",IF(OR($M265&lt;&gt;"",$L265="Booked"),"Booked",IF(OR($L265="Declined",$L265="Moved / left"),"Closed",IF($O265&lt;DATE(YEAR('Settings'!$B$5),MONTH('Settings'!$B$5),1),"Overdue",IF($O265&lt;=EOMONTH('Settings'!$B$5,0),"Due this month",IF($O265&lt;=EOMONTH('Settings'!$B$5,1),"Due next month","Not yet due"))))))</f>
        <v/>
      </c>
      <c r="Q265" s="16">
        <f>IF($P265="Overdue",'Settings'!$B$5-$O265,"")</f>
        <v/>
      </c>
      <c r="R265" s="16">
        <f>IF($A265="","",COUNT($H265,$J265,$K265))</f>
        <v/>
      </c>
      <c r="S265" s="17">
        <f>IF($O265="","",DATE(YEAR($O265),MONTH($O265),1))</f>
        <v/>
      </c>
      <c r="T265" s="16">
        <f>IF($P265="Overdue",COUNTIF($P$3:$P265,"Overdue"),"")</f>
        <v/>
      </c>
    </row>
    <row r="266">
      <c r="A266" s="4" t="n"/>
      <c r="B266" s="4" t="n"/>
      <c r="C266" s="14" t="n"/>
      <c r="D266" s="4" t="n"/>
      <c r="E266" s="4" t="n"/>
      <c r="F266" s="5" t="n"/>
      <c r="G266" s="6" t="n"/>
      <c r="H266" s="5" t="n"/>
      <c r="I266" s="4" t="n"/>
      <c r="J266" s="5" t="n"/>
      <c r="K266" s="5" t="n"/>
      <c r="L266" s="4" t="n"/>
      <c r="M266" s="5" t="n"/>
      <c r="N266" s="4" t="n"/>
      <c r="O266" s="15">
        <f>IF($F266="","",EDATE($F266,IF($G266="",'Settings'!$B$6,$G266)))</f>
        <v/>
      </c>
      <c r="P266" s="9">
        <f>IF($O266="","",IF(OR($M266&lt;&gt;"",$L266="Booked"),"Booked",IF(OR($L266="Declined",$L266="Moved / left"),"Closed",IF($O266&lt;DATE(YEAR('Settings'!$B$5),MONTH('Settings'!$B$5),1),"Overdue",IF($O266&lt;=EOMONTH('Settings'!$B$5,0),"Due this month",IF($O266&lt;=EOMONTH('Settings'!$B$5,1),"Due next month","Not yet due"))))))</f>
        <v/>
      </c>
      <c r="Q266" s="16">
        <f>IF($P266="Overdue",'Settings'!$B$5-$O266,"")</f>
        <v/>
      </c>
      <c r="R266" s="16">
        <f>IF($A266="","",COUNT($H266,$J266,$K266))</f>
        <v/>
      </c>
      <c r="S266" s="17">
        <f>IF($O266="","",DATE(YEAR($O266),MONTH($O266),1))</f>
        <v/>
      </c>
      <c r="T266" s="16">
        <f>IF($P266="Overdue",COUNTIF($P$3:$P266,"Overdue"),"")</f>
        <v/>
      </c>
    </row>
    <row r="267">
      <c r="A267" s="4" t="n"/>
      <c r="B267" s="4" t="n"/>
      <c r="C267" s="14" t="n"/>
      <c r="D267" s="4" t="n"/>
      <c r="E267" s="4" t="n"/>
      <c r="F267" s="5" t="n"/>
      <c r="G267" s="6" t="n"/>
      <c r="H267" s="5" t="n"/>
      <c r="I267" s="4" t="n"/>
      <c r="J267" s="5" t="n"/>
      <c r="K267" s="5" t="n"/>
      <c r="L267" s="4" t="n"/>
      <c r="M267" s="5" t="n"/>
      <c r="N267" s="4" t="n"/>
      <c r="O267" s="15">
        <f>IF($F267="","",EDATE($F267,IF($G267="",'Settings'!$B$6,$G267)))</f>
        <v/>
      </c>
      <c r="P267" s="9">
        <f>IF($O267="","",IF(OR($M267&lt;&gt;"",$L267="Booked"),"Booked",IF(OR($L267="Declined",$L267="Moved / left"),"Closed",IF($O267&lt;DATE(YEAR('Settings'!$B$5),MONTH('Settings'!$B$5),1),"Overdue",IF($O267&lt;=EOMONTH('Settings'!$B$5,0),"Due this month",IF($O267&lt;=EOMONTH('Settings'!$B$5,1),"Due next month","Not yet due"))))))</f>
        <v/>
      </c>
      <c r="Q267" s="16">
        <f>IF($P267="Overdue",'Settings'!$B$5-$O267,"")</f>
        <v/>
      </c>
      <c r="R267" s="16">
        <f>IF($A267="","",COUNT($H267,$J267,$K267))</f>
        <v/>
      </c>
      <c r="S267" s="17">
        <f>IF($O267="","",DATE(YEAR($O267),MONTH($O267),1))</f>
        <v/>
      </c>
      <c r="T267" s="16">
        <f>IF($P267="Overdue",COUNTIF($P$3:$P267,"Overdue"),"")</f>
        <v/>
      </c>
    </row>
    <row r="268">
      <c r="A268" s="4" t="n"/>
      <c r="B268" s="4" t="n"/>
      <c r="C268" s="14" t="n"/>
      <c r="D268" s="4" t="n"/>
      <c r="E268" s="4" t="n"/>
      <c r="F268" s="5" t="n"/>
      <c r="G268" s="6" t="n"/>
      <c r="H268" s="5" t="n"/>
      <c r="I268" s="4" t="n"/>
      <c r="J268" s="5" t="n"/>
      <c r="K268" s="5" t="n"/>
      <c r="L268" s="4" t="n"/>
      <c r="M268" s="5" t="n"/>
      <c r="N268" s="4" t="n"/>
      <c r="O268" s="15">
        <f>IF($F268="","",EDATE($F268,IF($G268="",'Settings'!$B$6,$G268)))</f>
        <v/>
      </c>
      <c r="P268" s="9">
        <f>IF($O268="","",IF(OR($M268&lt;&gt;"",$L268="Booked"),"Booked",IF(OR($L268="Declined",$L268="Moved / left"),"Closed",IF($O268&lt;DATE(YEAR('Settings'!$B$5),MONTH('Settings'!$B$5),1),"Overdue",IF($O268&lt;=EOMONTH('Settings'!$B$5,0),"Due this month",IF($O268&lt;=EOMONTH('Settings'!$B$5,1),"Due next month","Not yet due"))))))</f>
        <v/>
      </c>
      <c r="Q268" s="16">
        <f>IF($P268="Overdue",'Settings'!$B$5-$O268,"")</f>
        <v/>
      </c>
      <c r="R268" s="16">
        <f>IF($A268="","",COUNT($H268,$J268,$K268))</f>
        <v/>
      </c>
      <c r="S268" s="17">
        <f>IF($O268="","",DATE(YEAR($O268),MONTH($O268),1))</f>
        <v/>
      </c>
      <c r="T268" s="16">
        <f>IF($P268="Overdue",COUNTIF($P$3:$P268,"Overdue"),"")</f>
        <v/>
      </c>
    </row>
    <row r="269">
      <c r="A269" s="4" t="n"/>
      <c r="B269" s="4" t="n"/>
      <c r="C269" s="14" t="n"/>
      <c r="D269" s="4" t="n"/>
      <c r="E269" s="4" t="n"/>
      <c r="F269" s="5" t="n"/>
      <c r="G269" s="6" t="n"/>
      <c r="H269" s="5" t="n"/>
      <c r="I269" s="4" t="n"/>
      <c r="J269" s="5" t="n"/>
      <c r="K269" s="5" t="n"/>
      <c r="L269" s="4" t="n"/>
      <c r="M269" s="5" t="n"/>
      <c r="N269" s="4" t="n"/>
      <c r="O269" s="15">
        <f>IF($F269="","",EDATE($F269,IF($G269="",'Settings'!$B$6,$G269)))</f>
        <v/>
      </c>
      <c r="P269" s="9">
        <f>IF($O269="","",IF(OR($M269&lt;&gt;"",$L269="Booked"),"Booked",IF(OR($L269="Declined",$L269="Moved / left"),"Closed",IF($O269&lt;DATE(YEAR('Settings'!$B$5),MONTH('Settings'!$B$5),1),"Overdue",IF($O269&lt;=EOMONTH('Settings'!$B$5,0),"Due this month",IF($O269&lt;=EOMONTH('Settings'!$B$5,1),"Due next month","Not yet due"))))))</f>
        <v/>
      </c>
      <c r="Q269" s="16">
        <f>IF($P269="Overdue",'Settings'!$B$5-$O269,"")</f>
        <v/>
      </c>
      <c r="R269" s="16">
        <f>IF($A269="","",COUNT($H269,$J269,$K269))</f>
        <v/>
      </c>
      <c r="S269" s="17">
        <f>IF($O269="","",DATE(YEAR($O269),MONTH($O269),1))</f>
        <v/>
      </c>
      <c r="T269" s="16">
        <f>IF($P269="Overdue",COUNTIF($P$3:$P269,"Overdue"),"")</f>
        <v/>
      </c>
    </row>
    <row r="270">
      <c r="A270" s="4" t="n"/>
      <c r="B270" s="4" t="n"/>
      <c r="C270" s="14" t="n"/>
      <c r="D270" s="4" t="n"/>
      <c r="E270" s="4" t="n"/>
      <c r="F270" s="5" t="n"/>
      <c r="G270" s="6" t="n"/>
      <c r="H270" s="5" t="n"/>
      <c r="I270" s="4" t="n"/>
      <c r="J270" s="5" t="n"/>
      <c r="K270" s="5" t="n"/>
      <c r="L270" s="4" t="n"/>
      <c r="M270" s="5" t="n"/>
      <c r="N270" s="4" t="n"/>
      <c r="O270" s="15">
        <f>IF($F270="","",EDATE($F270,IF($G270="",'Settings'!$B$6,$G270)))</f>
        <v/>
      </c>
      <c r="P270" s="9">
        <f>IF($O270="","",IF(OR($M270&lt;&gt;"",$L270="Booked"),"Booked",IF(OR($L270="Declined",$L270="Moved / left"),"Closed",IF($O270&lt;DATE(YEAR('Settings'!$B$5),MONTH('Settings'!$B$5),1),"Overdue",IF($O270&lt;=EOMONTH('Settings'!$B$5,0),"Due this month",IF($O270&lt;=EOMONTH('Settings'!$B$5,1),"Due next month","Not yet due"))))))</f>
        <v/>
      </c>
      <c r="Q270" s="16">
        <f>IF($P270="Overdue",'Settings'!$B$5-$O270,"")</f>
        <v/>
      </c>
      <c r="R270" s="16">
        <f>IF($A270="","",COUNT($H270,$J270,$K270))</f>
        <v/>
      </c>
      <c r="S270" s="17">
        <f>IF($O270="","",DATE(YEAR($O270),MONTH($O270),1))</f>
        <v/>
      </c>
      <c r="T270" s="16">
        <f>IF($P270="Overdue",COUNTIF($P$3:$P270,"Overdue"),"")</f>
        <v/>
      </c>
    </row>
    <row r="271">
      <c r="A271" s="4" t="n"/>
      <c r="B271" s="4" t="n"/>
      <c r="C271" s="14" t="n"/>
      <c r="D271" s="4" t="n"/>
      <c r="E271" s="4" t="n"/>
      <c r="F271" s="5" t="n"/>
      <c r="G271" s="6" t="n"/>
      <c r="H271" s="5" t="n"/>
      <c r="I271" s="4" t="n"/>
      <c r="J271" s="5" t="n"/>
      <c r="K271" s="5" t="n"/>
      <c r="L271" s="4" t="n"/>
      <c r="M271" s="5" t="n"/>
      <c r="N271" s="4" t="n"/>
      <c r="O271" s="15">
        <f>IF($F271="","",EDATE($F271,IF($G271="",'Settings'!$B$6,$G271)))</f>
        <v/>
      </c>
      <c r="P271" s="9">
        <f>IF($O271="","",IF(OR($M271&lt;&gt;"",$L271="Booked"),"Booked",IF(OR($L271="Declined",$L271="Moved / left"),"Closed",IF($O271&lt;DATE(YEAR('Settings'!$B$5),MONTH('Settings'!$B$5),1),"Overdue",IF($O271&lt;=EOMONTH('Settings'!$B$5,0),"Due this month",IF($O271&lt;=EOMONTH('Settings'!$B$5,1),"Due next month","Not yet due"))))))</f>
        <v/>
      </c>
      <c r="Q271" s="16">
        <f>IF($P271="Overdue",'Settings'!$B$5-$O271,"")</f>
        <v/>
      </c>
      <c r="R271" s="16">
        <f>IF($A271="","",COUNT($H271,$J271,$K271))</f>
        <v/>
      </c>
      <c r="S271" s="17">
        <f>IF($O271="","",DATE(YEAR($O271),MONTH($O271),1))</f>
        <v/>
      </c>
      <c r="T271" s="16">
        <f>IF($P271="Overdue",COUNTIF($P$3:$P271,"Overdue"),"")</f>
        <v/>
      </c>
    </row>
    <row r="272">
      <c r="A272" s="4" t="n"/>
      <c r="B272" s="4" t="n"/>
      <c r="C272" s="14" t="n"/>
      <c r="D272" s="4" t="n"/>
      <c r="E272" s="4" t="n"/>
      <c r="F272" s="5" t="n"/>
      <c r="G272" s="6" t="n"/>
      <c r="H272" s="5" t="n"/>
      <c r="I272" s="4" t="n"/>
      <c r="J272" s="5" t="n"/>
      <c r="K272" s="5" t="n"/>
      <c r="L272" s="4" t="n"/>
      <c r="M272" s="5" t="n"/>
      <c r="N272" s="4" t="n"/>
      <c r="O272" s="15">
        <f>IF($F272="","",EDATE($F272,IF($G272="",'Settings'!$B$6,$G272)))</f>
        <v/>
      </c>
      <c r="P272" s="9">
        <f>IF($O272="","",IF(OR($M272&lt;&gt;"",$L272="Booked"),"Booked",IF(OR($L272="Declined",$L272="Moved / left"),"Closed",IF($O272&lt;DATE(YEAR('Settings'!$B$5),MONTH('Settings'!$B$5),1),"Overdue",IF($O272&lt;=EOMONTH('Settings'!$B$5,0),"Due this month",IF($O272&lt;=EOMONTH('Settings'!$B$5,1),"Due next month","Not yet due"))))))</f>
        <v/>
      </c>
      <c r="Q272" s="16">
        <f>IF($P272="Overdue",'Settings'!$B$5-$O272,"")</f>
        <v/>
      </c>
      <c r="R272" s="16">
        <f>IF($A272="","",COUNT($H272,$J272,$K272))</f>
        <v/>
      </c>
      <c r="S272" s="17">
        <f>IF($O272="","",DATE(YEAR($O272),MONTH($O272),1))</f>
        <v/>
      </c>
      <c r="T272" s="16">
        <f>IF($P272="Overdue",COUNTIF($P$3:$P272,"Overdue"),"")</f>
        <v/>
      </c>
    </row>
    <row r="273">
      <c r="A273" s="4" t="n"/>
      <c r="B273" s="4" t="n"/>
      <c r="C273" s="14" t="n"/>
      <c r="D273" s="4" t="n"/>
      <c r="E273" s="4" t="n"/>
      <c r="F273" s="5" t="n"/>
      <c r="G273" s="6" t="n"/>
      <c r="H273" s="5" t="n"/>
      <c r="I273" s="4" t="n"/>
      <c r="J273" s="5" t="n"/>
      <c r="K273" s="5" t="n"/>
      <c r="L273" s="4" t="n"/>
      <c r="M273" s="5" t="n"/>
      <c r="N273" s="4" t="n"/>
      <c r="O273" s="15">
        <f>IF($F273="","",EDATE($F273,IF($G273="",'Settings'!$B$6,$G273)))</f>
        <v/>
      </c>
      <c r="P273" s="9">
        <f>IF($O273="","",IF(OR($M273&lt;&gt;"",$L273="Booked"),"Booked",IF(OR($L273="Declined",$L273="Moved / left"),"Closed",IF($O273&lt;DATE(YEAR('Settings'!$B$5),MONTH('Settings'!$B$5),1),"Overdue",IF($O273&lt;=EOMONTH('Settings'!$B$5,0),"Due this month",IF($O273&lt;=EOMONTH('Settings'!$B$5,1),"Due next month","Not yet due"))))))</f>
        <v/>
      </c>
      <c r="Q273" s="16">
        <f>IF($P273="Overdue",'Settings'!$B$5-$O273,"")</f>
        <v/>
      </c>
      <c r="R273" s="16">
        <f>IF($A273="","",COUNT($H273,$J273,$K273))</f>
        <v/>
      </c>
      <c r="S273" s="17">
        <f>IF($O273="","",DATE(YEAR($O273),MONTH($O273),1))</f>
        <v/>
      </c>
      <c r="T273" s="16">
        <f>IF($P273="Overdue",COUNTIF($P$3:$P273,"Overdue"),"")</f>
        <v/>
      </c>
    </row>
    <row r="274">
      <c r="A274" s="4" t="n"/>
      <c r="B274" s="4" t="n"/>
      <c r="C274" s="14" t="n"/>
      <c r="D274" s="4" t="n"/>
      <c r="E274" s="4" t="n"/>
      <c r="F274" s="5" t="n"/>
      <c r="G274" s="6" t="n"/>
      <c r="H274" s="5" t="n"/>
      <c r="I274" s="4" t="n"/>
      <c r="J274" s="5" t="n"/>
      <c r="K274" s="5" t="n"/>
      <c r="L274" s="4" t="n"/>
      <c r="M274" s="5" t="n"/>
      <c r="N274" s="4" t="n"/>
      <c r="O274" s="15">
        <f>IF($F274="","",EDATE($F274,IF($G274="",'Settings'!$B$6,$G274)))</f>
        <v/>
      </c>
      <c r="P274" s="9">
        <f>IF($O274="","",IF(OR($M274&lt;&gt;"",$L274="Booked"),"Booked",IF(OR($L274="Declined",$L274="Moved / left"),"Closed",IF($O274&lt;DATE(YEAR('Settings'!$B$5),MONTH('Settings'!$B$5),1),"Overdue",IF($O274&lt;=EOMONTH('Settings'!$B$5,0),"Due this month",IF($O274&lt;=EOMONTH('Settings'!$B$5,1),"Due next month","Not yet due"))))))</f>
        <v/>
      </c>
      <c r="Q274" s="16">
        <f>IF($P274="Overdue",'Settings'!$B$5-$O274,"")</f>
        <v/>
      </c>
      <c r="R274" s="16">
        <f>IF($A274="","",COUNT($H274,$J274,$K274))</f>
        <v/>
      </c>
      <c r="S274" s="17">
        <f>IF($O274="","",DATE(YEAR($O274),MONTH($O274),1))</f>
        <v/>
      </c>
      <c r="T274" s="16">
        <f>IF($P274="Overdue",COUNTIF($P$3:$P274,"Overdue"),"")</f>
        <v/>
      </c>
    </row>
    <row r="275">
      <c r="A275" s="4" t="n"/>
      <c r="B275" s="4" t="n"/>
      <c r="C275" s="14" t="n"/>
      <c r="D275" s="4" t="n"/>
      <c r="E275" s="4" t="n"/>
      <c r="F275" s="5" t="n"/>
      <c r="G275" s="6" t="n"/>
      <c r="H275" s="5" t="n"/>
      <c r="I275" s="4" t="n"/>
      <c r="J275" s="5" t="n"/>
      <c r="K275" s="5" t="n"/>
      <c r="L275" s="4" t="n"/>
      <c r="M275" s="5" t="n"/>
      <c r="N275" s="4" t="n"/>
      <c r="O275" s="15">
        <f>IF($F275="","",EDATE($F275,IF($G275="",'Settings'!$B$6,$G275)))</f>
        <v/>
      </c>
      <c r="P275" s="9">
        <f>IF($O275="","",IF(OR($M275&lt;&gt;"",$L275="Booked"),"Booked",IF(OR($L275="Declined",$L275="Moved / left"),"Closed",IF($O275&lt;DATE(YEAR('Settings'!$B$5),MONTH('Settings'!$B$5),1),"Overdue",IF($O275&lt;=EOMONTH('Settings'!$B$5,0),"Due this month",IF($O275&lt;=EOMONTH('Settings'!$B$5,1),"Due next month","Not yet due"))))))</f>
        <v/>
      </c>
      <c r="Q275" s="16">
        <f>IF($P275="Overdue",'Settings'!$B$5-$O275,"")</f>
        <v/>
      </c>
      <c r="R275" s="16">
        <f>IF($A275="","",COUNT($H275,$J275,$K275))</f>
        <v/>
      </c>
      <c r="S275" s="17">
        <f>IF($O275="","",DATE(YEAR($O275),MONTH($O275),1))</f>
        <v/>
      </c>
      <c r="T275" s="16">
        <f>IF($P275="Overdue",COUNTIF($P$3:$P275,"Overdue"),"")</f>
        <v/>
      </c>
    </row>
    <row r="276">
      <c r="A276" s="4" t="n"/>
      <c r="B276" s="4" t="n"/>
      <c r="C276" s="14" t="n"/>
      <c r="D276" s="4" t="n"/>
      <c r="E276" s="4" t="n"/>
      <c r="F276" s="5" t="n"/>
      <c r="G276" s="6" t="n"/>
      <c r="H276" s="5" t="n"/>
      <c r="I276" s="4" t="n"/>
      <c r="J276" s="5" t="n"/>
      <c r="K276" s="5" t="n"/>
      <c r="L276" s="4" t="n"/>
      <c r="M276" s="5" t="n"/>
      <c r="N276" s="4" t="n"/>
      <c r="O276" s="15">
        <f>IF($F276="","",EDATE($F276,IF($G276="",'Settings'!$B$6,$G276)))</f>
        <v/>
      </c>
      <c r="P276" s="9">
        <f>IF($O276="","",IF(OR($M276&lt;&gt;"",$L276="Booked"),"Booked",IF(OR($L276="Declined",$L276="Moved / left"),"Closed",IF($O276&lt;DATE(YEAR('Settings'!$B$5),MONTH('Settings'!$B$5),1),"Overdue",IF($O276&lt;=EOMONTH('Settings'!$B$5,0),"Due this month",IF($O276&lt;=EOMONTH('Settings'!$B$5,1),"Due next month","Not yet due"))))))</f>
        <v/>
      </c>
      <c r="Q276" s="16">
        <f>IF($P276="Overdue",'Settings'!$B$5-$O276,"")</f>
        <v/>
      </c>
      <c r="R276" s="16">
        <f>IF($A276="","",COUNT($H276,$J276,$K276))</f>
        <v/>
      </c>
      <c r="S276" s="17">
        <f>IF($O276="","",DATE(YEAR($O276),MONTH($O276),1))</f>
        <v/>
      </c>
      <c r="T276" s="16">
        <f>IF($P276="Overdue",COUNTIF($P$3:$P276,"Overdue"),"")</f>
        <v/>
      </c>
    </row>
    <row r="277">
      <c r="A277" s="4" t="n"/>
      <c r="B277" s="4" t="n"/>
      <c r="C277" s="14" t="n"/>
      <c r="D277" s="4" t="n"/>
      <c r="E277" s="4" t="n"/>
      <c r="F277" s="5" t="n"/>
      <c r="G277" s="6" t="n"/>
      <c r="H277" s="5" t="n"/>
      <c r="I277" s="4" t="n"/>
      <c r="J277" s="5" t="n"/>
      <c r="K277" s="5" t="n"/>
      <c r="L277" s="4" t="n"/>
      <c r="M277" s="5" t="n"/>
      <c r="N277" s="4" t="n"/>
      <c r="O277" s="15">
        <f>IF($F277="","",EDATE($F277,IF($G277="",'Settings'!$B$6,$G277)))</f>
        <v/>
      </c>
      <c r="P277" s="9">
        <f>IF($O277="","",IF(OR($M277&lt;&gt;"",$L277="Booked"),"Booked",IF(OR($L277="Declined",$L277="Moved / left"),"Closed",IF($O277&lt;DATE(YEAR('Settings'!$B$5),MONTH('Settings'!$B$5),1),"Overdue",IF($O277&lt;=EOMONTH('Settings'!$B$5,0),"Due this month",IF($O277&lt;=EOMONTH('Settings'!$B$5,1),"Due next month","Not yet due"))))))</f>
        <v/>
      </c>
      <c r="Q277" s="16">
        <f>IF($P277="Overdue",'Settings'!$B$5-$O277,"")</f>
        <v/>
      </c>
      <c r="R277" s="16">
        <f>IF($A277="","",COUNT($H277,$J277,$K277))</f>
        <v/>
      </c>
      <c r="S277" s="17">
        <f>IF($O277="","",DATE(YEAR($O277),MONTH($O277),1))</f>
        <v/>
      </c>
      <c r="T277" s="16">
        <f>IF($P277="Overdue",COUNTIF($P$3:$P277,"Overdue"),"")</f>
        <v/>
      </c>
    </row>
    <row r="278">
      <c r="A278" s="4" t="n"/>
      <c r="B278" s="4" t="n"/>
      <c r="C278" s="14" t="n"/>
      <c r="D278" s="4" t="n"/>
      <c r="E278" s="4" t="n"/>
      <c r="F278" s="5" t="n"/>
      <c r="G278" s="6" t="n"/>
      <c r="H278" s="5" t="n"/>
      <c r="I278" s="4" t="n"/>
      <c r="J278" s="5" t="n"/>
      <c r="K278" s="5" t="n"/>
      <c r="L278" s="4" t="n"/>
      <c r="M278" s="5" t="n"/>
      <c r="N278" s="4" t="n"/>
      <c r="O278" s="15">
        <f>IF($F278="","",EDATE($F278,IF($G278="",'Settings'!$B$6,$G278)))</f>
        <v/>
      </c>
      <c r="P278" s="9">
        <f>IF($O278="","",IF(OR($M278&lt;&gt;"",$L278="Booked"),"Booked",IF(OR($L278="Declined",$L278="Moved / left"),"Closed",IF($O278&lt;DATE(YEAR('Settings'!$B$5),MONTH('Settings'!$B$5),1),"Overdue",IF($O278&lt;=EOMONTH('Settings'!$B$5,0),"Due this month",IF($O278&lt;=EOMONTH('Settings'!$B$5,1),"Due next month","Not yet due"))))))</f>
        <v/>
      </c>
      <c r="Q278" s="16">
        <f>IF($P278="Overdue",'Settings'!$B$5-$O278,"")</f>
        <v/>
      </c>
      <c r="R278" s="16">
        <f>IF($A278="","",COUNT($H278,$J278,$K278))</f>
        <v/>
      </c>
      <c r="S278" s="17">
        <f>IF($O278="","",DATE(YEAR($O278),MONTH($O278),1))</f>
        <v/>
      </c>
      <c r="T278" s="16">
        <f>IF($P278="Overdue",COUNTIF($P$3:$P278,"Overdue"),"")</f>
        <v/>
      </c>
    </row>
    <row r="279">
      <c r="A279" s="4" t="n"/>
      <c r="B279" s="4" t="n"/>
      <c r="C279" s="14" t="n"/>
      <c r="D279" s="4" t="n"/>
      <c r="E279" s="4" t="n"/>
      <c r="F279" s="5" t="n"/>
      <c r="G279" s="6" t="n"/>
      <c r="H279" s="5" t="n"/>
      <c r="I279" s="4" t="n"/>
      <c r="J279" s="5" t="n"/>
      <c r="K279" s="5" t="n"/>
      <c r="L279" s="4" t="n"/>
      <c r="M279" s="5" t="n"/>
      <c r="N279" s="4" t="n"/>
      <c r="O279" s="15">
        <f>IF($F279="","",EDATE($F279,IF($G279="",'Settings'!$B$6,$G279)))</f>
        <v/>
      </c>
      <c r="P279" s="9">
        <f>IF($O279="","",IF(OR($M279&lt;&gt;"",$L279="Booked"),"Booked",IF(OR($L279="Declined",$L279="Moved / left"),"Closed",IF($O279&lt;DATE(YEAR('Settings'!$B$5),MONTH('Settings'!$B$5),1),"Overdue",IF($O279&lt;=EOMONTH('Settings'!$B$5,0),"Due this month",IF($O279&lt;=EOMONTH('Settings'!$B$5,1),"Due next month","Not yet due"))))))</f>
        <v/>
      </c>
      <c r="Q279" s="16">
        <f>IF($P279="Overdue",'Settings'!$B$5-$O279,"")</f>
        <v/>
      </c>
      <c r="R279" s="16">
        <f>IF($A279="","",COUNT($H279,$J279,$K279))</f>
        <v/>
      </c>
      <c r="S279" s="17">
        <f>IF($O279="","",DATE(YEAR($O279),MONTH($O279),1))</f>
        <v/>
      </c>
      <c r="T279" s="16">
        <f>IF($P279="Overdue",COUNTIF($P$3:$P279,"Overdue"),"")</f>
        <v/>
      </c>
    </row>
    <row r="280">
      <c r="A280" s="4" t="n"/>
      <c r="B280" s="4" t="n"/>
      <c r="C280" s="14" t="n"/>
      <c r="D280" s="4" t="n"/>
      <c r="E280" s="4" t="n"/>
      <c r="F280" s="5" t="n"/>
      <c r="G280" s="6" t="n"/>
      <c r="H280" s="5" t="n"/>
      <c r="I280" s="4" t="n"/>
      <c r="J280" s="5" t="n"/>
      <c r="K280" s="5" t="n"/>
      <c r="L280" s="4" t="n"/>
      <c r="M280" s="5" t="n"/>
      <c r="N280" s="4" t="n"/>
      <c r="O280" s="15">
        <f>IF($F280="","",EDATE($F280,IF($G280="",'Settings'!$B$6,$G280)))</f>
        <v/>
      </c>
      <c r="P280" s="9">
        <f>IF($O280="","",IF(OR($M280&lt;&gt;"",$L280="Booked"),"Booked",IF(OR($L280="Declined",$L280="Moved / left"),"Closed",IF($O280&lt;DATE(YEAR('Settings'!$B$5),MONTH('Settings'!$B$5),1),"Overdue",IF($O280&lt;=EOMONTH('Settings'!$B$5,0),"Due this month",IF($O280&lt;=EOMONTH('Settings'!$B$5,1),"Due next month","Not yet due"))))))</f>
        <v/>
      </c>
      <c r="Q280" s="16">
        <f>IF($P280="Overdue",'Settings'!$B$5-$O280,"")</f>
        <v/>
      </c>
      <c r="R280" s="16">
        <f>IF($A280="","",COUNT($H280,$J280,$K280))</f>
        <v/>
      </c>
      <c r="S280" s="17">
        <f>IF($O280="","",DATE(YEAR($O280),MONTH($O280),1))</f>
        <v/>
      </c>
      <c r="T280" s="16">
        <f>IF($P280="Overdue",COUNTIF($P$3:$P280,"Overdue"),"")</f>
        <v/>
      </c>
    </row>
    <row r="281">
      <c r="A281" s="4" t="n"/>
      <c r="B281" s="4" t="n"/>
      <c r="C281" s="14" t="n"/>
      <c r="D281" s="4" t="n"/>
      <c r="E281" s="4" t="n"/>
      <c r="F281" s="5" t="n"/>
      <c r="G281" s="6" t="n"/>
      <c r="H281" s="5" t="n"/>
      <c r="I281" s="4" t="n"/>
      <c r="J281" s="5" t="n"/>
      <c r="K281" s="5" t="n"/>
      <c r="L281" s="4" t="n"/>
      <c r="M281" s="5" t="n"/>
      <c r="N281" s="4" t="n"/>
      <c r="O281" s="15">
        <f>IF($F281="","",EDATE($F281,IF($G281="",'Settings'!$B$6,$G281)))</f>
        <v/>
      </c>
      <c r="P281" s="9">
        <f>IF($O281="","",IF(OR($M281&lt;&gt;"",$L281="Booked"),"Booked",IF(OR($L281="Declined",$L281="Moved / left"),"Closed",IF($O281&lt;DATE(YEAR('Settings'!$B$5),MONTH('Settings'!$B$5),1),"Overdue",IF($O281&lt;=EOMONTH('Settings'!$B$5,0),"Due this month",IF($O281&lt;=EOMONTH('Settings'!$B$5,1),"Due next month","Not yet due"))))))</f>
        <v/>
      </c>
      <c r="Q281" s="16">
        <f>IF($P281="Overdue",'Settings'!$B$5-$O281,"")</f>
        <v/>
      </c>
      <c r="R281" s="16">
        <f>IF($A281="","",COUNT($H281,$J281,$K281))</f>
        <v/>
      </c>
      <c r="S281" s="17">
        <f>IF($O281="","",DATE(YEAR($O281),MONTH($O281),1))</f>
        <v/>
      </c>
      <c r="T281" s="16">
        <f>IF($P281="Overdue",COUNTIF($P$3:$P281,"Overdue"),"")</f>
        <v/>
      </c>
    </row>
    <row r="282">
      <c r="A282" s="4" t="n"/>
      <c r="B282" s="4" t="n"/>
      <c r="C282" s="14" t="n"/>
      <c r="D282" s="4" t="n"/>
      <c r="E282" s="4" t="n"/>
      <c r="F282" s="5" t="n"/>
      <c r="G282" s="6" t="n"/>
      <c r="H282" s="5" t="n"/>
      <c r="I282" s="4" t="n"/>
      <c r="J282" s="5" t="n"/>
      <c r="K282" s="5" t="n"/>
      <c r="L282" s="4" t="n"/>
      <c r="M282" s="5" t="n"/>
      <c r="N282" s="4" t="n"/>
      <c r="O282" s="15">
        <f>IF($F282="","",EDATE($F282,IF($G282="",'Settings'!$B$6,$G282)))</f>
        <v/>
      </c>
      <c r="P282" s="9">
        <f>IF($O282="","",IF(OR($M282&lt;&gt;"",$L282="Booked"),"Booked",IF(OR($L282="Declined",$L282="Moved / left"),"Closed",IF($O282&lt;DATE(YEAR('Settings'!$B$5),MONTH('Settings'!$B$5),1),"Overdue",IF($O282&lt;=EOMONTH('Settings'!$B$5,0),"Due this month",IF($O282&lt;=EOMONTH('Settings'!$B$5,1),"Due next month","Not yet due"))))))</f>
        <v/>
      </c>
      <c r="Q282" s="16">
        <f>IF($P282="Overdue",'Settings'!$B$5-$O282,"")</f>
        <v/>
      </c>
      <c r="R282" s="16">
        <f>IF($A282="","",COUNT($H282,$J282,$K282))</f>
        <v/>
      </c>
      <c r="S282" s="17">
        <f>IF($O282="","",DATE(YEAR($O282),MONTH($O282),1))</f>
        <v/>
      </c>
      <c r="T282" s="16">
        <f>IF($P282="Overdue",COUNTIF($P$3:$P282,"Overdue"),"")</f>
        <v/>
      </c>
    </row>
    <row r="283">
      <c r="A283" s="4" t="n"/>
      <c r="B283" s="4" t="n"/>
      <c r="C283" s="14" t="n"/>
      <c r="D283" s="4" t="n"/>
      <c r="E283" s="4" t="n"/>
      <c r="F283" s="5" t="n"/>
      <c r="G283" s="6" t="n"/>
      <c r="H283" s="5" t="n"/>
      <c r="I283" s="4" t="n"/>
      <c r="J283" s="5" t="n"/>
      <c r="K283" s="5" t="n"/>
      <c r="L283" s="4" t="n"/>
      <c r="M283" s="5" t="n"/>
      <c r="N283" s="4" t="n"/>
      <c r="O283" s="15">
        <f>IF($F283="","",EDATE($F283,IF($G283="",'Settings'!$B$6,$G283)))</f>
        <v/>
      </c>
      <c r="P283" s="9">
        <f>IF($O283="","",IF(OR($M283&lt;&gt;"",$L283="Booked"),"Booked",IF(OR($L283="Declined",$L283="Moved / left"),"Closed",IF($O283&lt;DATE(YEAR('Settings'!$B$5),MONTH('Settings'!$B$5),1),"Overdue",IF($O283&lt;=EOMONTH('Settings'!$B$5,0),"Due this month",IF($O283&lt;=EOMONTH('Settings'!$B$5,1),"Due next month","Not yet due"))))))</f>
        <v/>
      </c>
      <c r="Q283" s="16">
        <f>IF($P283="Overdue",'Settings'!$B$5-$O283,"")</f>
        <v/>
      </c>
      <c r="R283" s="16">
        <f>IF($A283="","",COUNT($H283,$J283,$K283))</f>
        <v/>
      </c>
      <c r="S283" s="17">
        <f>IF($O283="","",DATE(YEAR($O283),MONTH($O283),1))</f>
        <v/>
      </c>
      <c r="T283" s="16">
        <f>IF($P283="Overdue",COUNTIF($P$3:$P283,"Overdue"),"")</f>
        <v/>
      </c>
    </row>
    <row r="284">
      <c r="A284" s="4" t="n"/>
      <c r="B284" s="4" t="n"/>
      <c r="C284" s="14" t="n"/>
      <c r="D284" s="4" t="n"/>
      <c r="E284" s="4" t="n"/>
      <c r="F284" s="5" t="n"/>
      <c r="G284" s="6" t="n"/>
      <c r="H284" s="5" t="n"/>
      <c r="I284" s="4" t="n"/>
      <c r="J284" s="5" t="n"/>
      <c r="K284" s="5" t="n"/>
      <c r="L284" s="4" t="n"/>
      <c r="M284" s="5" t="n"/>
      <c r="N284" s="4" t="n"/>
      <c r="O284" s="15">
        <f>IF($F284="","",EDATE($F284,IF($G284="",'Settings'!$B$6,$G284)))</f>
        <v/>
      </c>
      <c r="P284" s="9">
        <f>IF($O284="","",IF(OR($M284&lt;&gt;"",$L284="Booked"),"Booked",IF(OR($L284="Declined",$L284="Moved / left"),"Closed",IF($O284&lt;DATE(YEAR('Settings'!$B$5),MONTH('Settings'!$B$5),1),"Overdue",IF($O284&lt;=EOMONTH('Settings'!$B$5,0),"Due this month",IF($O284&lt;=EOMONTH('Settings'!$B$5,1),"Due next month","Not yet due"))))))</f>
        <v/>
      </c>
      <c r="Q284" s="16">
        <f>IF($P284="Overdue",'Settings'!$B$5-$O284,"")</f>
        <v/>
      </c>
      <c r="R284" s="16">
        <f>IF($A284="","",COUNT($H284,$J284,$K284))</f>
        <v/>
      </c>
      <c r="S284" s="17">
        <f>IF($O284="","",DATE(YEAR($O284),MONTH($O284),1))</f>
        <v/>
      </c>
      <c r="T284" s="16">
        <f>IF($P284="Overdue",COUNTIF($P$3:$P284,"Overdue"),"")</f>
        <v/>
      </c>
    </row>
    <row r="285">
      <c r="A285" s="4" t="n"/>
      <c r="B285" s="4" t="n"/>
      <c r="C285" s="14" t="n"/>
      <c r="D285" s="4" t="n"/>
      <c r="E285" s="4" t="n"/>
      <c r="F285" s="5" t="n"/>
      <c r="G285" s="6" t="n"/>
      <c r="H285" s="5" t="n"/>
      <c r="I285" s="4" t="n"/>
      <c r="J285" s="5" t="n"/>
      <c r="K285" s="5" t="n"/>
      <c r="L285" s="4" t="n"/>
      <c r="M285" s="5" t="n"/>
      <c r="N285" s="4" t="n"/>
      <c r="O285" s="15">
        <f>IF($F285="","",EDATE($F285,IF($G285="",'Settings'!$B$6,$G285)))</f>
        <v/>
      </c>
      <c r="P285" s="9">
        <f>IF($O285="","",IF(OR($M285&lt;&gt;"",$L285="Booked"),"Booked",IF(OR($L285="Declined",$L285="Moved / left"),"Closed",IF($O285&lt;DATE(YEAR('Settings'!$B$5),MONTH('Settings'!$B$5),1),"Overdue",IF($O285&lt;=EOMONTH('Settings'!$B$5,0),"Due this month",IF($O285&lt;=EOMONTH('Settings'!$B$5,1),"Due next month","Not yet due"))))))</f>
        <v/>
      </c>
      <c r="Q285" s="16">
        <f>IF($P285="Overdue",'Settings'!$B$5-$O285,"")</f>
        <v/>
      </c>
      <c r="R285" s="16">
        <f>IF($A285="","",COUNT($H285,$J285,$K285))</f>
        <v/>
      </c>
      <c r="S285" s="17">
        <f>IF($O285="","",DATE(YEAR($O285),MONTH($O285),1))</f>
        <v/>
      </c>
      <c r="T285" s="16">
        <f>IF($P285="Overdue",COUNTIF($P$3:$P285,"Overdue"),"")</f>
        <v/>
      </c>
    </row>
    <row r="286">
      <c r="A286" s="4" t="n"/>
      <c r="B286" s="4" t="n"/>
      <c r="C286" s="14" t="n"/>
      <c r="D286" s="4" t="n"/>
      <c r="E286" s="4" t="n"/>
      <c r="F286" s="5" t="n"/>
      <c r="G286" s="6" t="n"/>
      <c r="H286" s="5" t="n"/>
      <c r="I286" s="4" t="n"/>
      <c r="J286" s="5" t="n"/>
      <c r="K286" s="5" t="n"/>
      <c r="L286" s="4" t="n"/>
      <c r="M286" s="5" t="n"/>
      <c r="N286" s="4" t="n"/>
      <c r="O286" s="15">
        <f>IF($F286="","",EDATE($F286,IF($G286="",'Settings'!$B$6,$G286)))</f>
        <v/>
      </c>
      <c r="P286" s="9">
        <f>IF($O286="","",IF(OR($M286&lt;&gt;"",$L286="Booked"),"Booked",IF(OR($L286="Declined",$L286="Moved / left"),"Closed",IF($O286&lt;DATE(YEAR('Settings'!$B$5),MONTH('Settings'!$B$5),1),"Overdue",IF($O286&lt;=EOMONTH('Settings'!$B$5,0),"Due this month",IF($O286&lt;=EOMONTH('Settings'!$B$5,1),"Due next month","Not yet due"))))))</f>
        <v/>
      </c>
      <c r="Q286" s="16">
        <f>IF($P286="Overdue",'Settings'!$B$5-$O286,"")</f>
        <v/>
      </c>
      <c r="R286" s="16">
        <f>IF($A286="","",COUNT($H286,$J286,$K286))</f>
        <v/>
      </c>
      <c r="S286" s="17">
        <f>IF($O286="","",DATE(YEAR($O286),MONTH($O286),1))</f>
        <v/>
      </c>
      <c r="T286" s="16">
        <f>IF($P286="Overdue",COUNTIF($P$3:$P286,"Overdue"),"")</f>
        <v/>
      </c>
    </row>
    <row r="287">
      <c r="A287" s="4" t="n"/>
      <c r="B287" s="4" t="n"/>
      <c r="C287" s="14" t="n"/>
      <c r="D287" s="4" t="n"/>
      <c r="E287" s="4" t="n"/>
      <c r="F287" s="5" t="n"/>
      <c r="G287" s="6" t="n"/>
      <c r="H287" s="5" t="n"/>
      <c r="I287" s="4" t="n"/>
      <c r="J287" s="5" t="n"/>
      <c r="K287" s="5" t="n"/>
      <c r="L287" s="4" t="n"/>
      <c r="M287" s="5" t="n"/>
      <c r="N287" s="4" t="n"/>
      <c r="O287" s="15">
        <f>IF($F287="","",EDATE($F287,IF($G287="",'Settings'!$B$6,$G287)))</f>
        <v/>
      </c>
      <c r="P287" s="9">
        <f>IF($O287="","",IF(OR($M287&lt;&gt;"",$L287="Booked"),"Booked",IF(OR($L287="Declined",$L287="Moved / left"),"Closed",IF($O287&lt;DATE(YEAR('Settings'!$B$5),MONTH('Settings'!$B$5),1),"Overdue",IF($O287&lt;=EOMONTH('Settings'!$B$5,0),"Due this month",IF($O287&lt;=EOMONTH('Settings'!$B$5,1),"Due next month","Not yet due"))))))</f>
        <v/>
      </c>
      <c r="Q287" s="16">
        <f>IF($P287="Overdue",'Settings'!$B$5-$O287,"")</f>
        <v/>
      </c>
      <c r="R287" s="16">
        <f>IF($A287="","",COUNT($H287,$J287,$K287))</f>
        <v/>
      </c>
      <c r="S287" s="17">
        <f>IF($O287="","",DATE(YEAR($O287),MONTH($O287),1))</f>
        <v/>
      </c>
      <c r="T287" s="16">
        <f>IF($P287="Overdue",COUNTIF($P$3:$P287,"Overdue"),"")</f>
        <v/>
      </c>
    </row>
    <row r="288">
      <c r="A288" s="4" t="n"/>
      <c r="B288" s="4" t="n"/>
      <c r="C288" s="14" t="n"/>
      <c r="D288" s="4" t="n"/>
      <c r="E288" s="4" t="n"/>
      <c r="F288" s="5" t="n"/>
      <c r="G288" s="6" t="n"/>
      <c r="H288" s="5" t="n"/>
      <c r="I288" s="4" t="n"/>
      <c r="J288" s="5" t="n"/>
      <c r="K288" s="5" t="n"/>
      <c r="L288" s="4" t="n"/>
      <c r="M288" s="5" t="n"/>
      <c r="N288" s="4" t="n"/>
      <c r="O288" s="15">
        <f>IF($F288="","",EDATE($F288,IF($G288="",'Settings'!$B$6,$G288)))</f>
        <v/>
      </c>
      <c r="P288" s="9">
        <f>IF($O288="","",IF(OR($M288&lt;&gt;"",$L288="Booked"),"Booked",IF(OR($L288="Declined",$L288="Moved / left"),"Closed",IF($O288&lt;DATE(YEAR('Settings'!$B$5),MONTH('Settings'!$B$5),1),"Overdue",IF($O288&lt;=EOMONTH('Settings'!$B$5,0),"Due this month",IF($O288&lt;=EOMONTH('Settings'!$B$5,1),"Due next month","Not yet due"))))))</f>
        <v/>
      </c>
      <c r="Q288" s="16">
        <f>IF($P288="Overdue",'Settings'!$B$5-$O288,"")</f>
        <v/>
      </c>
      <c r="R288" s="16">
        <f>IF($A288="","",COUNT($H288,$J288,$K288))</f>
        <v/>
      </c>
      <c r="S288" s="17">
        <f>IF($O288="","",DATE(YEAR($O288),MONTH($O288),1))</f>
        <v/>
      </c>
      <c r="T288" s="16">
        <f>IF($P288="Overdue",COUNTIF($P$3:$P288,"Overdue"),"")</f>
        <v/>
      </c>
    </row>
    <row r="289">
      <c r="A289" s="4" t="n"/>
      <c r="B289" s="4" t="n"/>
      <c r="C289" s="14" t="n"/>
      <c r="D289" s="4" t="n"/>
      <c r="E289" s="4" t="n"/>
      <c r="F289" s="5" t="n"/>
      <c r="G289" s="6" t="n"/>
      <c r="H289" s="5" t="n"/>
      <c r="I289" s="4" t="n"/>
      <c r="J289" s="5" t="n"/>
      <c r="K289" s="5" t="n"/>
      <c r="L289" s="4" t="n"/>
      <c r="M289" s="5" t="n"/>
      <c r="N289" s="4" t="n"/>
      <c r="O289" s="15">
        <f>IF($F289="","",EDATE($F289,IF($G289="",'Settings'!$B$6,$G289)))</f>
        <v/>
      </c>
      <c r="P289" s="9">
        <f>IF($O289="","",IF(OR($M289&lt;&gt;"",$L289="Booked"),"Booked",IF(OR($L289="Declined",$L289="Moved / left"),"Closed",IF($O289&lt;DATE(YEAR('Settings'!$B$5),MONTH('Settings'!$B$5),1),"Overdue",IF($O289&lt;=EOMONTH('Settings'!$B$5,0),"Due this month",IF($O289&lt;=EOMONTH('Settings'!$B$5,1),"Due next month","Not yet due"))))))</f>
        <v/>
      </c>
      <c r="Q289" s="16">
        <f>IF($P289="Overdue",'Settings'!$B$5-$O289,"")</f>
        <v/>
      </c>
      <c r="R289" s="16">
        <f>IF($A289="","",COUNT($H289,$J289,$K289))</f>
        <v/>
      </c>
      <c r="S289" s="17">
        <f>IF($O289="","",DATE(YEAR($O289),MONTH($O289),1))</f>
        <v/>
      </c>
      <c r="T289" s="16">
        <f>IF($P289="Overdue",COUNTIF($P$3:$P289,"Overdue"),"")</f>
        <v/>
      </c>
    </row>
    <row r="290">
      <c r="A290" s="4" t="n"/>
      <c r="B290" s="4" t="n"/>
      <c r="C290" s="14" t="n"/>
      <c r="D290" s="4" t="n"/>
      <c r="E290" s="4" t="n"/>
      <c r="F290" s="5" t="n"/>
      <c r="G290" s="6" t="n"/>
      <c r="H290" s="5" t="n"/>
      <c r="I290" s="4" t="n"/>
      <c r="J290" s="5" t="n"/>
      <c r="K290" s="5" t="n"/>
      <c r="L290" s="4" t="n"/>
      <c r="M290" s="5" t="n"/>
      <c r="N290" s="4" t="n"/>
      <c r="O290" s="15">
        <f>IF($F290="","",EDATE($F290,IF($G290="",'Settings'!$B$6,$G290)))</f>
        <v/>
      </c>
      <c r="P290" s="9">
        <f>IF($O290="","",IF(OR($M290&lt;&gt;"",$L290="Booked"),"Booked",IF(OR($L290="Declined",$L290="Moved / left"),"Closed",IF($O290&lt;DATE(YEAR('Settings'!$B$5),MONTH('Settings'!$B$5),1),"Overdue",IF($O290&lt;=EOMONTH('Settings'!$B$5,0),"Due this month",IF($O290&lt;=EOMONTH('Settings'!$B$5,1),"Due next month","Not yet due"))))))</f>
        <v/>
      </c>
      <c r="Q290" s="16">
        <f>IF($P290="Overdue",'Settings'!$B$5-$O290,"")</f>
        <v/>
      </c>
      <c r="R290" s="16">
        <f>IF($A290="","",COUNT($H290,$J290,$K290))</f>
        <v/>
      </c>
      <c r="S290" s="17">
        <f>IF($O290="","",DATE(YEAR($O290),MONTH($O290),1))</f>
        <v/>
      </c>
      <c r="T290" s="16">
        <f>IF($P290="Overdue",COUNTIF($P$3:$P290,"Overdue"),"")</f>
        <v/>
      </c>
    </row>
    <row r="291">
      <c r="A291" s="4" t="n"/>
      <c r="B291" s="4" t="n"/>
      <c r="C291" s="14" t="n"/>
      <c r="D291" s="4" t="n"/>
      <c r="E291" s="4" t="n"/>
      <c r="F291" s="5" t="n"/>
      <c r="G291" s="6" t="n"/>
      <c r="H291" s="5" t="n"/>
      <c r="I291" s="4" t="n"/>
      <c r="J291" s="5" t="n"/>
      <c r="K291" s="5" t="n"/>
      <c r="L291" s="4" t="n"/>
      <c r="M291" s="5" t="n"/>
      <c r="N291" s="4" t="n"/>
      <c r="O291" s="15">
        <f>IF($F291="","",EDATE($F291,IF($G291="",'Settings'!$B$6,$G291)))</f>
        <v/>
      </c>
      <c r="P291" s="9">
        <f>IF($O291="","",IF(OR($M291&lt;&gt;"",$L291="Booked"),"Booked",IF(OR($L291="Declined",$L291="Moved / left"),"Closed",IF($O291&lt;DATE(YEAR('Settings'!$B$5),MONTH('Settings'!$B$5),1),"Overdue",IF($O291&lt;=EOMONTH('Settings'!$B$5,0),"Due this month",IF($O291&lt;=EOMONTH('Settings'!$B$5,1),"Due next month","Not yet due"))))))</f>
        <v/>
      </c>
      <c r="Q291" s="16">
        <f>IF($P291="Overdue",'Settings'!$B$5-$O291,"")</f>
        <v/>
      </c>
      <c r="R291" s="16">
        <f>IF($A291="","",COUNT($H291,$J291,$K291))</f>
        <v/>
      </c>
      <c r="S291" s="17">
        <f>IF($O291="","",DATE(YEAR($O291),MONTH($O291),1))</f>
        <v/>
      </c>
      <c r="T291" s="16">
        <f>IF($P291="Overdue",COUNTIF($P$3:$P291,"Overdue"),"")</f>
        <v/>
      </c>
    </row>
    <row r="292">
      <c r="A292" s="4" t="n"/>
      <c r="B292" s="4" t="n"/>
      <c r="C292" s="14" t="n"/>
      <c r="D292" s="4" t="n"/>
      <c r="E292" s="4" t="n"/>
      <c r="F292" s="5" t="n"/>
      <c r="G292" s="6" t="n"/>
      <c r="H292" s="5" t="n"/>
      <c r="I292" s="4" t="n"/>
      <c r="J292" s="5" t="n"/>
      <c r="K292" s="5" t="n"/>
      <c r="L292" s="4" t="n"/>
      <c r="M292" s="5" t="n"/>
      <c r="N292" s="4" t="n"/>
      <c r="O292" s="15">
        <f>IF($F292="","",EDATE($F292,IF($G292="",'Settings'!$B$6,$G292)))</f>
        <v/>
      </c>
      <c r="P292" s="9">
        <f>IF($O292="","",IF(OR($M292&lt;&gt;"",$L292="Booked"),"Booked",IF(OR($L292="Declined",$L292="Moved / left"),"Closed",IF($O292&lt;DATE(YEAR('Settings'!$B$5),MONTH('Settings'!$B$5),1),"Overdue",IF($O292&lt;=EOMONTH('Settings'!$B$5,0),"Due this month",IF($O292&lt;=EOMONTH('Settings'!$B$5,1),"Due next month","Not yet due"))))))</f>
        <v/>
      </c>
      <c r="Q292" s="16">
        <f>IF($P292="Overdue",'Settings'!$B$5-$O292,"")</f>
        <v/>
      </c>
      <c r="R292" s="16">
        <f>IF($A292="","",COUNT($H292,$J292,$K292))</f>
        <v/>
      </c>
      <c r="S292" s="17">
        <f>IF($O292="","",DATE(YEAR($O292),MONTH($O292),1))</f>
        <v/>
      </c>
      <c r="T292" s="16">
        <f>IF($P292="Overdue",COUNTIF($P$3:$P292,"Overdue"),"")</f>
        <v/>
      </c>
    </row>
    <row r="293">
      <c r="A293" s="4" t="n"/>
      <c r="B293" s="4" t="n"/>
      <c r="C293" s="14" t="n"/>
      <c r="D293" s="4" t="n"/>
      <c r="E293" s="4" t="n"/>
      <c r="F293" s="5" t="n"/>
      <c r="G293" s="6" t="n"/>
      <c r="H293" s="5" t="n"/>
      <c r="I293" s="4" t="n"/>
      <c r="J293" s="5" t="n"/>
      <c r="K293" s="5" t="n"/>
      <c r="L293" s="4" t="n"/>
      <c r="M293" s="5" t="n"/>
      <c r="N293" s="4" t="n"/>
      <c r="O293" s="15">
        <f>IF($F293="","",EDATE($F293,IF($G293="",'Settings'!$B$6,$G293)))</f>
        <v/>
      </c>
      <c r="P293" s="9">
        <f>IF($O293="","",IF(OR($M293&lt;&gt;"",$L293="Booked"),"Booked",IF(OR($L293="Declined",$L293="Moved / left"),"Closed",IF($O293&lt;DATE(YEAR('Settings'!$B$5),MONTH('Settings'!$B$5),1),"Overdue",IF($O293&lt;=EOMONTH('Settings'!$B$5,0),"Due this month",IF($O293&lt;=EOMONTH('Settings'!$B$5,1),"Due next month","Not yet due"))))))</f>
        <v/>
      </c>
      <c r="Q293" s="16">
        <f>IF($P293="Overdue",'Settings'!$B$5-$O293,"")</f>
        <v/>
      </c>
      <c r="R293" s="16">
        <f>IF($A293="","",COUNT($H293,$J293,$K293))</f>
        <v/>
      </c>
      <c r="S293" s="17">
        <f>IF($O293="","",DATE(YEAR($O293),MONTH($O293),1))</f>
        <v/>
      </c>
      <c r="T293" s="16">
        <f>IF($P293="Overdue",COUNTIF($P$3:$P293,"Overdue"),"")</f>
        <v/>
      </c>
    </row>
    <row r="294">
      <c r="A294" s="4" t="n"/>
      <c r="B294" s="4" t="n"/>
      <c r="C294" s="14" t="n"/>
      <c r="D294" s="4" t="n"/>
      <c r="E294" s="4" t="n"/>
      <c r="F294" s="5" t="n"/>
      <c r="G294" s="6" t="n"/>
      <c r="H294" s="5" t="n"/>
      <c r="I294" s="4" t="n"/>
      <c r="J294" s="5" t="n"/>
      <c r="K294" s="5" t="n"/>
      <c r="L294" s="4" t="n"/>
      <c r="M294" s="5" t="n"/>
      <c r="N294" s="4" t="n"/>
      <c r="O294" s="15">
        <f>IF($F294="","",EDATE($F294,IF($G294="",'Settings'!$B$6,$G294)))</f>
        <v/>
      </c>
      <c r="P294" s="9">
        <f>IF($O294="","",IF(OR($M294&lt;&gt;"",$L294="Booked"),"Booked",IF(OR($L294="Declined",$L294="Moved / left"),"Closed",IF($O294&lt;DATE(YEAR('Settings'!$B$5),MONTH('Settings'!$B$5),1),"Overdue",IF($O294&lt;=EOMONTH('Settings'!$B$5,0),"Due this month",IF($O294&lt;=EOMONTH('Settings'!$B$5,1),"Due next month","Not yet due"))))))</f>
        <v/>
      </c>
      <c r="Q294" s="16">
        <f>IF($P294="Overdue",'Settings'!$B$5-$O294,"")</f>
        <v/>
      </c>
      <c r="R294" s="16">
        <f>IF($A294="","",COUNT($H294,$J294,$K294))</f>
        <v/>
      </c>
      <c r="S294" s="17">
        <f>IF($O294="","",DATE(YEAR($O294),MONTH($O294),1))</f>
        <v/>
      </c>
      <c r="T294" s="16">
        <f>IF($P294="Overdue",COUNTIF($P$3:$P294,"Overdue"),"")</f>
        <v/>
      </c>
    </row>
    <row r="295">
      <c r="A295" s="4" t="n"/>
      <c r="B295" s="4" t="n"/>
      <c r="C295" s="14" t="n"/>
      <c r="D295" s="4" t="n"/>
      <c r="E295" s="4" t="n"/>
      <c r="F295" s="5" t="n"/>
      <c r="G295" s="6" t="n"/>
      <c r="H295" s="5" t="n"/>
      <c r="I295" s="4" t="n"/>
      <c r="J295" s="5" t="n"/>
      <c r="K295" s="5" t="n"/>
      <c r="L295" s="4" t="n"/>
      <c r="M295" s="5" t="n"/>
      <c r="N295" s="4" t="n"/>
      <c r="O295" s="15">
        <f>IF($F295="","",EDATE($F295,IF($G295="",'Settings'!$B$6,$G295)))</f>
        <v/>
      </c>
      <c r="P295" s="9">
        <f>IF($O295="","",IF(OR($M295&lt;&gt;"",$L295="Booked"),"Booked",IF(OR($L295="Declined",$L295="Moved / left"),"Closed",IF($O295&lt;DATE(YEAR('Settings'!$B$5),MONTH('Settings'!$B$5),1),"Overdue",IF($O295&lt;=EOMONTH('Settings'!$B$5,0),"Due this month",IF($O295&lt;=EOMONTH('Settings'!$B$5,1),"Due next month","Not yet due"))))))</f>
        <v/>
      </c>
      <c r="Q295" s="16">
        <f>IF($P295="Overdue",'Settings'!$B$5-$O295,"")</f>
        <v/>
      </c>
      <c r="R295" s="16">
        <f>IF($A295="","",COUNT($H295,$J295,$K295))</f>
        <v/>
      </c>
      <c r="S295" s="17">
        <f>IF($O295="","",DATE(YEAR($O295),MONTH($O295),1))</f>
        <v/>
      </c>
      <c r="T295" s="16">
        <f>IF($P295="Overdue",COUNTIF($P$3:$P295,"Overdue"),"")</f>
        <v/>
      </c>
    </row>
    <row r="296">
      <c r="A296" s="4" t="n"/>
      <c r="B296" s="4" t="n"/>
      <c r="C296" s="14" t="n"/>
      <c r="D296" s="4" t="n"/>
      <c r="E296" s="4" t="n"/>
      <c r="F296" s="5" t="n"/>
      <c r="G296" s="6" t="n"/>
      <c r="H296" s="5" t="n"/>
      <c r="I296" s="4" t="n"/>
      <c r="J296" s="5" t="n"/>
      <c r="K296" s="5" t="n"/>
      <c r="L296" s="4" t="n"/>
      <c r="M296" s="5" t="n"/>
      <c r="N296" s="4" t="n"/>
      <c r="O296" s="15">
        <f>IF($F296="","",EDATE($F296,IF($G296="",'Settings'!$B$6,$G296)))</f>
        <v/>
      </c>
      <c r="P296" s="9">
        <f>IF($O296="","",IF(OR($M296&lt;&gt;"",$L296="Booked"),"Booked",IF(OR($L296="Declined",$L296="Moved / left"),"Closed",IF($O296&lt;DATE(YEAR('Settings'!$B$5),MONTH('Settings'!$B$5),1),"Overdue",IF($O296&lt;=EOMONTH('Settings'!$B$5,0),"Due this month",IF($O296&lt;=EOMONTH('Settings'!$B$5,1),"Due next month","Not yet due"))))))</f>
        <v/>
      </c>
      <c r="Q296" s="16">
        <f>IF($P296="Overdue",'Settings'!$B$5-$O296,"")</f>
        <v/>
      </c>
      <c r="R296" s="16">
        <f>IF($A296="","",COUNT($H296,$J296,$K296))</f>
        <v/>
      </c>
      <c r="S296" s="17">
        <f>IF($O296="","",DATE(YEAR($O296),MONTH($O296),1))</f>
        <v/>
      </c>
      <c r="T296" s="16">
        <f>IF($P296="Overdue",COUNTIF($P$3:$P296,"Overdue"),"")</f>
        <v/>
      </c>
    </row>
    <row r="297">
      <c r="A297" s="4" t="n"/>
      <c r="B297" s="4" t="n"/>
      <c r="C297" s="14" t="n"/>
      <c r="D297" s="4" t="n"/>
      <c r="E297" s="4" t="n"/>
      <c r="F297" s="5" t="n"/>
      <c r="G297" s="6" t="n"/>
      <c r="H297" s="5" t="n"/>
      <c r="I297" s="4" t="n"/>
      <c r="J297" s="5" t="n"/>
      <c r="K297" s="5" t="n"/>
      <c r="L297" s="4" t="n"/>
      <c r="M297" s="5" t="n"/>
      <c r="N297" s="4" t="n"/>
      <c r="O297" s="15">
        <f>IF($F297="","",EDATE($F297,IF($G297="",'Settings'!$B$6,$G297)))</f>
        <v/>
      </c>
      <c r="P297" s="9">
        <f>IF($O297="","",IF(OR($M297&lt;&gt;"",$L297="Booked"),"Booked",IF(OR($L297="Declined",$L297="Moved / left"),"Closed",IF($O297&lt;DATE(YEAR('Settings'!$B$5),MONTH('Settings'!$B$5),1),"Overdue",IF($O297&lt;=EOMONTH('Settings'!$B$5,0),"Due this month",IF($O297&lt;=EOMONTH('Settings'!$B$5,1),"Due next month","Not yet due"))))))</f>
        <v/>
      </c>
      <c r="Q297" s="16">
        <f>IF($P297="Overdue",'Settings'!$B$5-$O297,"")</f>
        <v/>
      </c>
      <c r="R297" s="16">
        <f>IF($A297="","",COUNT($H297,$J297,$K297))</f>
        <v/>
      </c>
      <c r="S297" s="17">
        <f>IF($O297="","",DATE(YEAR($O297),MONTH($O297),1))</f>
        <v/>
      </c>
      <c r="T297" s="16">
        <f>IF($P297="Overdue",COUNTIF($P$3:$P297,"Overdue"),"")</f>
        <v/>
      </c>
    </row>
    <row r="298">
      <c r="A298" s="4" t="n"/>
      <c r="B298" s="4" t="n"/>
      <c r="C298" s="14" t="n"/>
      <c r="D298" s="4" t="n"/>
      <c r="E298" s="4" t="n"/>
      <c r="F298" s="5" t="n"/>
      <c r="G298" s="6" t="n"/>
      <c r="H298" s="5" t="n"/>
      <c r="I298" s="4" t="n"/>
      <c r="J298" s="5" t="n"/>
      <c r="K298" s="5" t="n"/>
      <c r="L298" s="4" t="n"/>
      <c r="M298" s="5" t="n"/>
      <c r="N298" s="4" t="n"/>
      <c r="O298" s="15">
        <f>IF($F298="","",EDATE($F298,IF($G298="",'Settings'!$B$6,$G298)))</f>
        <v/>
      </c>
      <c r="P298" s="9">
        <f>IF($O298="","",IF(OR($M298&lt;&gt;"",$L298="Booked"),"Booked",IF(OR($L298="Declined",$L298="Moved / left"),"Closed",IF($O298&lt;DATE(YEAR('Settings'!$B$5),MONTH('Settings'!$B$5),1),"Overdue",IF($O298&lt;=EOMONTH('Settings'!$B$5,0),"Due this month",IF($O298&lt;=EOMONTH('Settings'!$B$5,1),"Due next month","Not yet due"))))))</f>
        <v/>
      </c>
      <c r="Q298" s="16">
        <f>IF($P298="Overdue",'Settings'!$B$5-$O298,"")</f>
        <v/>
      </c>
      <c r="R298" s="16">
        <f>IF($A298="","",COUNT($H298,$J298,$K298))</f>
        <v/>
      </c>
      <c r="S298" s="17">
        <f>IF($O298="","",DATE(YEAR($O298),MONTH($O298),1))</f>
        <v/>
      </c>
      <c r="T298" s="16">
        <f>IF($P298="Overdue",COUNTIF($P$3:$P298,"Overdue"),"")</f>
        <v/>
      </c>
    </row>
    <row r="299">
      <c r="A299" s="4" t="n"/>
      <c r="B299" s="4" t="n"/>
      <c r="C299" s="14" t="n"/>
      <c r="D299" s="4" t="n"/>
      <c r="E299" s="4" t="n"/>
      <c r="F299" s="5" t="n"/>
      <c r="G299" s="6" t="n"/>
      <c r="H299" s="5" t="n"/>
      <c r="I299" s="4" t="n"/>
      <c r="J299" s="5" t="n"/>
      <c r="K299" s="5" t="n"/>
      <c r="L299" s="4" t="n"/>
      <c r="M299" s="5" t="n"/>
      <c r="N299" s="4" t="n"/>
      <c r="O299" s="15">
        <f>IF($F299="","",EDATE($F299,IF($G299="",'Settings'!$B$6,$G299)))</f>
        <v/>
      </c>
      <c r="P299" s="9">
        <f>IF($O299="","",IF(OR($M299&lt;&gt;"",$L299="Booked"),"Booked",IF(OR($L299="Declined",$L299="Moved / left"),"Closed",IF($O299&lt;DATE(YEAR('Settings'!$B$5),MONTH('Settings'!$B$5),1),"Overdue",IF($O299&lt;=EOMONTH('Settings'!$B$5,0),"Due this month",IF($O299&lt;=EOMONTH('Settings'!$B$5,1),"Due next month","Not yet due"))))))</f>
        <v/>
      </c>
      <c r="Q299" s="16">
        <f>IF($P299="Overdue",'Settings'!$B$5-$O299,"")</f>
        <v/>
      </c>
      <c r="R299" s="16">
        <f>IF($A299="","",COUNT($H299,$J299,$K299))</f>
        <v/>
      </c>
      <c r="S299" s="17">
        <f>IF($O299="","",DATE(YEAR($O299),MONTH($O299),1))</f>
        <v/>
      </c>
      <c r="T299" s="16">
        <f>IF($P299="Overdue",COUNTIF($P$3:$P299,"Overdue"),"")</f>
        <v/>
      </c>
    </row>
    <row r="300">
      <c r="A300" s="4" t="n"/>
      <c r="B300" s="4" t="n"/>
      <c r="C300" s="14" t="n"/>
      <c r="D300" s="4" t="n"/>
      <c r="E300" s="4" t="n"/>
      <c r="F300" s="5" t="n"/>
      <c r="G300" s="6" t="n"/>
      <c r="H300" s="5" t="n"/>
      <c r="I300" s="4" t="n"/>
      <c r="J300" s="5" t="n"/>
      <c r="K300" s="5" t="n"/>
      <c r="L300" s="4" t="n"/>
      <c r="M300" s="5" t="n"/>
      <c r="N300" s="4" t="n"/>
      <c r="O300" s="15">
        <f>IF($F300="","",EDATE($F300,IF($G300="",'Settings'!$B$6,$G300)))</f>
        <v/>
      </c>
      <c r="P300" s="9">
        <f>IF($O300="","",IF(OR($M300&lt;&gt;"",$L300="Booked"),"Booked",IF(OR($L300="Declined",$L300="Moved / left"),"Closed",IF($O300&lt;DATE(YEAR('Settings'!$B$5),MONTH('Settings'!$B$5),1),"Overdue",IF($O300&lt;=EOMONTH('Settings'!$B$5,0),"Due this month",IF($O300&lt;=EOMONTH('Settings'!$B$5,1),"Due next month","Not yet due"))))))</f>
        <v/>
      </c>
      <c r="Q300" s="16">
        <f>IF($P300="Overdue",'Settings'!$B$5-$O300,"")</f>
        <v/>
      </c>
      <c r="R300" s="16">
        <f>IF($A300="","",COUNT($H300,$J300,$K300))</f>
        <v/>
      </c>
      <c r="S300" s="17">
        <f>IF($O300="","",DATE(YEAR($O300),MONTH($O300),1))</f>
        <v/>
      </c>
      <c r="T300" s="16">
        <f>IF($P300="Overdue",COUNTIF($P$3:$P300,"Overdue"),"")</f>
        <v/>
      </c>
    </row>
    <row r="301">
      <c r="A301" s="4" t="n"/>
      <c r="B301" s="4" t="n"/>
      <c r="C301" s="14" t="n"/>
      <c r="D301" s="4" t="n"/>
      <c r="E301" s="4" t="n"/>
      <c r="F301" s="5" t="n"/>
      <c r="G301" s="6" t="n"/>
      <c r="H301" s="5" t="n"/>
      <c r="I301" s="4" t="n"/>
      <c r="J301" s="5" t="n"/>
      <c r="K301" s="5" t="n"/>
      <c r="L301" s="4" t="n"/>
      <c r="M301" s="5" t="n"/>
      <c r="N301" s="4" t="n"/>
      <c r="O301" s="15">
        <f>IF($F301="","",EDATE($F301,IF($G301="",'Settings'!$B$6,$G301)))</f>
        <v/>
      </c>
      <c r="P301" s="9">
        <f>IF($O301="","",IF(OR($M301&lt;&gt;"",$L301="Booked"),"Booked",IF(OR($L301="Declined",$L301="Moved / left"),"Closed",IF($O301&lt;DATE(YEAR('Settings'!$B$5),MONTH('Settings'!$B$5),1),"Overdue",IF($O301&lt;=EOMONTH('Settings'!$B$5,0),"Due this month",IF($O301&lt;=EOMONTH('Settings'!$B$5,1),"Due next month","Not yet due"))))))</f>
        <v/>
      </c>
      <c r="Q301" s="16">
        <f>IF($P301="Overdue",'Settings'!$B$5-$O301,"")</f>
        <v/>
      </c>
      <c r="R301" s="16">
        <f>IF($A301="","",COUNT($H301,$J301,$K301))</f>
        <v/>
      </c>
      <c r="S301" s="17">
        <f>IF($O301="","",DATE(YEAR($O301),MONTH($O301),1))</f>
        <v/>
      </c>
      <c r="T301" s="16">
        <f>IF($P301="Overdue",COUNTIF($P$3:$P301,"Overdue"),"")</f>
        <v/>
      </c>
    </row>
    <row r="302">
      <c r="A302" s="4" t="n"/>
      <c r="B302" s="4" t="n"/>
      <c r="C302" s="14" t="n"/>
      <c r="D302" s="4" t="n"/>
      <c r="E302" s="4" t="n"/>
      <c r="F302" s="5" t="n"/>
      <c r="G302" s="6" t="n"/>
      <c r="H302" s="5" t="n"/>
      <c r="I302" s="4" t="n"/>
      <c r="J302" s="5" t="n"/>
      <c r="K302" s="5" t="n"/>
      <c r="L302" s="4" t="n"/>
      <c r="M302" s="5" t="n"/>
      <c r="N302" s="4" t="n"/>
      <c r="O302" s="15">
        <f>IF($F302="","",EDATE($F302,IF($G302="",'Settings'!$B$6,$G302)))</f>
        <v/>
      </c>
      <c r="P302" s="9">
        <f>IF($O302="","",IF(OR($M302&lt;&gt;"",$L302="Booked"),"Booked",IF(OR($L302="Declined",$L302="Moved / left"),"Closed",IF($O302&lt;DATE(YEAR('Settings'!$B$5),MONTH('Settings'!$B$5),1),"Overdue",IF($O302&lt;=EOMONTH('Settings'!$B$5,0),"Due this month",IF($O302&lt;=EOMONTH('Settings'!$B$5,1),"Due next month","Not yet due"))))))</f>
        <v/>
      </c>
      <c r="Q302" s="16">
        <f>IF($P302="Overdue",'Settings'!$B$5-$O302,"")</f>
        <v/>
      </c>
      <c r="R302" s="16">
        <f>IF($A302="","",COUNT($H302,$J302,$K302))</f>
        <v/>
      </c>
      <c r="S302" s="17">
        <f>IF($O302="","",DATE(YEAR($O302),MONTH($O302),1))</f>
        <v/>
      </c>
      <c r="T302" s="16">
        <f>IF($P302="Overdue",COUNTIF($P$3:$P302,"Overdue"),"")</f>
        <v/>
      </c>
    </row>
    <row r="303">
      <c r="A303" s="4" t="n"/>
      <c r="B303" s="4" t="n"/>
      <c r="C303" s="14" t="n"/>
      <c r="D303" s="4" t="n"/>
      <c r="E303" s="4" t="n"/>
      <c r="F303" s="5" t="n"/>
      <c r="G303" s="6" t="n"/>
      <c r="H303" s="5" t="n"/>
      <c r="I303" s="4" t="n"/>
      <c r="J303" s="5" t="n"/>
      <c r="K303" s="5" t="n"/>
      <c r="L303" s="4" t="n"/>
      <c r="M303" s="5" t="n"/>
      <c r="N303" s="4" t="n"/>
      <c r="O303" s="15">
        <f>IF($F303="","",EDATE($F303,IF($G303="",'Settings'!$B$6,$G303)))</f>
        <v/>
      </c>
      <c r="P303" s="9">
        <f>IF($O303="","",IF(OR($M303&lt;&gt;"",$L303="Booked"),"Booked",IF(OR($L303="Declined",$L303="Moved / left"),"Closed",IF($O303&lt;DATE(YEAR('Settings'!$B$5),MONTH('Settings'!$B$5),1),"Overdue",IF($O303&lt;=EOMONTH('Settings'!$B$5,0),"Due this month",IF($O303&lt;=EOMONTH('Settings'!$B$5,1),"Due next month","Not yet due"))))))</f>
        <v/>
      </c>
      <c r="Q303" s="16">
        <f>IF($P303="Overdue",'Settings'!$B$5-$O303,"")</f>
        <v/>
      </c>
      <c r="R303" s="16">
        <f>IF($A303="","",COUNT($H303,$J303,$K303))</f>
        <v/>
      </c>
      <c r="S303" s="17">
        <f>IF($O303="","",DATE(YEAR($O303),MONTH($O303),1))</f>
        <v/>
      </c>
      <c r="T303" s="16">
        <f>IF($P303="Overdue",COUNTIF($P$3:$P303,"Overdue"),"")</f>
        <v/>
      </c>
    </row>
    <row r="304">
      <c r="A304" s="4" t="n"/>
      <c r="B304" s="4" t="n"/>
      <c r="C304" s="14" t="n"/>
      <c r="D304" s="4" t="n"/>
      <c r="E304" s="4" t="n"/>
      <c r="F304" s="5" t="n"/>
      <c r="G304" s="6" t="n"/>
      <c r="H304" s="5" t="n"/>
      <c r="I304" s="4" t="n"/>
      <c r="J304" s="5" t="n"/>
      <c r="K304" s="5" t="n"/>
      <c r="L304" s="4" t="n"/>
      <c r="M304" s="5" t="n"/>
      <c r="N304" s="4" t="n"/>
      <c r="O304" s="15">
        <f>IF($F304="","",EDATE($F304,IF($G304="",'Settings'!$B$6,$G304)))</f>
        <v/>
      </c>
      <c r="P304" s="9">
        <f>IF($O304="","",IF(OR($M304&lt;&gt;"",$L304="Booked"),"Booked",IF(OR($L304="Declined",$L304="Moved / left"),"Closed",IF($O304&lt;DATE(YEAR('Settings'!$B$5),MONTH('Settings'!$B$5),1),"Overdue",IF($O304&lt;=EOMONTH('Settings'!$B$5,0),"Due this month",IF($O304&lt;=EOMONTH('Settings'!$B$5,1),"Due next month","Not yet due"))))))</f>
        <v/>
      </c>
      <c r="Q304" s="16">
        <f>IF($P304="Overdue",'Settings'!$B$5-$O304,"")</f>
        <v/>
      </c>
      <c r="R304" s="16">
        <f>IF($A304="","",COUNT($H304,$J304,$K304))</f>
        <v/>
      </c>
      <c r="S304" s="17">
        <f>IF($O304="","",DATE(YEAR($O304),MONTH($O304),1))</f>
        <v/>
      </c>
      <c r="T304" s="16">
        <f>IF($P304="Overdue",COUNTIF($P$3:$P304,"Overdue"),"")</f>
        <v/>
      </c>
    </row>
    <row r="305">
      <c r="A305" s="4" t="n"/>
      <c r="B305" s="4" t="n"/>
      <c r="C305" s="14" t="n"/>
      <c r="D305" s="4" t="n"/>
      <c r="E305" s="4" t="n"/>
      <c r="F305" s="5" t="n"/>
      <c r="G305" s="6" t="n"/>
      <c r="H305" s="5" t="n"/>
      <c r="I305" s="4" t="n"/>
      <c r="J305" s="5" t="n"/>
      <c r="K305" s="5" t="n"/>
      <c r="L305" s="4" t="n"/>
      <c r="M305" s="5" t="n"/>
      <c r="N305" s="4" t="n"/>
      <c r="O305" s="15">
        <f>IF($F305="","",EDATE($F305,IF($G305="",'Settings'!$B$6,$G305)))</f>
        <v/>
      </c>
      <c r="P305" s="9">
        <f>IF($O305="","",IF(OR($M305&lt;&gt;"",$L305="Booked"),"Booked",IF(OR($L305="Declined",$L305="Moved / left"),"Closed",IF($O305&lt;DATE(YEAR('Settings'!$B$5),MONTH('Settings'!$B$5),1),"Overdue",IF($O305&lt;=EOMONTH('Settings'!$B$5,0),"Due this month",IF($O305&lt;=EOMONTH('Settings'!$B$5,1),"Due next month","Not yet due"))))))</f>
        <v/>
      </c>
      <c r="Q305" s="16">
        <f>IF($P305="Overdue",'Settings'!$B$5-$O305,"")</f>
        <v/>
      </c>
      <c r="R305" s="16">
        <f>IF($A305="","",COUNT($H305,$J305,$K305))</f>
        <v/>
      </c>
      <c r="S305" s="17">
        <f>IF($O305="","",DATE(YEAR($O305),MONTH($O305),1))</f>
        <v/>
      </c>
      <c r="T305" s="16">
        <f>IF($P305="Overdue",COUNTIF($P$3:$P305,"Overdue"),"")</f>
        <v/>
      </c>
    </row>
    <row r="306">
      <c r="A306" s="4" t="n"/>
      <c r="B306" s="4" t="n"/>
      <c r="C306" s="14" t="n"/>
      <c r="D306" s="4" t="n"/>
      <c r="E306" s="4" t="n"/>
      <c r="F306" s="5" t="n"/>
      <c r="G306" s="6" t="n"/>
      <c r="H306" s="5" t="n"/>
      <c r="I306" s="4" t="n"/>
      <c r="J306" s="5" t="n"/>
      <c r="K306" s="5" t="n"/>
      <c r="L306" s="4" t="n"/>
      <c r="M306" s="5" t="n"/>
      <c r="N306" s="4" t="n"/>
      <c r="O306" s="15">
        <f>IF($F306="","",EDATE($F306,IF($G306="",'Settings'!$B$6,$G306)))</f>
        <v/>
      </c>
      <c r="P306" s="9">
        <f>IF($O306="","",IF(OR($M306&lt;&gt;"",$L306="Booked"),"Booked",IF(OR($L306="Declined",$L306="Moved / left"),"Closed",IF($O306&lt;DATE(YEAR('Settings'!$B$5),MONTH('Settings'!$B$5),1),"Overdue",IF($O306&lt;=EOMONTH('Settings'!$B$5,0),"Due this month",IF($O306&lt;=EOMONTH('Settings'!$B$5,1),"Due next month","Not yet due"))))))</f>
        <v/>
      </c>
      <c r="Q306" s="16">
        <f>IF($P306="Overdue",'Settings'!$B$5-$O306,"")</f>
        <v/>
      </c>
      <c r="R306" s="16">
        <f>IF($A306="","",COUNT($H306,$J306,$K306))</f>
        <v/>
      </c>
      <c r="S306" s="17">
        <f>IF($O306="","",DATE(YEAR($O306),MONTH($O306),1))</f>
        <v/>
      </c>
      <c r="T306" s="16">
        <f>IF($P306="Overdue",COUNTIF($P$3:$P306,"Overdue"),"")</f>
        <v/>
      </c>
    </row>
    <row r="307">
      <c r="A307" s="4" t="n"/>
      <c r="B307" s="4" t="n"/>
      <c r="C307" s="14" t="n"/>
      <c r="D307" s="4" t="n"/>
      <c r="E307" s="4" t="n"/>
      <c r="F307" s="5" t="n"/>
      <c r="G307" s="6" t="n"/>
      <c r="H307" s="5" t="n"/>
      <c r="I307" s="4" t="n"/>
      <c r="J307" s="5" t="n"/>
      <c r="K307" s="5" t="n"/>
      <c r="L307" s="4" t="n"/>
      <c r="M307" s="5" t="n"/>
      <c r="N307" s="4" t="n"/>
      <c r="O307" s="15">
        <f>IF($F307="","",EDATE($F307,IF($G307="",'Settings'!$B$6,$G307)))</f>
        <v/>
      </c>
      <c r="P307" s="9">
        <f>IF($O307="","",IF(OR($M307&lt;&gt;"",$L307="Booked"),"Booked",IF(OR($L307="Declined",$L307="Moved / left"),"Closed",IF($O307&lt;DATE(YEAR('Settings'!$B$5),MONTH('Settings'!$B$5),1),"Overdue",IF($O307&lt;=EOMONTH('Settings'!$B$5,0),"Due this month",IF($O307&lt;=EOMONTH('Settings'!$B$5,1),"Due next month","Not yet due"))))))</f>
        <v/>
      </c>
      <c r="Q307" s="16">
        <f>IF($P307="Overdue",'Settings'!$B$5-$O307,"")</f>
        <v/>
      </c>
      <c r="R307" s="16">
        <f>IF($A307="","",COUNT($H307,$J307,$K307))</f>
        <v/>
      </c>
      <c r="S307" s="17">
        <f>IF($O307="","",DATE(YEAR($O307),MONTH($O307),1))</f>
        <v/>
      </c>
      <c r="T307" s="16">
        <f>IF($P307="Overdue",COUNTIF($P$3:$P307,"Overdue"),"")</f>
        <v/>
      </c>
    </row>
    <row r="308">
      <c r="A308" s="4" t="n"/>
      <c r="B308" s="4" t="n"/>
      <c r="C308" s="14" t="n"/>
      <c r="D308" s="4" t="n"/>
      <c r="E308" s="4" t="n"/>
      <c r="F308" s="5" t="n"/>
      <c r="G308" s="6" t="n"/>
      <c r="H308" s="5" t="n"/>
      <c r="I308" s="4" t="n"/>
      <c r="J308" s="5" t="n"/>
      <c r="K308" s="5" t="n"/>
      <c r="L308" s="4" t="n"/>
      <c r="M308" s="5" t="n"/>
      <c r="N308" s="4" t="n"/>
      <c r="O308" s="15">
        <f>IF($F308="","",EDATE($F308,IF($G308="",'Settings'!$B$6,$G308)))</f>
        <v/>
      </c>
      <c r="P308" s="9">
        <f>IF($O308="","",IF(OR($M308&lt;&gt;"",$L308="Booked"),"Booked",IF(OR($L308="Declined",$L308="Moved / left"),"Closed",IF($O308&lt;DATE(YEAR('Settings'!$B$5),MONTH('Settings'!$B$5),1),"Overdue",IF($O308&lt;=EOMONTH('Settings'!$B$5,0),"Due this month",IF($O308&lt;=EOMONTH('Settings'!$B$5,1),"Due next month","Not yet due"))))))</f>
        <v/>
      </c>
      <c r="Q308" s="16">
        <f>IF($P308="Overdue",'Settings'!$B$5-$O308,"")</f>
        <v/>
      </c>
      <c r="R308" s="16">
        <f>IF($A308="","",COUNT($H308,$J308,$K308))</f>
        <v/>
      </c>
      <c r="S308" s="17">
        <f>IF($O308="","",DATE(YEAR($O308),MONTH($O308),1))</f>
        <v/>
      </c>
      <c r="T308" s="16">
        <f>IF($P308="Overdue",COUNTIF($P$3:$P308,"Overdue"),"")</f>
        <v/>
      </c>
    </row>
    <row r="309">
      <c r="A309" s="4" t="n"/>
      <c r="B309" s="4" t="n"/>
      <c r="C309" s="14" t="n"/>
      <c r="D309" s="4" t="n"/>
      <c r="E309" s="4" t="n"/>
      <c r="F309" s="5" t="n"/>
      <c r="G309" s="6" t="n"/>
      <c r="H309" s="5" t="n"/>
      <c r="I309" s="4" t="n"/>
      <c r="J309" s="5" t="n"/>
      <c r="K309" s="5" t="n"/>
      <c r="L309" s="4" t="n"/>
      <c r="M309" s="5" t="n"/>
      <c r="N309" s="4" t="n"/>
      <c r="O309" s="15">
        <f>IF($F309="","",EDATE($F309,IF($G309="",'Settings'!$B$6,$G309)))</f>
        <v/>
      </c>
      <c r="P309" s="9">
        <f>IF($O309="","",IF(OR($M309&lt;&gt;"",$L309="Booked"),"Booked",IF(OR($L309="Declined",$L309="Moved / left"),"Closed",IF($O309&lt;DATE(YEAR('Settings'!$B$5),MONTH('Settings'!$B$5),1),"Overdue",IF($O309&lt;=EOMONTH('Settings'!$B$5,0),"Due this month",IF($O309&lt;=EOMONTH('Settings'!$B$5,1),"Due next month","Not yet due"))))))</f>
        <v/>
      </c>
      <c r="Q309" s="16">
        <f>IF($P309="Overdue",'Settings'!$B$5-$O309,"")</f>
        <v/>
      </c>
      <c r="R309" s="16">
        <f>IF($A309="","",COUNT($H309,$J309,$K309))</f>
        <v/>
      </c>
      <c r="S309" s="17">
        <f>IF($O309="","",DATE(YEAR($O309),MONTH($O309),1))</f>
        <v/>
      </c>
      <c r="T309" s="16">
        <f>IF($P309="Overdue",COUNTIF($P$3:$P309,"Overdue"),"")</f>
        <v/>
      </c>
    </row>
    <row r="310">
      <c r="A310" s="4" t="n"/>
      <c r="B310" s="4" t="n"/>
      <c r="C310" s="14" t="n"/>
      <c r="D310" s="4" t="n"/>
      <c r="E310" s="4" t="n"/>
      <c r="F310" s="5" t="n"/>
      <c r="G310" s="6" t="n"/>
      <c r="H310" s="5" t="n"/>
      <c r="I310" s="4" t="n"/>
      <c r="J310" s="5" t="n"/>
      <c r="K310" s="5" t="n"/>
      <c r="L310" s="4" t="n"/>
      <c r="M310" s="5" t="n"/>
      <c r="N310" s="4" t="n"/>
      <c r="O310" s="15">
        <f>IF($F310="","",EDATE($F310,IF($G310="",'Settings'!$B$6,$G310)))</f>
        <v/>
      </c>
      <c r="P310" s="9">
        <f>IF($O310="","",IF(OR($M310&lt;&gt;"",$L310="Booked"),"Booked",IF(OR($L310="Declined",$L310="Moved / left"),"Closed",IF($O310&lt;DATE(YEAR('Settings'!$B$5),MONTH('Settings'!$B$5),1),"Overdue",IF($O310&lt;=EOMONTH('Settings'!$B$5,0),"Due this month",IF($O310&lt;=EOMONTH('Settings'!$B$5,1),"Due next month","Not yet due"))))))</f>
        <v/>
      </c>
      <c r="Q310" s="16">
        <f>IF($P310="Overdue",'Settings'!$B$5-$O310,"")</f>
        <v/>
      </c>
      <c r="R310" s="16">
        <f>IF($A310="","",COUNT($H310,$J310,$K310))</f>
        <v/>
      </c>
      <c r="S310" s="17">
        <f>IF($O310="","",DATE(YEAR($O310),MONTH($O310),1))</f>
        <v/>
      </c>
      <c r="T310" s="16">
        <f>IF($P310="Overdue",COUNTIF($P$3:$P310,"Overdue"),"")</f>
        <v/>
      </c>
    </row>
    <row r="311">
      <c r="A311" s="4" t="n"/>
      <c r="B311" s="4" t="n"/>
      <c r="C311" s="14" t="n"/>
      <c r="D311" s="4" t="n"/>
      <c r="E311" s="4" t="n"/>
      <c r="F311" s="5" t="n"/>
      <c r="G311" s="6" t="n"/>
      <c r="H311" s="5" t="n"/>
      <c r="I311" s="4" t="n"/>
      <c r="J311" s="5" t="n"/>
      <c r="K311" s="5" t="n"/>
      <c r="L311" s="4" t="n"/>
      <c r="M311" s="5" t="n"/>
      <c r="N311" s="4" t="n"/>
      <c r="O311" s="15">
        <f>IF($F311="","",EDATE($F311,IF($G311="",'Settings'!$B$6,$G311)))</f>
        <v/>
      </c>
      <c r="P311" s="9">
        <f>IF($O311="","",IF(OR($M311&lt;&gt;"",$L311="Booked"),"Booked",IF(OR($L311="Declined",$L311="Moved / left"),"Closed",IF($O311&lt;DATE(YEAR('Settings'!$B$5),MONTH('Settings'!$B$5),1),"Overdue",IF($O311&lt;=EOMONTH('Settings'!$B$5,0),"Due this month",IF($O311&lt;=EOMONTH('Settings'!$B$5,1),"Due next month","Not yet due"))))))</f>
        <v/>
      </c>
      <c r="Q311" s="16">
        <f>IF($P311="Overdue",'Settings'!$B$5-$O311,"")</f>
        <v/>
      </c>
      <c r="R311" s="16">
        <f>IF($A311="","",COUNT($H311,$J311,$K311))</f>
        <v/>
      </c>
      <c r="S311" s="17">
        <f>IF($O311="","",DATE(YEAR($O311),MONTH($O311),1))</f>
        <v/>
      </c>
      <c r="T311" s="16">
        <f>IF($P311="Overdue",COUNTIF($P$3:$P311,"Overdue"),"")</f>
        <v/>
      </c>
    </row>
    <row r="312">
      <c r="A312" s="4" t="n"/>
      <c r="B312" s="4" t="n"/>
      <c r="C312" s="14" t="n"/>
      <c r="D312" s="4" t="n"/>
      <c r="E312" s="4" t="n"/>
      <c r="F312" s="5" t="n"/>
      <c r="G312" s="6" t="n"/>
      <c r="H312" s="5" t="n"/>
      <c r="I312" s="4" t="n"/>
      <c r="J312" s="5" t="n"/>
      <c r="K312" s="5" t="n"/>
      <c r="L312" s="4" t="n"/>
      <c r="M312" s="5" t="n"/>
      <c r="N312" s="4" t="n"/>
      <c r="O312" s="15">
        <f>IF($F312="","",EDATE($F312,IF($G312="",'Settings'!$B$6,$G312)))</f>
        <v/>
      </c>
      <c r="P312" s="9">
        <f>IF($O312="","",IF(OR($M312&lt;&gt;"",$L312="Booked"),"Booked",IF(OR($L312="Declined",$L312="Moved / left"),"Closed",IF($O312&lt;DATE(YEAR('Settings'!$B$5),MONTH('Settings'!$B$5),1),"Overdue",IF($O312&lt;=EOMONTH('Settings'!$B$5,0),"Due this month",IF($O312&lt;=EOMONTH('Settings'!$B$5,1),"Due next month","Not yet due"))))))</f>
        <v/>
      </c>
      <c r="Q312" s="16">
        <f>IF($P312="Overdue",'Settings'!$B$5-$O312,"")</f>
        <v/>
      </c>
      <c r="R312" s="16">
        <f>IF($A312="","",COUNT($H312,$J312,$K312))</f>
        <v/>
      </c>
      <c r="S312" s="17">
        <f>IF($O312="","",DATE(YEAR($O312),MONTH($O312),1))</f>
        <v/>
      </c>
      <c r="T312" s="16">
        <f>IF($P312="Overdue",COUNTIF($P$3:$P312,"Overdue"),"")</f>
        <v/>
      </c>
    </row>
    <row r="313">
      <c r="A313" s="4" t="n"/>
      <c r="B313" s="4" t="n"/>
      <c r="C313" s="14" t="n"/>
      <c r="D313" s="4" t="n"/>
      <c r="E313" s="4" t="n"/>
      <c r="F313" s="5" t="n"/>
      <c r="G313" s="6" t="n"/>
      <c r="H313" s="5" t="n"/>
      <c r="I313" s="4" t="n"/>
      <c r="J313" s="5" t="n"/>
      <c r="K313" s="5" t="n"/>
      <c r="L313" s="4" t="n"/>
      <c r="M313" s="5" t="n"/>
      <c r="N313" s="4" t="n"/>
      <c r="O313" s="15">
        <f>IF($F313="","",EDATE($F313,IF($G313="",'Settings'!$B$6,$G313)))</f>
        <v/>
      </c>
      <c r="P313" s="9">
        <f>IF($O313="","",IF(OR($M313&lt;&gt;"",$L313="Booked"),"Booked",IF(OR($L313="Declined",$L313="Moved / left"),"Closed",IF($O313&lt;DATE(YEAR('Settings'!$B$5),MONTH('Settings'!$B$5),1),"Overdue",IF($O313&lt;=EOMONTH('Settings'!$B$5,0),"Due this month",IF($O313&lt;=EOMONTH('Settings'!$B$5,1),"Due next month","Not yet due"))))))</f>
        <v/>
      </c>
      <c r="Q313" s="16">
        <f>IF($P313="Overdue",'Settings'!$B$5-$O313,"")</f>
        <v/>
      </c>
      <c r="R313" s="16">
        <f>IF($A313="","",COUNT($H313,$J313,$K313))</f>
        <v/>
      </c>
      <c r="S313" s="17">
        <f>IF($O313="","",DATE(YEAR($O313),MONTH($O313),1))</f>
        <v/>
      </c>
      <c r="T313" s="16">
        <f>IF($P313="Overdue",COUNTIF($P$3:$P313,"Overdue"),"")</f>
        <v/>
      </c>
    </row>
    <row r="314">
      <c r="A314" s="4" t="n"/>
      <c r="B314" s="4" t="n"/>
      <c r="C314" s="14" t="n"/>
      <c r="D314" s="4" t="n"/>
      <c r="E314" s="4" t="n"/>
      <c r="F314" s="5" t="n"/>
      <c r="G314" s="6" t="n"/>
      <c r="H314" s="5" t="n"/>
      <c r="I314" s="4" t="n"/>
      <c r="J314" s="5" t="n"/>
      <c r="K314" s="5" t="n"/>
      <c r="L314" s="4" t="n"/>
      <c r="M314" s="5" t="n"/>
      <c r="N314" s="4" t="n"/>
      <c r="O314" s="15">
        <f>IF($F314="","",EDATE($F314,IF($G314="",'Settings'!$B$6,$G314)))</f>
        <v/>
      </c>
      <c r="P314" s="9">
        <f>IF($O314="","",IF(OR($M314&lt;&gt;"",$L314="Booked"),"Booked",IF(OR($L314="Declined",$L314="Moved / left"),"Closed",IF($O314&lt;DATE(YEAR('Settings'!$B$5),MONTH('Settings'!$B$5),1),"Overdue",IF($O314&lt;=EOMONTH('Settings'!$B$5,0),"Due this month",IF($O314&lt;=EOMONTH('Settings'!$B$5,1),"Due next month","Not yet due"))))))</f>
        <v/>
      </c>
      <c r="Q314" s="16">
        <f>IF($P314="Overdue",'Settings'!$B$5-$O314,"")</f>
        <v/>
      </c>
      <c r="R314" s="16">
        <f>IF($A314="","",COUNT($H314,$J314,$K314))</f>
        <v/>
      </c>
      <c r="S314" s="17">
        <f>IF($O314="","",DATE(YEAR($O314),MONTH($O314),1))</f>
        <v/>
      </c>
      <c r="T314" s="16">
        <f>IF($P314="Overdue",COUNTIF($P$3:$P314,"Overdue"),"")</f>
        <v/>
      </c>
    </row>
    <row r="315">
      <c r="A315" s="4" t="n"/>
      <c r="B315" s="4" t="n"/>
      <c r="C315" s="14" t="n"/>
      <c r="D315" s="4" t="n"/>
      <c r="E315" s="4" t="n"/>
      <c r="F315" s="5" t="n"/>
      <c r="G315" s="6" t="n"/>
      <c r="H315" s="5" t="n"/>
      <c r="I315" s="4" t="n"/>
      <c r="J315" s="5" t="n"/>
      <c r="K315" s="5" t="n"/>
      <c r="L315" s="4" t="n"/>
      <c r="M315" s="5" t="n"/>
      <c r="N315" s="4" t="n"/>
      <c r="O315" s="15">
        <f>IF($F315="","",EDATE($F315,IF($G315="",'Settings'!$B$6,$G315)))</f>
        <v/>
      </c>
      <c r="P315" s="9">
        <f>IF($O315="","",IF(OR($M315&lt;&gt;"",$L315="Booked"),"Booked",IF(OR($L315="Declined",$L315="Moved / left"),"Closed",IF($O315&lt;DATE(YEAR('Settings'!$B$5),MONTH('Settings'!$B$5),1),"Overdue",IF($O315&lt;=EOMONTH('Settings'!$B$5,0),"Due this month",IF($O315&lt;=EOMONTH('Settings'!$B$5,1),"Due next month","Not yet due"))))))</f>
        <v/>
      </c>
      <c r="Q315" s="16">
        <f>IF($P315="Overdue",'Settings'!$B$5-$O315,"")</f>
        <v/>
      </c>
      <c r="R315" s="16">
        <f>IF($A315="","",COUNT($H315,$J315,$K315))</f>
        <v/>
      </c>
      <c r="S315" s="17">
        <f>IF($O315="","",DATE(YEAR($O315),MONTH($O315),1))</f>
        <v/>
      </c>
      <c r="T315" s="16">
        <f>IF($P315="Overdue",COUNTIF($P$3:$P315,"Overdue"),"")</f>
        <v/>
      </c>
    </row>
    <row r="316">
      <c r="A316" s="4" t="n"/>
      <c r="B316" s="4" t="n"/>
      <c r="C316" s="14" t="n"/>
      <c r="D316" s="4" t="n"/>
      <c r="E316" s="4" t="n"/>
      <c r="F316" s="5" t="n"/>
      <c r="G316" s="6" t="n"/>
      <c r="H316" s="5" t="n"/>
      <c r="I316" s="4" t="n"/>
      <c r="J316" s="5" t="n"/>
      <c r="K316" s="5" t="n"/>
      <c r="L316" s="4" t="n"/>
      <c r="M316" s="5" t="n"/>
      <c r="N316" s="4" t="n"/>
      <c r="O316" s="15">
        <f>IF($F316="","",EDATE($F316,IF($G316="",'Settings'!$B$6,$G316)))</f>
        <v/>
      </c>
      <c r="P316" s="9">
        <f>IF($O316="","",IF(OR($M316&lt;&gt;"",$L316="Booked"),"Booked",IF(OR($L316="Declined",$L316="Moved / left"),"Closed",IF($O316&lt;DATE(YEAR('Settings'!$B$5),MONTH('Settings'!$B$5),1),"Overdue",IF($O316&lt;=EOMONTH('Settings'!$B$5,0),"Due this month",IF($O316&lt;=EOMONTH('Settings'!$B$5,1),"Due next month","Not yet due"))))))</f>
        <v/>
      </c>
      <c r="Q316" s="16">
        <f>IF($P316="Overdue",'Settings'!$B$5-$O316,"")</f>
        <v/>
      </c>
      <c r="R316" s="16">
        <f>IF($A316="","",COUNT($H316,$J316,$K316))</f>
        <v/>
      </c>
      <c r="S316" s="17">
        <f>IF($O316="","",DATE(YEAR($O316),MONTH($O316),1))</f>
        <v/>
      </c>
      <c r="T316" s="16">
        <f>IF($P316="Overdue",COUNTIF($P$3:$P316,"Overdue"),"")</f>
        <v/>
      </c>
    </row>
    <row r="317">
      <c r="A317" s="4" t="n"/>
      <c r="B317" s="4" t="n"/>
      <c r="C317" s="14" t="n"/>
      <c r="D317" s="4" t="n"/>
      <c r="E317" s="4" t="n"/>
      <c r="F317" s="5" t="n"/>
      <c r="G317" s="6" t="n"/>
      <c r="H317" s="5" t="n"/>
      <c r="I317" s="4" t="n"/>
      <c r="J317" s="5" t="n"/>
      <c r="K317" s="5" t="n"/>
      <c r="L317" s="4" t="n"/>
      <c r="M317" s="5" t="n"/>
      <c r="N317" s="4" t="n"/>
      <c r="O317" s="15">
        <f>IF($F317="","",EDATE($F317,IF($G317="",'Settings'!$B$6,$G317)))</f>
        <v/>
      </c>
      <c r="P317" s="9">
        <f>IF($O317="","",IF(OR($M317&lt;&gt;"",$L317="Booked"),"Booked",IF(OR($L317="Declined",$L317="Moved / left"),"Closed",IF($O317&lt;DATE(YEAR('Settings'!$B$5),MONTH('Settings'!$B$5),1),"Overdue",IF($O317&lt;=EOMONTH('Settings'!$B$5,0),"Due this month",IF($O317&lt;=EOMONTH('Settings'!$B$5,1),"Due next month","Not yet due"))))))</f>
        <v/>
      </c>
      <c r="Q317" s="16">
        <f>IF($P317="Overdue",'Settings'!$B$5-$O317,"")</f>
        <v/>
      </c>
      <c r="R317" s="16">
        <f>IF($A317="","",COUNT($H317,$J317,$K317))</f>
        <v/>
      </c>
      <c r="S317" s="17">
        <f>IF($O317="","",DATE(YEAR($O317),MONTH($O317),1))</f>
        <v/>
      </c>
      <c r="T317" s="16">
        <f>IF($P317="Overdue",COUNTIF($P$3:$P317,"Overdue"),"")</f>
        <v/>
      </c>
    </row>
    <row r="318">
      <c r="A318" s="4" t="n"/>
      <c r="B318" s="4" t="n"/>
      <c r="C318" s="14" t="n"/>
      <c r="D318" s="4" t="n"/>
      <c r="E318" s="4" t="n"/>
      <c r="F318" s="5" t="n"/>
      <c r="G318" s="6" t="n"/>
      <c r="H318" s="5" t="n"/>
      <c r="I318" s="4" t="n"/>
      <c r="J318" s="5" t="n"/>
      <c r="K318" s="5" t="n"/>
      <c r="L318" s="4" t="n"/>
      <c r="M318" s="5" t="n"/>
      <c r="N318" s="4" t="n"/>
      <c r="O318" s="15">
        <f>IF($F318="","",EDATE($F318,IF($G318="",'Settings'!$B$6,$G318)))</f>
        <v/>
      </c>
      <c r="P318" s="9">
        <f>IF($O318="","",IF(OR($M318&lt;&gt;"",$L318="Booked"),"Booked",IF(OR($L318="Declined",$L318="Moved / left"),"Closed",IF($O318&lt;DATE(YEAR('Settings'!$B$5),MONTH('Settings'!$B$5),1),"Overdue",IF($O318&lt;=EOMONTH('Settings'!$B$5,0),"Due this month",IF($O318&lt;=EOMONTH('Settings'!$B$5,1),"Due next month","Not yet due"))))))</f>
        <v/>
      </c>
      <c r="Q318" s="16">
        <f>IF($P318="Overdue",'Settings'!$B$5-$O318,"")</f>
        <v/>
      </c>
      <c r="R318" s="16">
        <f>IF($A318="","",COUNT($H318,$J318,$K318))</f>
        <v/>
      </c>
      <c r="S318" s="17">
        <f>IF($O318="","",DATE(YEAR($O318),MONTH($O318),1))</f>
        <v/>
      </c>
      <c r="T318" s="16">
        <f>IF($P318="Overdue",COUNTIF($P$3:$P318,"Overdue"),"")</f>
        <v/>
      </c>
    </row>
    <row r="319">
      <c r="A319" s="4" t="n"/>
      <c r="B319" s="4" t="n"/>
      <c r="C319" s="14" t="n"/>
      <c r="D319" s="4" t="n"/>
      <c r="E319" s="4" t="n"/>
      <c r="F319" s="5" t="n"/>
      <c r="G319" s="6" t="n"/>
      <c r="H319" s="5" t="n"/>
      <c r="I319" s="4" t="n"/>
      <c r="J319" s="5" t="n"/>
      <c r="K319" s="5" t="n"/>
      <c r="L319" s="4" t="n"/>
      <c r="M319" s="5" t="n"/>
      <c r="N319" s="4" t="n"/>
      <c r="O319" s="15">
        <f>IF($F319="","",EDATE($F319,IF($G319="",'Settings'!$B$6,$G319)))</f>
        <v/>
      </c>
      <c r="P319" s="9">
        <f>IF($O319="","",IF(OR($M319&lt;&gt;"",$L319="Booked"),"Booked",IF(OR($L319="Declined",$L319="Moved / left"),"Closed",IF($O319&lt;DATE(YEAR('Settings'!$B$5),MONTH('Settings'!$B$5),1),"Overdue",IF($O319&lt;=EOMONTH('Settings'!$B$5,0),"Due this month",IF($O319&lt;=EOMONTH('Settings'!$B$5,1),"Due next month","Not yet due"))))))</f>
        <v/>
      </c>
      <c r="Q319" s="16">
        <f>IF($P319="Overdue",'Settings'!$B$5-$O319,"")</f>
        <v/>
      </c>
      <c r="R319" s="16">
        <f>IF($A319="","",COUNT($H319,$J319,$K319))</f>
        <v/>
      </c>
      <c r="S319" s="17">
        <f>IF($O319="","",DATE(YEAR($O319),MONTH($O319),1))</f>
        <v/>
      </c>
      <c r="T319" s="16">
        <f>IF($P319="Overdue",COUNTIF($P$3:$P319,"Overdue"),"")</f>
        <v/>
      </c>
    </row>
    <row r="320">
      <c r="A320" s="4" t="n"/>
      <c r="B320" s="4" t="n"/>
      <c r="C320" s="14" t="n"/>
      <c r="D320" s="4" t="n"/>
      <c r="E320" s="4" t="n"/>
      <c r="F320" s="5" t="n"/>
      <c r="G320" s="6" t="n"/>
      <c r="H320" s="5" t="n"/>
      <c r="I320" s="4" t="n"/>
      <c r="J320" s="5" t="n"/>
      <c r="K320" s="5" t="n"/>
      <c r="L320" s="4" t="n"/>
      <c r="M320" s="5" t="n"/>
      <c r="N320" s="4" t="n"/>
      <c r="O320" s="15">
        <f>IF($F320="","",EDATE($F320,IF($G320="",'Settings'!$B$6,$G320)))</f>
        <v/>
      </c>
      <c r="P320" s="9">
        <f>IF($O320="","",IF(OR($M320&lt;&gt;"",$L320="Booked"),"Booked",IF(OR($L320="Declined",$L320="Moved / left"),"Closed",IF($O320&lt;DATE(YEAR('Settings'!$B$5),MONTH('Settings'!$B$5),1),"Overdue",IF($O320&lt;=EOMONTH('Settings'!$B$5,0),"Due this month",IF($O320&lt;=EOMONTH('Settings'!$B$5,1),"Due next month","Not yet due"))))))</f>
        <v/>
      </c>
      <c r="Q320" s="16">
        <f>IF($P320="Overdue",'Settings'!$B$5-$O320,"")</f>
        <v/>
      </c>
      <c r="R320" s="16">
        <f>IF($A320="","",COUNT($H320,$J320,$K320))</f>
        <v/>
      </c>
      <c r="S320" s="17">
        <f>IF($O320="","",DATE(YEAR($O320),MONTH($O320),1))</f>
        <v/>
      </c>
      <c r="T320" s="16">
        <f>IF($P320="Overdue",COUNTIF($P$3:$P320,"Overdue"),"")</f>
        <v/>
      </c>
    </row>
    <row r="321">
      <c r="A321" s="4" t="n"/>
      <c r="B321" s="4" t="n"/>
      <c r="C321" s="14" t="n"/>
      <c r="D321" s="4" t="n"/>
      <c r="E321" s="4" t="n"/>
      <c r="F321" s="5" t="n"/>
      <c r="G321" s="6" t="n"/>
      <c r="H321" s="5" t="n"/>
      <c r="I321" s="4" t="n"/>
      <c r="J321" s="5" t="n"/>
      <c r="K321" s="5" t="n"/>
      <c r="L321" s="4" t="n"/>
      <c r="M321" s="5" t="n"/>
      <c r="N321" s="4" t="n"/>
      <c r="O321" s="15">
        <f>IF($F321="","",EDATE($F321,IF($G321="",'Settings'!$B$6,$G321)))</f>
        <v/>
      </c>
      <c r="P321" s="9">
        <f>IF($O321="","",IF(OR($M321&lt;&gt;"",$L321="Booked"),"Booked",IF(OR($L321="Declined",$L321="Moved / left"),"Closed",IF($O321&lt;DATE(YEAR('Settings'!$B$5),MONTH('Settings'!$B$5),1),"Overdue",IF($O321&lt;=EOMONTH('Settings'!$B$5,0),"Due this month",IF($O321&lt;=EOMONTH('Settings'!$B$5,1),"Due next month","Not yet due"))))))</f>
        <v/>
      </c>
      <c r="Q321" s="16">
        <f>IF($P321="Overdue",'Settings'!$B$5-$O321,"")</f>
        <v/>
      </c>
      <c r="R321" s="16">
        <f>IF($A321="","",COUNT($H321,$J321,$K321))</f>
        <v/>
      </c>
      <c r="S321" s="17">
        <f>IF($O321="","",DATE(YEAR($O321),MONTH($O321),1))</f>
        <v/>
      </c>
      <c r="T321" s="16">
        <f>IF($P321="Overdue",COUNTIF($P$3:$P321,"Overdue"),"")</f>
        <v/>
      </c>
    </row>
    <row r="322">
      <c r="A322" s="4" t="n"/>
      <c r="B322" s="4" t="n"/>
      <c r="C322" s="14" t="n"/>
      <c r="D322" s="4" t="n"/>
      <c r="E322" s="4" t="n"/>
      <c r="F322" s="5" t="n"/>
      <c r="G322" s="6" t="n"/>
      <c r="H322" s="5" t="n"/>
      <c r="I322" s="4" t="n"/>
      <c r="J322" s="5" t="n"/>
      <c r="K322" s="5" t="n"/>
      <c r="L322" s="4" t="n"/>
      <c r="M322" s="5" t="n"/>
      <c r="N322" s="4" t="n"/>
      <c r="O322" s="15">
        <f>IF($F322="","",EDATE($F322,IF($G322="",'Settings'!$B$6,$G322)))</f>
        <v/>
      </c>
      <c r="P322" s="9">
        <f>IF($O322="","",IF(OR($M322&lt;&gt;"",$L322="Booked"),"Booked",IF(OR($L322="Declined",$L322="Moved / left"),"Closed",IF($O322&lt;DATE(YEAR('Settings'!$B$5),MONTH('Settings'!$B$5),1),"Overdue",IF($O322&lt;=EOMONTH('Settings'!$B$5,0),"Due this month",IF($O322&lt;=EOMONTH('Settings'!$B$5,1),"Due next month","Not yet due"))))))</f>
        <v/>
      </c>
      <c r="Q322" s="16">
        <f>IF($P322="Overdue",'Settings'!$B$5-$O322,"")</f>
        <v/>
      </c>
      <c r="R322" s="16">
        <f>IF($A322="","",COUNT($H322,$J322,$K322))</f>
        <v/>
      </c>
      <c r="S322" s="17">
        <f>IF($O322="","",DATE(YEAR($O322),MONTH($O322),1))</f>
        <v/>
      </c>
      <c r="T322" s="16">
        <f>IF($P322="Overdue",COUNTIF($P$3:$P322,"Overdue"),"")</f>
        <v/>
      </c>
    </row>
    <row r="323">
      <c r="A323" s="4" t="n"/>
      <c r="B323" s="4" t="n"/>
      <c r="C323" s="14" t="n"/>
      <c r="D323" s="4" t="n"/>
      <c r="E323" s="4" t="n"/>
      <c r="F323" s="5" t="n"/>
      <c r="G323" s="6" t="n"/>
      <c r="H323" s="5" t="n"/>
      <c r="I323" s="4" t="n"/>
      <c r="J323" s="5" t="n"/>
      <c r="K323" s="5" t="n"/>
      <c r="L323" s="4" t="n"/>
      <c r="M323" s="5" t="n"/>
      <c r="N323" s="4" t="n"/>
      <c r="O323" s="15">
        <f>IF($F323="","",EDATE($F323,IF($G323="",'Settings'!$B$6,$G323)))</f>
        <v/>
      </c>
      <c r="P323" s="9">
        <f>IF($O323="","",IF(OR($M323&lt;&gt;"",$L323="Booked"),"Booked",IF(OR($L323="Declined",$L323="Moved / left"),"Closed",IF($O323&lt;DATE(YEAR('Settings'!$B$5),MONTH('Settings'!$B$5),1),"Overdue",IF($O323&lt;=EOMONTH('Settings'!$B$5,0),"Due this month",IF($O323&lt;=EOMONTH('Settings'!$B$5,1),"Due next month","Not yet due"))))))</f>
        <v/>
      </c>
      <c r="Q323" s="16">
        <f>IF($P323="Overdue",'Settings'!$B$5-$O323,"")</f>
        <v/>
      </c>
      <c r="R323" s="16">
        <f>IF($A323="","",COUNT($H323,$J323,$K323))</f>
        <v/>
      </c>
      <c r="S323" s="17">
        <f>IF($O323="","",DATE(YEAR($O323),MONTH($O323),1))</f>
        <v/>
      </c>
      <c r="T323" s="16">
        <f>IF($P323="Overdue",COUNTIF($P$3:$P323,"Overdue"),"")</f>
        <v/>
      </c>
    </row>
    <row r="324">
      <c r="A324" s="4" t="n"/>
      <c r="B324" s="4" t="n"/>
      <c r="C324" s="14" t="n"/>
      <c r="D324" s="4" t="n"/>
      <c r="E324" s="4" t="n"/>
      <c r="F324" s="5" t="n"/>
      <c r="G324" s="6" t="n"/>
      <c r="H324" s="5" t="n"/>
      <c r="I324" s="4" t="n"/>
      <c r="J324" s="5" t="n"/>
      <c r="K324" s="5" t="n"/>
      <c r="L324" s="4" t="n"/>
      <c r="M324" s="5" t="n"/>
      <c r="N324" s="4" t="n"/>
      <c r="O324" s="15">
        <f>IF($F324="","",EDATE($F324,IF($G324="",'Settings'!$B$6,$G324)))</f>
        <v/>
      </c>
      <c r="P324" s="9">
        <f>IF($O324="","",IF(OR($M324&lt;&gt;"",$L324="Booked"),"Booked",IF(OR($L324="Declined",$L324="Moved / left"),"Closed",IF($O324&lt;DATE(YEAR('Settings'!$B$5),MONTH('Settings'!$B$5),1),"Overdue",IF($O324&lt;=EOMONTH('Settings'!$B$5,0),"Due this month",IF($O324&lt;=EOMONTH('Settings'!$B$5,1),"Due next month","Not yet due"))))))</f>
        <v/>
      </c>
      <c r="Q324" s="16">
        <f>IF($P324="Overdue",'Settings'!$B$5-$O324,"")</f>
        <v/>
      </c>
      <c r="R324" s="16">
        <f>IF($A324="","",COUNT($H324,$J324,$K324))</f>
        <v/>
      </c>
      <c r="S324" s="17">
        <f>IF($O324="","",DATE(YEAR($O324),MONTH($O324),1))</f>
        <v/>
      </c>
      <c r="T324" s="16">
        <f>IF($P324="Overdue",COUNTIF($P$3:$P324,"Overdue"),"")</f>
        <v/>
      </c>
    </row>
    <row r="325">
      <c r="A325" s="4" t="n"/>
      <c r="B325" s="4" t="n"/>
      <c r="C325" s="14" t="n"/>
      <c r="D325" s="4" t="n"/>
      <c r="E325" s="4" t="n"/>
      <c r="F325" s="5" t="n"/>
      <c r="G325" s="6" t="n"/>
      <c r="H325" s="5" t="n"/>
      <c r="I325" s="4" t="n"/>
      <c r="J325" s="5" t="n"/>
      <c r="K325" s="5" t="n"/>
      <c r="L325" s="4" t="n"/>
      <c r="M325" s="5" t="n"/>
      <c r="N325" s="4" t="n"/>
      <c r="O325" s="15">
        <f>IF($F325="","",EDATE($F325,IF($G325="",'Settings'!$B$6,$G325)))</f>
        <v/>
      </c>
      <c r="P325" s="9">
        <f>IF($O325="","",IF(OR($M325&lt;&gt;"",$L325="Booked"),"Booked",IF(OR($L325="Declined",$L325="Moved / left"),"Closed",IF($O325&lt;DATE(YEAR('Settings'!$B$5),MONTH('Settings'!$B$5),1),"Overdue",IF($O325&lt;=EOMONTH('Settings'!$B$5,0),"Due this month",IF($O325&lt;=EOMONTH('Settings'!$B$5,1),"Due next month","Not yet due"))))))</f>
        <v/>
      </c>
      <c r="Q325" s="16">
        <f>IF($P325="Overdue",'Settings'!$B$5-$O325,"")</f>
        <v/>
      </c>
      <c r="R325" s="16">
        <f>IF($A325="","",COUNT($H325,$J325,$K325))</f>
        <v/>
      </c>
      <c r="S325" s="17">
        <f>IF($O325="","",DATE(YEAR($O325),MONTH($O325),1))</f>
        <v/>
      </c>
      <c r="T325" s="16">
        <f>IF($P325="Overdue",COUNTIF($P$3:$P325,"Overdue"),"")</f>
        <v/>
      </c>
    </row>
    <row r="326">
      <c r="A326" s="4" t="n"/>
      <c r="B326" s="4" t="n"/>
      <c r="C326" s="14" t="n"/>
      <c r="D326" s="4" t="n"/>
      <c r="E326" s="4" t="n"/>
      <c r="F326" s="5" t="n"/>
      <c r="G326" s="6" t="n"/>
      <c r="H326" s="5" t="n"/>
      <c r="I326" s="4" t="n"/>
      <c r="J326" s="5" t="n"/>
      <c r="K326" s="5" t="n"/>
      <c r="L326" s="4" t="n"/>
      <c r="M326" s="5" t="n"/>
      <c r="N326" s="4" t="n"/>
      <c r="O326" s="15">
        <f>IF($F326="","",EDATE($F326,IF($G326="",'Settings'!$B$6,$G326)))</f>
        <v/>
      </c>
      <c r="P326" s="9">
        <f>IF($O326="","",IF(OR($M326&lt;&gt;"",$L326="Booked"),"Booked",IF(OR($L326="Declined",$L326="Moved / left"),"Closed",IF($O326&lt;DATE(YEAR('Settings'!$B$5),MONTH('Settings'!$B$5),1),"Overdue",IF($O326&lt;=EOMONTH('Settings'!$B$5,0),"Due this month",IF($O326&lt;=EOMONTH('Settings'!$B$5,1),"Due next month","Not yet due"))))))</f>
        <v/>
      </c>
      <c r="Q326" s="16">
        <f>IF($P326="Overdue",'Settings'!$B$5-$O326,"")</f>
        <v/>
      </c>
      <c r="R326" s="16">
        <f>IF($A326="","",COUNT($H326,$J326,$K326))</f>
        <v/>
      </c>
      <c r="S326" s="17">
        <f>IF($O326="","",DATE(YEAR($O326),MONTH($O326),1))</f>
        <v/>
      </c>
      <c r="T326" s="16">
        <f>IF($P326="Overdue",COUNTIF($P$3:$P326,"Overdue"),"")</f>
        <v/>
      </c>
    </row>
    <row r="327">
      <c r="A327" s="4" t="n"/>
      <c r="B327" s="4" t="n"/>
      <c r="C327" s="14" t="n"/>
      <c r="D327" s="4" t="n"/>
      <c r="E327" s="4" t="n"/>
      <c r="F327" s="5" t="n"/>
      <c r="G327" s="6" t="n"/>
      <c r="H327" s="5" t="n"/>
      <c r="I327" s="4" t="n"/>
      <c r="J327" s="5" t="n"/>
      <c r="K327" s="5" t="n"/>
      <c r="L327" s="4" t="n"/>
      <c r="M327" s="5" t="n"/>
      <c r="N327" s="4" t="n"/>
      <c r="O327" s="15">
        <f>IF($F327="","",EDATE($F327,IF($G327="",'Settings'!$B$6,$G327)))</f>
        <v/>
      </c>
      <c r="P327" s="9">
        <f>IF($O327="","",IF(OR($M327&lt;&gt;"",$L327="Booked"),"Booked",IF(OR($L327="Declined",$L327="Moved / left"),"Closed",IF($O327&lt;DATE(YEAR('Settings'!$B$5),MONTH('Settings'!$B$5),1),"Overdue",IF($O327&lt;=EOMONTH('Settings'!$B$5,0),"Due this month",IF($O327&lt;=EOMONTH('Settings'!$B$5,1),"Due next month","Not yet due"))))))</f>
        <v/>
      </c>
      <c r="Q327" s="16">
        <f>IF($P327="Overdue",'Settings'!$B$5-$O327,"")</f>
        <v/>
      </c>
      <c r="R327" s="16">
        <f>IF($A327="","",COUNT($H327,$J327,$K327))</f>
        <v/>
      </c>
      <c r="S327" s="17">
        <f>IF($O327="","",DATE(YEAR($O327),MONTH($O327),1))</f>
        <v/>
      </c>
      <c r="T327" s="16">
        <f>IF($P327="Overdue",COUNTIF($P$3:$P327,"Overdue"),"")</f>
        <v/>
      </c>
    </row>
    <row r="328">
      <c r="A328" s="4" t="n"/>
      <c r="B328" s="4" t="n"/>
      <c r="C328" s="14" t="n"/>
      <c r="D328" s="4" t="n"/>
      <c r="E328" s="4" t="n"/>
      <c r="F328" s="5" t="n"/>
      <c r="G328" s="6" t="n"/>
      <c r="H328" s="5" t="n"/>
      <c r="I328" s="4" t="n"/>
      <c r="J328" s="5" t="n"/>
      <c r="K328" s="5" t="n"/>
      <c r="L328" s="4" t="n"/>
      <c r="M328" s="5" t="n"/>
      <c r="N328" s="4" t="n"/>
      <c r="O328" s="15">
        <f>IF($F328="","",EDATE($F328,IF($G328="",'Settings'!$B$6,$G328)))</f>
        <v/>
      </c>
      <c r="P328" s="9">
        <f>IF($O328="","",IF(OR($M328&lt;&gt;"",$L328="Booked"),"Booked",IF(OR($L328="Declined",$L328="Moved / left"),"Closed",IF($O328&lt;DATE(YEAR('Settings'!$B$5),MONTH('Settings'!$B$5),1),"Overdue",IF($O328&lt;=EOMONTH('Settings'!$B$5,0),"Due this month",IF($O328&lt;=EOMONTH('Settings'!$B$5,1),"Due next month","Not yet due"))))))</f>
        <v/>
      </c>
      <c r="Q328" s="16">
        <f>IF($P328="Overdue",'Settings'!$B$5-$O328,"")</f>
        <v/>
      </c>
      <c r="R328" s="16">
        <f>IF($A328="","",COUNT($H328,$J328,$K328))</f>
        <v/>
      </c>
      <c r="S328" s="17">
        <f>IF($O328="","",DATE(YEAR($O328),MONTH($O328),1))</f>
        <v/>
      </c>
      <c r="T328" s="16">
        <f>IF($P328="Overdue",COUNTIF($P$3:$P328,"Overdue"),"")</f>
        <v/>
      </c>
    </row>
    <row r="329">
      <c r="A329" s="4" t="n"/>
      <c r="B329" s="4" t="n"/>
      <c r="C329" s="14" t="n"/>
      <c r="D329" s="4" t="n"/>
      <c r="E329" s="4" t="n"/>
      <c r="F329" s="5" t="n"/>
      <c r="G329" s="6" t="n"/>
      <c r="H329" s="5" t="n"/>
      <c r="I329" s="4" t="n"/>
      <c r="J329" s="5" t="n"/>
      <c r="K329" s="5" t="n"/>
      <c r="L329" s="4" t="n"/>
      <c r="M329" s="5" t="n"/>
      <c r="N329" s="4" t="n"/>
      <c r="O329" s="15">
        <f>IF($F329="","",EDATE($F329,IF($G329="",'Settings'!$B$6,$G329)))</f>
        <v/>
      </c>
      <c r="P329" s="9">
        <f>IF($O329="","",IF(OR($M329&lt;&gt;"",$L329="Booked"),"Booked",IF(OR($L329="Declined",$L329="Moved / left"),"Closed",IF($O329&lt;DATE(YEAR('Settings'!$B$5),MONTH('Settings'!$B$5),1),"Overdue",IF($O329&lt;=EOMONTH('Settings'!$B$5,0),"Due this month",IF($O329&lt;=EOMONTH('Settings'!$B$5,1),"Due next month","Not yet due"))))))</f>
        <v/>
      </c>
      <c r="Q329" s="16">
        <f>IF($P329="Overdue",'Settings'!$B$5-$O329,"")</f>
        <v/>
      </c>
      <c r="R329" s="16">
        <f>IF($A329="","",COUNT($H329,$J329,$K329))</f>
        <v/>
      </c>
      <c r="S329" s="17">
        <f>IF($O329="","",DATE(YEAR($O329),MONTH($O329),1))</f>
        <v/>
      </c>
      <c r="T329" s="16">
        <f>IF($P329="Overdue",COUNTIF($P$3:$P329,"Overdue"),"")</f>
        <v/>
      </c>
    </row>
    <row r="330">
      <c r="A330" s="4" t="n"/>
      <c r="B330" s="4" t="n"/>
      <c r="C330" s="14" t="n"/>
      <c r="D330" s="4" t="n"/>
      <c r="E330" s="4" t="n"/>
      <c r="F330" s="5" t="n"/>
      <c r="G330" s="6" t="n"/>
      <c r="H330" s="5" t="n"/>
      <c r="I330" s="4" t="n"/>
      <c r="J330" s="5" t="n"/>
      <c r="K330" s="5" t="n"/>
      <c r="L330" s="4" t="n"/>
      <c r="M330" s="5" t="n"/>
      <c r="N330" s="4" t="n"/>
      <c r="O330" s="15">
        <f>IF($F330="","",EDATE($F330,IF($G330="",'Settings'!$B$6,$G330)))</f>
        <v/>
      </c>
      <c r="P330" s="9">
        <f>IF($O330="","",IF(OR($M330&lt;&gt;"",$L330="Booked"),"Booked",IF(OR($L330="Declined",$L330="Moved / left"),"Closed",IF($O330&lt;DATE(YEAR('Settings'!$B$5),MONTH('Settings'!$B$5),1),"Overdue",IF($O330&lt;=EOMONTH('Settings'!$B$5,0),"Due this month",IF($O330&lt;=EOMONTH('Settings'!$B$5,1),"Due next month","Not yet due"))))))</f>
        <v/>
      </c>
      <c r="Q330" s="16">
        <f>IF($P330="Overdue",'Settings'!$B$5-$O330,"")</f>
        <v/>
      </c>
      <c r="R330" s="16">
        <f>IF($A330="","",COUNT($H330,$J330,$K330))</f>
        <v/>
      </c>
      <c r="S330" s="17">
        <f>IF($O330="","",DATE(YEAR($O330),MONTH($O330),1))</f>
        <v/>
      </c>
      <c r="T330" s="16">
        <f>IF($P330="Overdue",COUNTIF($P$3:$P330,"Overdue"),"")</f>
        <v/>
      </c>
    </row>
    <row r="331">
      <c r="A331" s="4" t="n"/>
      <c r="B331" s="4" t="n"/>
      <c r="C331" s="14" t="n"/>
      <c r="D331" s="4" t="n"/>
      <c r="E331" s="4" t="n"/>
      <c r="F331" s="5" t="n"/>
      <c r="G331" s="6" t="n"/>
      <c r="H331" s="5" t="n"/>
      <c r="I331" s="4" t="n"/>
      <c r="J331" s="5" t="n"/>
      <c r="K331" s="5" t="n"/>
      <c r="L331" s="4" t="n"/>
      <c r="M331" s="5" t="n"/>
      <c r="N331" s="4" t="n"/>
      <c r="O331" s="15">
        <f>IF($F331="","",EDATE($F331,IF($G331="",'Settings'!$B$6,$G331)))</f>
        <v/>
      </c>
      <c r="P331" s="9">
        <f>IF($O331="","",IF(OR($M331&lt;&gt;"",$L331="Booked"),"Booked",IF(OR($L331="Declined",$L331="Moved / left"),"Closed",IF($O331&lt;DATE(YEAR('Settings'!$B$5),MONTH('Settings'!$B$5),1),"Overdue",IF($O331&lt;=EOMONTH('Settings'!$B$5,0),"Due this month",IF($O331&lt;=EOMONTH('Settings'!$B$5,1),"Due next month","Not yet due"))))))</f>
        <v/>
      </c>
      <c r="Q331" s="16">
        <f>IF($P331="Overdue",'Settings'!$B$5-$O331,"")</f>
        <v/>
      </c>
      <c r="R331" s="16">
        <f>IF($A331="","",COUNT($H331,$J331,$K331))</f>
        <v/>
      </c>
      <c r="S331" s="17">
        <f>IF($O331="","",DATE(YEAR($O331),MONTH($O331),1))</f>
        <v/>
      </c>
      <c r="T331" s="16">
        <f>IF($P331="Overdue",COUNTIF($P$3:$P331,"Overdue"),"")</f>
        <v/>
      </c>
    </row>
    <row r="332">
      <c r="A332" s="4" t="n"/>
      <c r="B332" s="4" t="n"/>
      <c r="C332" s="14" t="n"/>
      <c r="D332" s="4" t="n"/>
      <c r="E332" s="4" t="n"/>
      <c r="F332" s="5" t="n"/>
      <c r="G332" s="6" t="n"/>
      <c r="H332" s="5" t="n"/>
      <c r="I332" s="4" t="n"/>
      <c r="J332" s="5" t="n"/>
      <c r="K332" s="5" t="n"/>
      <c r="L332" s="4" t="n"/>
      <c r="M332" s="5" t="n"/>
      <c r="N332" s="4" t="n"/>
      <c r="O332" s="15">
        <f>IF($F332="","",EDATE($F332,IF($G332="",'Settings'!$B$6,$G332)))</f>
        <v/>
      </c>
      <c r="P332" s="9">
        <f>IF($O332="","",IF(OR($M332&lt;&gt;"",$L332="Booked"),"Booked",IF(OR($L332="Declined",$L332="Moved / left"),"Closed",IF($O332&lt;DATE(YEAR('Settings'!$B$5),MONTH('Settings'!$B$5),1),"Overdue",IF($O332&lt;=EOMONTH('Settings'!$B$5,0),"Due this month",IF($O332&lt;=EOMONTH('Settings'!$B$5,1),"Due next month","Not yet due"))))))</f>
        <v/>
      </c>
      <c r="Q332" s="16">
        <f>IF($P332="Overdue",'Settings'!$B$5-$O332,"")</f>
        <v/>
      </c>
      <c r="R332" s="16">
        <f>IF($A332="","",COUNT($H332,$J332,$K332))</f>
        <v/>
      </c>
      <c r="S332" s="17">
        <f>IF($O332="","",DATE(YEAR($O332),MONTH($O332),1))</f>
        <v/>
      </c>
      <c r="T332" s="16">
        <f>IF($P332="Overdue",COUNTIF($P$3:$P332,"Overdue"),"")</f>
        <v/>
      </c>
    </row>
    <row r="333">
      <c r="A333" s="4" t="n"/>
      <c r="B333" s="4" t="n"/>
      <c r="C333" s="14" t="n"/>
      <c r="D333" s="4" t="n"/>
      <c r="E333" s="4" t="n"/>
      <c r="F333" s="5" t="n"/>
      <c r="G333" s="6" t="n"/>
      <c r="H333" s="5" t="n"/>
      <c r="I333" s="4" t="n"/>
      <c r="J333" s="5" t="n"/>
      <c r="K333" s="5" t="n"/>
      <c r="L333" s="4" t="n"/>
      <c r="M333" s="5" t="n"/>
      <c r="N333" s="4" t="n"/>
      <c r="O333" s="15">
        <f>IF($F333="","",EDATE($F333,IF($G333="",'Settings'!$B$6,$G333)))</f>
        <v/>
      </c>
      <c r="P333" s="9">
        <f>IF($O333="","",IF(OR($M333&lt;&gt;"",$L333="Booked"),"Booked",IF(OR($L333="Declined",$L333="Moved / left"),"Closed",IF($O333&lt;DATE(YEAR('Settings'!$B$5),MONTH('Settings'!$B$5),1),"Overdue",IF($O333&lt;=EOMONTH('Settings'!$B$5,0),"Due this month",IF($O333&lt;=EOMONTH('Settings'!$B$5,1),"Due next month","Not yet due"))))))</f>
        <v/>
      </c>
      <c r="Q333" s="16">
        <f>IF($P333="Overdue",'Settings'!$B$5-$O333,"")</f>
        <v/>
      </c>
      <c r="R333" s="16">
        <f>IF($A333="","",COUNT($H333,$J333,$K333))</f>
        <v/>
      </c>
      <c r="S333" s="17">
        <f>IF($O333="","",DATE(YEAR($O333),MONTH($O333),1))</f>
        <v/>
      </c>
      <c r="T333" s="16">
        <f>IF($P333="Overdue",COUNTIF($P$3:$P333,"Overdue"),"")</f>
        <v/>
      </c>
    </row>
    <row r="334">
      <c r="A334" s="4" t="n"/>
      <c r="B334" s="4" t="n"/>
      <c r="C334" s="14" t="n"/>
      <c r="D334" s="4" t="n"/>
      <c r="E334" s="4" t="n"/>
      <c r="F334" s="5" t="n"/>
      <c r="G334" s="6" t="n"/>
      <c r="H334" s="5" t="n"/>
      <c r="I334" s="4" t="n"/>
      <c r="J334" s="5" t="n"/>
      <c r="K334" s="5" t="n"/>
      <c r="L334" s="4" t="n"/>
      <c r="M334" s="5" t="n"/>
      <c r="N334" s="4" t="n"/>
      <c r="O334" s="15">
        <f>IF($F334="","",EDATE($F334,IF($G334="",'Settings'!$B$6,$G334)))</f>
        <v/>
      </c>
      <c r="P334" s="9">
        <f>IF($O334="","",IF(OR($M334&lt;&gt;"",$L334="Booked"),"Booked",IF(OR($L334="Declined",$L334="Moved / left"),"Closed",IF($O334&lt;DATE(YEAR('Settings'!$B$5),MONTH('Settings'!$B$5),1),"Overdue",IF($O334&lt;=EOMONTH('Settings'!$B$5,0),"Due this month",IF($O334&lt;=EOMONTH('Settings'!$B$5,1),"Due next month","Not yet due"))))))</f>
        <v/>
      </c>
      <c r="Q334" s="16">
        <f>IF($P334="Overdue",'Settings'!$B$5-$O334,"")</f>
        <v/>
      </c>
      <c r="R334" s="16">
        <f>IF($A334="","",COUNT($H334,$J334,$K334))</f>
        <v/>
      </c>
      <c r="S334" s="17">
        <f>IF($O334="","",DATE(YEAR($O334),MONTH($O334),1))</f>
        <v/>
      </c>
      <c r="T334" s="16">
        <f>IF($P334="Overdue",COUNTIF($P$3:$P334,"Overdue"),"")</f>
        <v/>
      </c>
    </row>
    <row r="335">
      <c r="A335" s="4" t="n"/>
      <c r="B335" s="4" t="n"/>
      <c r="C335" s="14" t="n"/>
      <c r="D335" s="4" t="n"/>
      <c r="E335" s="4" t="n"/>
      <c r="F335" s="5" t="n"/>
      <c r="G335" s="6" t="n"/>
      <c r="H335" s="5" t="n"/>
      <c r="I335" s="4" t="n"/>
      <c r="J335" s="5" t="n"/>
      <c r="K335" s="5" t="n"/>
      <c r="L335" s="4" t="n"/>
      <c r="M335" s="5" t="n"/>
      <c r="N335" s="4" t="n"/>
      <c r="O335" s="15">
        <f>IF($F335="","",EDATE($F335,IF($G335="",'Settings'!$B$6,$G335)))</f>
        <v/>
      </c>
      <c r="P335" s="9">
        <f>IF($O335="","",IF(OR($M335&lt;&gt;"",$L335="Booked"),"Booked",IF(OR($L335="Declined",$L335="Moved / left"),"Closed",IF($O335&lt;DATE(YEAR('Settings'!$B$5),MONTH('Settings'!$B$5),1),"Overdue",IF($O335&lt;=EOMONTH('Settings'!$B$5,0),"Due this month",IF($O335&lt;=EOMONTH('Settings'!$B$5,1),"Due next month","Not yet due"))))))</f>
        <v/>
      </c>
      <c r="Q335" s="16">
        <f>IF($P335="Overdue",'Settings'!$B$5-$O335,"")</f>
        <v/>
      </c>
      <c r="R335" s="16">
        <f>IF($A335="","",COUNT($H335,$J335,$K335))</f>
        <v/>
      </c>
      <c r="S335" s="17">
        <f>IF($O335="","",DATE(YEAR($O335),MONTH($O335),1))</f>
        <v/>
      </c>
      <c r="T335" s="16">
        <f>IF($P335="Overdue",COUNTIF($P$3:$P335,"Overdue"),"")</f>
        <v/>
      </c>
    </row>
    <row r="336">
      <c r="A336" s="4" t="n"/>
      <c r="B336" s="4" t="n"/>
      <c r="C336" s="14" t="n"/>
      <c r="D336" s="4" t="n"/>
      <c r="E336" s="4" t="n"/>
      <c r="F336" s="5" t="n"/>
      <c r="G336" s="6" t="n"/>
      <c r="H336" s="5" t="n"/>
      <c r="I336" s="4" t="n"/>
      <c r="J336" s="5" t="n"/>
      <c r="K336" s="5" t="n"/>
      <c r="L336" s="4" t="n"/>
      <c r="M336" s="5" t="n"/>
      <c r="N336" s="4" t="n"/>
      <c r="O336" s="15">
        <f>IF($F336="","",EDATE($F336,IF($G336="",'Settings'!$B$6,$G336)))</f>
        <v/>
      </c>
      <c r="P336" s="9">
        <f>IF($O336="","",IF(OR($M336&lt;&gt;"",$L336="Booked"),"Booked",IF(OR($L336="Declined",$L336="Moved / left"),"Closed",IF($O336&lt;DATE(YEAR('Settings'!$B$5),MONTH('Settings'!$B$5),1),"Overdue",IF($O336&lt;=EOMONTH('Settings'!$B$5,0),"Due this month",IF($O336&lt;=EOMONTH('Settings'!$B$5,1),"Due next month","Not yet due"))))))</f>
        <v/>
      </c>
      <c r="Q336" s="16">
        <f>IF($P336="Overdue",'Settings'!$B$5-$O336,"")</f>
        <v/>
      </c>
      <c r="R336" s="16">
        <f>IF($A336="","",COUNT($H336,$J336,$K336))</f>
        <v/>
      </c>
      <c r="S336" s="17">
        <f>IF($O336="","",DATE(YEAR($O336),MONTH($O336),1))</f>
        <v/>
      </c>
      <c r="T336" s="16">
        <f>IF($P336="Overdue",COUNTIF($P$3:$P336,"Overdue"),"")</f>
        <v/>
      </c>
    </row>
    <row r="337">
      <c r="A337" s="4" t="n"/>
      <c r="B337" s="4" t="n"/>
      <c r="C337" s="14" t="n"/>
      <c r="D337" s="4" t="n"/>
      <c r="E337" s="4" t="n"/>
      <c r="F337" s="5" t="n"/>
      <c r="G337" s="6" t="n"/>
      <c r="H337" s="5" t="n"/>
      <c r="I337" s="4" t="n"/>
      <c r="J337" s="5" t="n"/>
      <c r="K337" s="5" t="n"/>
      <c r="L337" s="4" t="n"/>
      <c r="M337" s="5" t="n"/>
      <c r="N337" s="4" t="n"/>
      <c r="O337" s="15">
        <f>IF($F337="","",EDATE($F337,IF($G337="",'Settings'!$B$6,$G337)))</f>
        <v/>
      </c>
      <c r="P337" s="9">
        <f>IF($O337="","",IF(OR($M337&lt;&gt;"",$L337="Booked"),"Booked",IF(OR($L337="Declined",$L337="Moved / left"),"Closed",IF($O337&lt;DATE(YEAR('Settings'!$B$5),MONTH('Settings'!$B$5),1),"Overdue",IF($O337&lt;=EOMONTH('Settings'!$B$5,0),"Due this month",IF($O337&lt;=EOMONTH('Settings'!$B$5,1),"Due next month","Not yet due"))))))</f>
        <v/>
      </c>
      <c r="Q337" s="16">
        <f>IF($P337="Overdue",'Settings'!$B$5-$O337,"")</f>
        <v/>
      </c>
      <c r="R337" s="16">
        <f>IF($A337="","",COUNT($H337,$J337,$K337))</f>
        <v/>
      </c>
      <c r="S337" s="17">
        <f>IF($O337="","",DATE(YEAR($O337),MONTH($O337),1))</f>
        <v/>
      </c>
      <c r="T337" s="16">
        <f>IF($P337="Overdue",COUNTIF($P$3:$P337,"Overdue"),"")</f>
        <v/>
      </c>
    </row>
    <row r="338">
      <c r="A338" s="4" t="n"/>
      <c r="B338" s="4" t="n"/>
      <c r="C338" s="14" t="n"/>
      <c r="D338" s="4" t="n"/>
      <c r="E338" s="4" t="n"/>
      <c r="F338" s="5" t="n"/>
      <c r="G338" s="6" t="n"/>
      <c r="H338" s="5" t="n"/>
      <c r="I338" s="4" t="n"/>
      <c r="J338" s="5" t="n"/>
      <c r="K338" s="5" t="n"/>
      <c r="L338" s="4" t="n"/>
      <c r="M338" s="5" t="n"/>
      <c r="N338" s="4" t="n"/>
      <c r="O338" s="15">
        <f>IF($F338="","",EDATE($F338,IF($G338="",'Settings'!$B$6,$G338)))</f>
        <v/>
      </c>
      <c r="P338" s="9">
        <f>IF($O338="","",IF(OR($M338&lt;&gt;"",$L338="Booked"),"Booked",IF(OR($L338="Declined",$L338="Moved / left"),"Closed",IF($O338&lt;DATE(YEAR('Settings'!$B$5),MONTH('Settings'!$B$5),1),"Overdue",IF($O338&lt;=EOMONTH('Settings'!$B$5,0),"Due this month",IF($O338&lt;=EOMONTH('Settings'!$B$5,1),"Due next month","Not yet due"))))))</f>
        <v/>
      </c>
      <c r="Q338" s="16">
        <f>IF($P338="Overdue",'Settings'!$B$5-$O338,"")</f>
        <v/>
      </c>
      <c r="R338" s="16">
        <f>IF($A338="","",COUNT($H338,$J338,$K338))</f>
        <v/>
      </c>
      <c r="S338" s="17">
        <f>IF($O338="","",DATE(YEAR($O338),MONTH($O338),1))</f>
        <v/>
      </c>
      <c r="T338" s="16">
        <f>IF($P338="Overdue",COUNTIF($P$3:$P338,"Overdue"),"")</f>
        <v/>
      </c>
    </row>
    <row r="339">
      <c r="A339" s="4" t="n"/>
      <c r="B339" s="4" t="n"/>
      <c r="C339" s="14" t="n"/>
      <c r="D339" s="4" t="n"/>
      <c r="E339" s="4" t="n"/>
      <c r="F339" s="5" t="n"/>
      <c r="G339" s="6" t="n"/>
      <c r="H339" s="5" t="n"/>
      <c r="I339" s="4" t="n"/>
      <c r="J339" s="5" t="n"/>
      <c r="K339" s="5" t="n"/>
      <c r="L339" s="4" t="n"/>
      <c r="M339" s="5" t="n"/>
      <c r="N339" s="4" t="n"/>
      <c r="O339" s="15">
        <f>IF($F339="","",EDATE($F339,IF($G339="",'Settings'!$B$6,$G339)))</f>
        <v/>
      </c>
      <c r="P339" s="9">
        <f>IF($O339="","",IF(OR($M339&lt;&gt;"",$L339="Booked"),"Booked",IF(OR($L339="Declined",$L339="Moved / left"),"Closed",IF($O339&lt;DATE(YEAR('Settings'!$B$5),MONTH('Settings'!$B$5),1),"Overdue",IF($O339&lt;=EOMONTH('Settings'!$B$5,0),"Due this month",IF($O339&lt;=EOMONTH('Settings'!$B$5,1),"Due next month","Not yet due"))))))</f>
        <v/>
      </c>
      <c r="Q339" s="16">
        <f>IF($P339="Overdue",'Settings'!$B$5-$O339,"")</f>
        <v/>
      </c>
      <c r="R339" s="16">
        <f>IF($A339="","",COUNT($H339,$J339,$K339))</f>
        <v/>
      </c>
      <c r="S339" s="17">
        <f>IF($O339="","",DATE(YEAR($O339),MONTH($O339),1))</f>
        <v/>
      </c>
      <c r="T339" s="16">
        <f>IF($P339="Overdue",COUNTIF($P$3:$P339,"Overdue"),"")</f>
        <v/>
      </c>
    </row>
    <row r="340">
      <c r="A340" s="4" t="n"/>
      <c r="B340" s="4" t="n"/>
      <c r="C340" s="14" t="n"/>
      <c r="D340" s="4" t="n"/>
      <c r="E340" s="4" t="n"/>
      <c r="F340" s="5" t="n"/>
      <c r="G340" s="6" t="n"/>
      <c r="H340" s="5" t="n"/>
      <c r="I340" s="4" t="n"/>
      <c r="J340" s="5" t="n"/>
      <c r="K340" s="5" t="n"/>
      <c r="L340" s="4" t="n"/>
      <c r="M340" s="5" t="n"/>
      <c r="N340" s="4" t="n"/>
      <c r="O340" s="15">
        <f>IF($F340="","",EDATE($F340,IF($G340="",'Settings'!$B$6,$G340)))</f>
        <v/>
      </c>
      <c r="P340" s="9">
        <f>IF($O340="","",IF(OR($M340&lt;&gt;"",$L340="Booked"),"Booked",IF(OR($L340="Declined",$L340="Moved / left"),"Closed",IF($O340&lt;DATE(YEAR('Settings'!$B$5),MONTH('Settings'!$B$5),1),"Overdue",IF($O340&lt;=EOMONTH('Settings'!$B$5,0),"Due this month",IF($O340&lt;=EOMONTH('Settings'!$B$5,1),"Due next month","Not yet due"))))))</f>
        <v/>
      </c>
      <c r="Q340" s="16">
        <f>IF($P340="Overdue",'Settings'!$B$5-$O340,"")</f>
        <v/>
      </c>
      <c r="R340" s="16">
        <f>IF($A340="","",COUNT($H340,$J340,$K340))</f>
        <v/>
      </c>
      <c r="S340" s="17">
        <f>IF($O340="","",DATE(YEAR($O340),MONTH($O340),1))</f>
        <v/>
      </c>
      <c r="T340" s="16">
        <f>IF($P340="Overdue",COUNTIF($P$3:$P340,"Overdue"),"")</f>
        <v/>
      </c>
    </row>
    <row r="341">
      <c r="A341" s="4" t="n"/>
      <c r="B341" s="4" t="n"/>
      <c r="C341" s="14" t="n"/>
      <c r="D341" s="4" t="n"/>
      <c r="E341" s="4" t="n"/>
      <c r="F341" s="5" t="n"/>
      <c r="G341" s="6" t="n"/>
      <c r="H341" s="5" t="n"/>
      <c r="I341" s="4" t="n"/>
      <c r="J341" s="5" t="n"/>
      <c r="K341" s="5" t="n"/>
      <c r="L341" s="4" t="n"/>
      <c r="M341" s="5" t="n"/>
      <c r="N341" s="4" t="n"/>
      <c r="O341" s="15">
        <f>IF($F341="","",EDATE($F341,IF($G341="",'Settings'!$B$6,$G341)))</f>
        <v/>
      </c>
      <c r="P341" s="9">
        <f>IF($O341="","",IF(OR($M341&lt;&gt;"",$L341="Booked"),"Booked",IF(OR($L341="Declined",$L341="Moved / left"),"Closed",IF($O341&lt;DATE(YEAR('Settings'!$B$5),MONTH('Settings'!$B$5),1),"Overdue",IF($O341&lt;=EOMONTH('Settings'!$B$5,0),"Due this month",IF($O341&lt;=EOMONTH('Settings'!$B$5,1),"Due next month","Not yet due"))))))</f>
        <v/>
      </c>
      <c r="Q341" s="16">
        <f>IF($P341="Overdue",'Settings'!$B$5-$O341,"")</f>
        <v/>
      </c>
      <c r="R341" s="16">
        <f>IF($A341="","",COUNT($H341,$J341,$K341))</f>
        <v/>
      </c>
      <c r="S341" s="17">
        <f>IF($O341="","",DATE(YEAR($O341),MONTH($O341),1))</f>
        <v/>
      </c>
      <c r="T341" s="16">
        <f>IF($P341="Overdue",COUNTIF($P$3:$P341,"Overdue"),"")</f>
        <v/>
      </c>
    </row>
    <row r="342">
      <c r="A342" s="4" t="n"/>
      <c r="B342" s="4" t="n"/>
      <c r="C342" s="14" t="n"/>
      <c r="D342" s="4" t="n"/>
      <c r="E342" s="4" t="n"/>
      <c r="F342" s="5" t="n"/>
      <c r="G342" s="6" t="n"/>
      <c r="H342" s="5" t="n"/>
      <c r="I342" s="4" t="n"/>
      <c r="J342" s="5" t="n"/>
      <c r="K342" s="5" t="n"/>
      <c r="L342" s="4" t="n"/>
      <c r="M342" s="5" t="n"/>
      <c r="N342" s="4" t="n"/>
      <c r="O342" s="15">
        <f>IF($F342="","",EDATE($F342,IF($G342="",'Settings'!$B$6,$G342)))</f>
        <v/>
      </c>
      <c r="P342" s="9">
        <f>IF($O342="","",IF(OR($M342&lt;&gt;"",$L342="Booked"),"Booked",IF(OR($L342="Declined",$L342="Moved / left"),"Closed",IF($O342&lt;DATE(YEAR('Settings'!$B$5),MONTH('Settings'!$B$5),1),"Overdue",IF($O342&lt;=EOMONTH('Settings'!$B$5,0),"Due this month",IF($O342&lt;=EOMONTH('Settings'!$B$5,1),"Due next month","Not yet due"))))))</f>
        <v/>
      </c>
      <c r="Q342" s="16">
        <f>IF($P342="Overdue",'Settings'!$B$5-$O342,"")</f>
        <v/>
      </c>
      <c r="R342" s="16">
        <f>IF($A342="","",COUNT($H342,$J342,$K342))</f>
        <v/>
      </c>
      <c r="S342" s="17">
        <f>IF($O342="","",DATE(YEAR($O342),MONTH($O342),1))</f>
        <v/>
      </c>
      <c r="T342" s="16">
        <f>IF($P342="Overdue",COUNTIF($P$3:$P342,"Overdue"),"")</f>
        <v/>
      </c>
    </row>
    <row r="343">
      <c r="A343" s="4" t="n"/>
      <c r="B343" s="4" t="n"/>
      <c r="C343" s="14" t="n"/>
      <c r="D343" s="4" t="n"/>
      <c r="E343" s="4" t="n"/>
      <c r="F343" s="5" t="n"/>
      <c r="G343" s="6" t="n"/>
      <c r="H343" s="5" t="n"/>
      <c r="I343" s="4" t="n"/>
      <c r="J343" s="5" t="n"/>
      <c r="K343" s="5" t="n"/>
      <c r="L343" s="4" t="n"/>
      <c r="M343" s="5" t="n"/>
      <c r="N343" s="4" t="n"/>
      <c r="O343" s="15">
        <f>IF($F343="","",EDATE($F343,IF($G343="",'Settings'!$B$6,$G343)))</f>
        <v/>
      </c>
      <c r="P343" s="9">
        <f>IF($O343="","",IF(OR($M343&lt;&gt;"",$L343="Booked"),"Booked",IF(OR($L343="Declined",$L343="Moved / left"),"Closed",IF($O343&lt;DATE(YEAR('Settings'!$B$5),MONTH('Settings'!$B$5),1),"Overdue",IF($O343&lt;=EOMONTH('Settings'!$B$5,0),"Due this month",IF($O343&lt;=EOMONTH('Settings'!$B$5,1),"Due next month","Not yet due"))))))</f>
        <v/>
      </c>
      <c r="Q343" s="16">
        <f>IF($P343="Overdue",'Settings'!$B$5-$O343,"")</f>
        <v/>
      </c>
      <c r="R343" s="16">
        <f>IF($A343="","",COUNT($H343,$J343,$K343))</f>
        <v/>
      </c>
      <c r="S343" s="17">
        <f>IF($O343="","",DATE(YEAR($O343),MONTH($O343),1))</f>
        <v/>
      </c>
      <c r="T343" s="16">
        <f>IF($P343="Overdue",COUNTIF($P$3:$P343,"Overdue"),"")</f>
        <v/>
      </c>
    </row>
    <row r="344">
      <c r="A344" s="4" t="n"/>
      <c r="B344" s="4" t="n"/>
      <c r="C344" s="14" t="n"/>
      <c r="D344" s="4" t="n"/>
      <c r="E344" s="4" t="n"/>
      <c r="F344" s="5" t="n"/>
      <c r="G344" s="6" t="n"/>
      <c r="H344" s="5" t="n"/>
      <c r="I344" s="4" t="n"/>
      <c r="J344" s="5" t="n"/>
      <c r="K344" s="5" t="n"/>
      <c r="L344" s="4" t="n"/>
      <c r="M344" s="5" t="n"/>
      <c r="N344" s="4" t="n"/>
      <c r="O344" s="15">
        <f>IF($F344="","",EDATE($F344,IF($G344="",'Settings'!$B$6,$G344)))</f>
        <v/>
      </c>
      <c r="P344" s="9">
        <f>IF($O344="","",IF(OR($M344&lt;&gt;"",$L344="Booked"),"Booked",IF(OR($L344="Declined",$L344="Moved / left"),"Closed",IF($O344&lt;DATE(YEAR('Settings'!$B$5),MONTH('Settings'!$B$5),1),"Overdue",IF($O344&lt;=EOMONTH('Settings'!$B$5,0),"Due this month",IF($O344&lt;=EOMONTH('Settings'!$B$5,1),"Due next month","Not yet due"))))))</f>
        <v/>
      </c>
      <c r="Q344" s="16">
        <f>IF($P344="Overdue",'Settings'!$B$5-$O344,"")</f>
        <v/>
      </c>
      <c r="R344" s="16">
        <f>IF($A344="","",COUNT($H344,$J344,$K344))</f>
        <v/>
      </c>
      <c r="S344" s="17">
        <f>IF($O344="","",DATE(YEAR($O344),MONTH($O344),1))</f>
        <v/>
      </c>
      <c r="T344" s="16">
        <f>IF($P344="Overdue",COUNTIF($P$3:$P344,"Overdue"),"")</f>
        <v/>
      </c>
    </row>
    <row r="345">
      <c r="A345" s="4" t="n"/>
      <c r="B345" s="4" t="n"/>
      <c r="C345" s="14" t="n"/>
      <c r="D345" s="4" t="n"/>
      <c r="E345" s="4" t="n"/>
      <c r="F345" s="5" t="n"/>
      <c r="G345" s="6" t="n"/>
      <c r="H345" s="5" t="n"/>
      <c r="I345" s="4" t="n"/>
      <c r="J345" s="5" t="n"/>
      <c r="K345" s="5" t="n"/>
      <c r="L345" s="4" t="n"/>
      <c r="M345" s="5" t="n"/>
      <c r="N345" s="4" t="n"/>
      <c r="O345" s="15">
        <f>IF($F345="","",EDATE($F345,IF($G345="",'Settings'!$B$6,$G345)))</f>
        <v/>
      </c>
      <c r="P345" s="9">
        <f>IF($O345="","",IF(OR($M345&lt;&gt;"",$L345="Booked"),"Booked",IF(OR($L345="Declined",$L345="Moved / left"),"Closed",IF($O345&lt;DATE(YEAR('Settings'!$B$5),MONTH('Settings'!$B$5),1),"Overdue",IF($O345&lt;=EOMONTH('Settings'!$B$5,0),"Due this month",IF($O345&lt;=EOMONTH('Settings'!$B$5,1),"Due next month","Not yet due"))))))</f>
        <v/>
      </c>
      <c r="Q345" s="16">
        <f>IF($P345="Overdue",'Settings'!$B$5-$O345,"")</f>
        <v/>
      </c>
      <c r="R345" s="16">
        <f>IF($A345="","",COUNT($H345,$J345,$K345))</f>
        <v/>
      </c>
      <c r="S345" s="17">
        <f>IF($O345="","",DATE(YEAR($O345),MONTH($O345),1))</f>
        <v/>
      </c>
      <c r="T345" s="16">
        <f>IF($P345="Overdue",COUNTIF($P$3:$P345,"Overdue"),"")</f>
        <v/>
      </c>
    </row>
    <row r="346">
      <c r="A346" s="4" t="n"/>
      <c r="B346" s="4" t="n"/>
      <c r="C346" s="14" t="n"/>
      <c r="D346" s="4" t="n"/>
      <c r="E346" s="4" t="n"/>
      <c r="F346" s="5" t="n"/>
      <c r="G346" s="6" t="n"/>
      <c r="H346" s="5" t="n"/>
      <c r="I346" s="4" t="n"/>
      <c r="J346" s="5" t="n"/>
      <c r="K346" s="5" t="n"/>
      <c r="L346" s="4" t="n"/>
      <c r="M346" s="5" t="n"/>
      <c r="N346" s="4" t="n"/>
      <c r="O346" s="15">
        <f>IF($F346="","",EDATE($F346,IF($G346="",'Settings'!$B$6,$G346)))</f>
        <v/>
      </c>
      <c r="P346" s="9">
        <f>IF($O346="","",IF(OR($M346&lt;&gt;"",$L346="Booked"),"Booked",IF(OR($L346="Declined",$L346="Moved / left"),"Closed",IF($O346&lt;DATE(YEAR('Settings'!$B$5),MONTH('Settings'!$B$5),1),"Overdue",IF($O346&lt;=EOMONTH('Settings'!$B$5,0),"Due this month",IF($O346&lt;=EOMONTH('Settings'!$B$5,1),"Due next month","Not yet due"))))))</f>
        <v/>
      </c>
      <c r="Q346" s="16">
        <f>IF($P346="Overdue",'Settings'!$B$5-$O346,"")</f>
        <v/>
      </c>
      <c r="R346" s="16">
        <f>IF($A346="","",COUNT($H346,$J346,$K346))</f>
        <v/>
      </c>
      <c r="S346" s="17">
        <f>IF($O346="","",DATE(YEAR($O346),MONTH($O346),1))</f>
        <v/>
      </c>
      <c r="T346" s="16">
        <f>IF($P346="Overdue",COUNTIF($P$3:$P346,"Overdue"),"")</f>
        <v/>
      </c>
    </row>
    <row r="347">
      <c r="A347" s="4" t="n"/>
      <c r="B347" s="4" t="n"/>
      <c r="C347" s="14" t="n"/>
      <c r="D347" s="4" t="n"/>
      <c r="E347" s="4" t="n"/>
      <c r="F347" s="5" t="n"/>
      <c r="G347" s="6" t="n"/>
      <c r="H347" s="5" t="n"/>
      <c r="I347" s="4" t="n"/>
      <c r="J347" s="5" t="n"/>
      <c r="K347" s="5" t="n"/>
      <c r="L347" s="4" t="n"/>
      <c r="M347" s="5" t="n"/>
      <c r="N347" s="4" t="n"/>
      <c r="O347" s="15">
        <f>IF($F347="","",EDATE($F347,IF($G347="",'Settings'!$B$6,$G347)))</f>
        <v/>
      </c>
      <c r="P347" s="9">
        <f>IF($O347="","",IF(OR($M347&lt;&gt;"",$L347="Booked"),"Booked",IF(OR($L347="Declined",$L347="Moved / left"),"Closed",IF($O347&lt;DATE(YEAR('Settings'!$B$5),MONTH('Settings'!$B$5),1),"Overdue",IF($O347&lt;=EOMONTH('Settings'!$B$5,0),"Due this month",IF($O347&lt;=EOMONTH('Settings'!$B$5,1),"Due next month","Not yet due"))))))</f>
        <v/>
      </c>
      <c r="Q347" s="16">
        <f>IF($P347="Overdue",'Settings'!$B$5-$O347,"")</f>
        <v/>
      </c>
      <c r="R347" s="16">
        <f>IF($A347="","",COUNT($H347,$J347,$K347))</f>
        <v/>
      </c>
      <c r="S347" s="17">
        <f>IF($O347="","",DATE(YEAR($O347),MONTH($O347),1))</f>
        <v/>
      </c>
      <c r="T347" s="16">
        <f>IF($P347="Overdue",COUNTIF($P$3:$P347,"Overdue"),"")</f>
        <v/>
      </c>
    </row>
    <row r="348">
      <c r="A348" s="4" t="n"/>
      <c r="B348" s="4" t="n"/>
      <c r="C348" s="14" t="n"/>
      <c r="D348" s="4" t="n"/>
      <c r="E348" s="4" t="n"/>
      <c r="F348" s="5" t="n"/>
      <c r="G348" s="6" t="n"/>
      <c r="H348" s="5" t="n"/>
      <c r="I348" s="4" t="n"/>
      <c r="J348" s="5" t="n"/>
      <c r="K348" s="5" t="n"/>
      <c r="L348" s="4" t="n"/>
      <c r="M348" s="5" t="n"/>
      <c r="N348" s="4" t="n"/>
      <c r="O348" s="15">
        <f>IF($F348="","",EDATE($F348,IF($G348="",'Settings'!$B$6,$G348)))</f>
        <v/>
      </c>
      <c r="P348" s="9">
        <f>IF($O348="","",IF(OR($M348&lt;&gt;"",$L348="Booked"),"Booked",IF(OR($L348="Declined",$L348="Moved / left"),"Closed",IF($O348&lt;DATE(YEAR('Settings'!$B$5),MONTH('Settings'!$B$5),1),"Overdue",IF($O348&lt;=EOMONTH('Settings'!$B$5,0),"Due this month",IF($O348&lt;=EOMONTH('Settings'!$B$5,1),"Due next month","Not yet due"))))))</f>
        <v/>
      </c>
      <c r="Q348" s="16">
        <f>IF($P348="Overdue",'Settings'!$B$5-$O348,"")</f>
        <v/>
      </c>
      <c r="R348" s="16">
        <f>IF($A348="","",COUNT($H348,$J348,$K348))</f>
        <v/>
      </c>
      <c r="S348" s="17">
        <f>IF($O348="","",DATE(YEAR($O348),MONTH($O348),1))</f>
        <v/>
      </c>
      <c r="T348" s="16">
        <f>IF($P348="Overdue",COUNTIF($P$3:$P348,"Overdue"),"")</f>
        <v/>
      </c>
    </row>
    <row r="349">
      <c r="A349" s="4" t="n"/>
      <c r="B349" s="4" t="n"/>
      <c r="C349" s="14" t="n"/>
      <c r="D349" s="4" t="n"/>
      <c r="E349" s="4" t="n"/>
      <c r="F349" s="5" t="n"/>
      <c r="G349" s="6" t="n"/>
      <c r="H349" s="5" t="n"/>
      <c r="I349" s="4" t="n"/>
      <c r="J349" s="5" t="n"/>
      <c r="K349" s="5" t="n"/>
      <c r="L349" s="4" t="n"/>
      <c r="M349" s="5" t="n"/>
      <c r="N349" s="4" t="n"/>
      <c r="O349" s="15">
        <f>IF($F349="","",EDATE($F349,IF($G349="",'Settings'!$B$6,$G349)))</f>
        <v/>
      </c>
      <c r="P349" s="9">
        <f>IF($O349="","",IF(OR($M349&lt;&gt;"",$L349="Booked"),"Booked",IF(OR($L349="Declined",$L349="Moved / left"),"Closed",IF($O349&lt;DATE(YEAR('Settings'!$B$5),MONTH('Settings'!$B$5),1),"Overdue",IF($O349&lt;=EOMONTH('Settings'!$B$5,0),"Due this month",IF($O349&lt;=EOMONTH('Settings'!$B$5,1),"Due next month","Not yet due"))))))</f>
        <v/>
      </c>
      <c r="Q349" s="16">
        <f>IF($P349="Overdue",'Settings'!$B$5-$O349,"")</f>
        <v/>
      </c>
      <c r="R349" s="16">
        <f>IF($A349="","",COUNT($H349,$J349,$K349))</f>
        <v/>
      </c>
      <c r="S349" s="17">
        <f>IF($O349="","",DATE(YEAR($O349),MONTH($O349),1))</f>
        <v/>
      </c>
      <c r="T349" s="16">
        <f>IF($P349="Overdue",COUNTIF($P$3:$P349,"Overdue"),"")</f>
        <v/>
      </c>
    </row>
    <row r="350">
      <c r="A350" s="4" t="n"/>
      <c r="B350" s="4" t="n"/>
      <c r="C350" s="14" t="n"/>
      <c r="D350" s="4" t="n"/>
      <c r="E350" s="4" t="n"/>
      <c r="F350" s="5" t="n"/>
      <c r="G350" s="6" t="n"/>
      <c r="H350" s="5" t="n"/>
      <c r="I350" s="4" t="n"/>
      <c r="J350" s="5" t="n"/>
      <c r="K350" s="5" t="n"/>
      <c r="L350" s="4" t="n"/>
      <c r="M350" s="5" t="n"/>
      <c r="N350" s="4" t="n"/>
      <c r="O350" s="15">
        <f>IF($F350="","",EDATE($F350,IF($G350="",'Settings'!$B$6,$G350)))</f>
        <v/>
      </c>
      <c r="P350" s="9">
        <f>IF($O350="","",IF(OR($M350&lt;&gt;"",$L350="Booked"),"Booked",IF(OR($L350="Declined",$L350="Moved / left"),"Closed",IF($O350&lt;DATE(YEAR('Settings'!$B$5),MONTH('Settings'!$B$5),1),"Overdue",IF($O350&lt;=EOMONTH('Settings'!$B$5,0),"Due this month",IF($O350&lt;=EOMONTH('Settings'!$B$5,1),"Due next month","Not yet due"))))))</f>
        <v/>
      </c>
      <c r="Q350" s="16">
        <f>IF($P350="Overdue",'Settings'!$B$5-$O350,"")</f>
        <v/>
      </c>
      <c r="R350" s="16">
        <f>IF($A350="","",COUNT($H350,$J350,$K350))</f>
        <v/>
      </c>
      <c r="S350" s="17">
        <f>IF($O350="","",DATE(YEAR($O350),MONTH($O350),1))</f>
        <v/>
      </c>
      <c r="T350" s="16">
        <f>IF($P350="Overdue",COUNTIF($P$3:$P350,"Overdue"),"")</f>
        <v/>
      </c>
    </row>
    <row r="351">
      <c r="A351" s="4" t="n"/>
      <c r="B351" s="4" t="n"/>
      <c r="C351" s="14" t="n"/>
      <c r="D351" s="4" t="n"/>
      <c r="E351" s="4" t="n"/>
      <c r="F351" s="5" t="n"/>
      <c r="G351" s="6" t="n"/>
      <c r="H351" s="5" t="n"/>
      <c r="I351" s="4" t="n"/>
      <c r="J351" s="5" t="n"/>
      <c r="K351" s="5" t="n"/>
      <c r="L351" s="4" t="n"/>
      <c r="M351" s="5" t="n"/>
      <c r="N351" s="4" t="n"/>
      <c r="O351" s="15">
        <f>IF($F351="","",EDATE($F351,IF($G351="",'Settings'!$B$6,$G351)))</f>
        <v/>
      </c>
      <c r="P351" s="9">
        <f>IF($O351="","",IF(OR($M351&lt;&gt;"",$L351="Booked"),"Booked",IF(OR($L351="Declined",$L351="Moved / left"),"Closed",IF($O351&lt;DATE(YEAR('Settings'!$B$5),MONTH('Settings'!$B$5),1),"Overdue",IF($O351&lt;=EOMONTH('Settings'!$B$5,0),"Due this month",IF($O351&lt;=EOMONTH('Settings'!$B$5,1),"Due next month","Not yet due"))))))</f>
        <v/>
      </c>
      <c r="Q351" s="16">
        <f>IF($P351="Overdue",'Settings'!$B$5-$O351,"")</f>
        <v/>
      </c>
      <c r="R351" s="16">
        <f>IF($A351="","",COUNT($H351,$J351,$K351))</f>
        <v/>
      </c>
      <c r="S351" s="17">
        <f>IF($O351="","",DATE(YEAR($O351),MONTH($O351),1))</f>
        <v/>
      </c>
      <c r="T351" s="16">
        <f>IF($P351="Overdue",COUNTIF($P$3:$P351,"Overdue"),"")</f>
        <v/>
      </c>
    </row>
    <row r="352">
      <c r="A352" s="4" t="n"/>
      <c r="B352" s="4" t="n"/>
      <c r="C352" s="14" t="n"/>
      <c r="D352" s="4" t="n"/>
      <c r="E352" s="4" t="n"/>
      <c r="F352" s="5" t="n"/>
      <c r="G352" s="6" t="n"/>
      <c r="H352" s="5" t="n"/>
      <c r="I352" s="4" t="n"/>
      <c r="J352" s="5" t="n"/>
      <c r="K352" s="5" t="n"/>
      <c r="L352" s="4" t="n"/>
      <c r="M352" s="5" t="n"/>
      <c r="N352" s="4" t="n"/>
      <c r="O352" s="15">
        <f>IF($F352="","",EDATE($F352,IF($G352="",'Settings'!$B$6,$G352)))</f>
        <v/>
      </c>
      <c r="P352" s="9">
        <f>IF($O352="","",IF(OR($M352&lt;&gt;"",$L352="Booked"),"Booked",IF(OR($L352="Declined",$L352="Moved / left"),"Closed",IF($O352&lt;DATE(YEAR('Settings'!$B$5),MONTH('Settings'!$B$5),1),"Overdue",IF($O352&lt;=EOMONTH('Settings'!$B$5,0),"Due this month",IF($O352&lt;=EOMONTH('Settings'!$B$5,1),"Due next month","Not yet due"))))))</f>
        <v/>
      </c>
      <c r="Q352" s="16">
        <f>IF($P352="Overdue",'Settings'!$B$5-$O352,"")</f>
        <v/>
      </c>
      <c r="R352" s="16">
        <f>IF($A352="","",COUNT($H352,$J352,$K352))</f>
        <v/>
      </c>
      <c r="S352" s="17">
        <f>IF($O352="","",DATE(YEAR($O352),MONTH($O352),1))</f>
        <v/>
      </c>
      <c r="T352" s="16">
        <f>IF($P352="Overdue",COUNTIF($P$3:$P352,"Overdue"),"")</f>
        <v/>
      </c>
    </row>
    <row r="353">
      <c r="A353" s="4" t="n"/>
      <c r="B353" s="4" t="n"/>
      <c r="C353" s="14" t="n"/>
      <c r="D353" s="4" t="n"/>
      <c r="E353" s="4" t="n"/>
      <c r="F353" s="5" t="n"/>
      <c r="G353" s="6" t="n"/>
      <c r="H353" s="5" t="n"/>
      <c r="I353" s="4" t="n"/>
      <c r="J353" s="5" t="n"/>
      <c r="K353" s="5" t="n"/>
      <c r="L353" s="4" t="n"/>
      <c r="M353" s="5" t="n"/>
      <c r="N353" s="4" t="n"/>
      <c r="O353" s="15">
        <f>IF($F353="","",EDATE($F353,IF($G353="",'Settings'!$B$6,$G353)))</f>
        <v/>
      </c>
      <c r="P353" s="9">
        <f>IF($O353="","",IF(OR($M353&lt;&gt;"",$L353="Booked"),"Booked",IF(OR($L353="Declined",$L353="Moved / left"),"Closed",IF($O353&lt;DATE(YEAR('Settings'!$B$5),MONTH('Settings'!$B$5),1),"Overdue",IF($O353&lt;=EOMONTH('Settings'!$B$5,0),"Due this month",IF($O353&lt;=EOMONTH('Settings'!$B$5,1),"Due next month","Not yet due"))))))</f>
        <v/>
      </c>
      <c r="Q353" s="16">
        <f>IF($P353="Overdue",'Settings'!$B$5-$O353,"")</f>
        <v/>
      </c>
      <c r="R353" s="16">
        <f>IF($A353="","",COUNT($H353,$J353,$K353))</f>
        <v/>
      </c>
      <c r="S353" s="17">
        <f>IF($O353="","",DATE(YEAR($O353),MONTH($O353),1))</f>
        <v/>
      </c>
      <c r="T353" s="16">
        <f>IF($P353="Overdue",COUNTIF($P$3:$P353,"Overdue"),"")</f>
        <v/>
      </c>
    </row>
    <row r="354">
      <c r="A354" s="4" t="n"/>
      <c r="B354" s="4" t="n"/>
      <c r="C354" s="14" t="n"/>
      <c r="D354" s="4" t="n"/>
      <c r="E354" s="4" t="n"/>
      <c r="F354" s="5" t="n"/>
      <c r="G354" s="6" t="n"/>
      <c r="H354" s="5" t="n"/>
      <c r="I354" s="4" t="n"/>
      <c r="J354" s="5" t="n"/>
      <c r="K354" s="5" t="n"/>
      <c r="L354" s="4" t="n"/>
      <c r="M354" s="5" t="n"/>
      <c r="N354" s="4" t="n"/>
      <c r="O354" s="15">
        <f>IF($F354="","",EDATE($F354,IF($G354="",'Settings'!$B$6,$G354)))</f>
        <v/>
      </c>
      <c r="P354" s="9">
        <f>IF($O354="","",IF(OR($M354&lt;&gt;"",$L354="Booked"),"Booked",IF(OR($L354="Declined",$L354="Moved / left"),"Closed",IF($O354&lt;DATE(YEAR('Settings'!$B$5),MONTH('Settings'!$B$5),1),"Overdue",IF($O354&lt;=EOMONTH('Settings'!$B$5,0),"Due this month",IF($O354&lt;=EOMONTH('Settings'!$B$5,1),"Due next month","Not yet due"))))))</f>
        <v/>
      </c>
      <c r="Q354" s="16">
        <f>IF($P354="Overdue",'Settings'!$B$5-$O354,"")</f>
        <v/>
      </c>
      <c r="R354" s="16">
        <f>IF($A354="","",COUNT($H354,$J354,$K354))</f>
        <v/>
      </c>
      <c r="S354" s="17">
        <f>IF($O354="","",DATE(YEAR($O354),MONTH($O354),1))</f>
        <v/>
      </c>
      <c r="T354" s="16">
        <f>IF($P354="Overdue",COUNTIF($P$3:$P354,"Overdue"),"")</f>
        <v/>
      </c>
    </row>
    <row r="355">
      <c r="A355" s="4" t="n"/>
      <c r="B355" s="4" t="n"/>
      <c r="C355" s="14" t="n"/>
      <c r="D355" s="4" t="n"/>
      <c r="E355" s="4" t="n"/>
      <c r="F355" s="5" t="n"/>
      <c r="G355" s="6" t="n"/>
      <c r="H355" s="5" t="n"/>
      <c r="I355" s="4" t="n"/>
      <c r="J355" s="5" t="n"/>
      <c r="K355" s="5" t="n"/>
      <c r="L355" s="4" t="n"/>
      <c r="M355" s="5" t="n"/>
      <c r="N355" s="4" t="n"/>
      <c r="O355" s="15">
        <f>IF($F355="","",EDATE($F355,IF($G355="",'Settings'!$B$6,$G355)))</f>
        <v/>
      </c>
      <c r="P355" s="9">
        <f>IF($O355="","",IF(OR($M355&lt;&gt;"",$L355="Booked"),"Booked",IF(OR($L355="Declined",$L355="Moved / left"),"Closed",IF($O355&lt;DATE(YEAR('Settings'!$B$5),MONTH('Settings'!$B$5),1),"Overdue",IF($O355&lt;=EOMONTH('Settings'!$B$5,0),"Due this month",IF($O355&lt;=EOMONTH('Settings'!$B$5,1),"Due next month","Not yet due"))))))</f>
        <v/>
      </c>
      <c r="Q355" s="16">
        <f>IF($P355="Overdue",'Settings'!$B$5-$O355,"")</f>
        <v/>
      </c>
      <c r="R355" s="16">
        <f>IF($A355="","",COUNT($H355,$J355,$K355))</f>
        <v/>
      </c>
      <c r="S355" s="17">
        <f>IF($O355="","",DATE(YEAR($O355),MONTH($O355),1))</f>
        <v/>
      </c>
      <c r="T355" s="16">
        <f>IF($P355="Overdue",COUNTIF($P$3:$P355,"Overdue"),"")</f>
        <v/>
      </c>
    </row>
    <row r="356">
      <c r="A356" s="4" t="n"/>
      <c r="B356" s="4" t="n"/>
      <c r="C356" s="14" t="n"/>
      <c r="D356" s="4" t="n"/>
      <c r="E356" s="4" t="n"/>
      <c r="F356" s="5" t="n"/>
      <c r="G356" s="6" t="n"/>
      <c r="H356" s="5" t="n"/>
      <c r="I356" s="4" t="n"/>
      <c r="J356" s="5" t="n"/>
      <c r="K356" s="5" t="n"/>
      <c r="L356" s="4" t="n"/>
      <c r="M356" s="5" t="n"/>
      <c r="N356" s="4" t="n"/>
      <c r="O356" s="15">
        <f>IF($F356="","",EDATE($F356,IF($G356="",'Settings'!$B$6,$G356)))</f>
        <v/>
      </c>
      <c r="P356" s="9">
        <f>IF($O356="","",IF(OR($M356&lt;&gt;"",$L356="Booked"),"Booked",IF(OR($L356="Declined",$L356="Moved / left"),"Closed",IF($O356&lt;DATE(YEAR('Settings'!$B$5),MONTH('Settings'!$B$5),1),"Overdue",IF($O356&lt;=EOMONTH('Settings'!$B$5,0),"Due this month",IF($O356&lt;=EOMONTH('Settings'!$B$5,1),"Due next month","Not yet due"))))))</f>
        <v/>
      </c>
      <c r="Q356" s="16">
        <f>IF($P356="Overdue",'Settings'!$B$5-$O356,"")</f>
        <v/>
      </c>
      <c r="R356" s="16">
        <f>IF($A356="","",COUNT($H356,$J356,$K356))</f>
        <v/>
      </c>
      <c r="S356" s="17">
        <f>IF($O356="","",DATE(YEAR($O356),MONTH($O356),1))</f>
        <v/>
      </c>
      <c r="T356" s="16">
        <f>IF($P356="Overdue",COUNTIF($P$3:$P356,"Overdue"),"")</f>
        <v/>
      </c>
    </row>
    <row r="357">
      <c r="A357" s="4" t="n"/>
      <c r="B357" s="4" t="n"/>
      <c r="C357" s="14" t="n"/>
      <c r="D357" s="4" t="n"/>
      <c r="E357" s="4" t="n"/>
      <c r="F357" s="5" t="n"/>
      <c r="G357" s="6" t="n"/>
      <c r="H357" s="5" t="n"/>
      <c r="I357" s="4" t="n"/>
      <c r="J357" s="5" t="n"/>
      <c r="K357" s="5" t="n"/>
      <c r="L357" s="4" t="n"/>
      <c r="M357" s="5" t="n"/>
      <c r="N357" s="4" t="n"/>
      <c r="O357" s="15">
        <f>IF($F357="","",EDATE($F357,IF($G357="",'Settings'!$B$6,$G357)))</f>
        <v/>
      </c>
      <c r="P357" s="9">
        <f>IF($O357="","",IF(OR($M357&lt;&gt;"",$L357="Booked"),"Booked",IF(OR($L357="Declined",$L357="Moved / left"),"Closed",IF($O357&lt;DATE(YEAR('Settings'!$B$5),MONTH('Settings'!$B$5),1),"Overdue",IF($O357&lt;=EOMONTH('Settings'!$B$5,0),"Due this month",IF($O357&lt;=EOMONTH('Settings'!$B$5,1),"Due next month","Not yet due"))))))</f>
        <v/>
      </c>
      <c r="Q357" s="16">
        <f>IF($P357="Overdue",'Settings'!$B$5-$O357,"")</f>
        <v/>
      </c>
      <c r="R357" s="16">
        <f>IF($A357="","",COUNT($H357,$J357,$K357))</f>
        <v/>
      </c>
      <c r="S357" s="17">
        <f>IF($O357="","",DATE(YEAR($O357),MONTH($O357),1))</f>
        <v/>
      </c>
      <c r="T357" s="16">
        <f>IF($P357="Overdue",COUNTIF($P$3:$P357,"Overdue"),"")</f>
        <v/>
      </c>
    </row>
    <row r="358">
      <c r="A358" s="4" t="n"/>
      <c r="B358" s="4" t="n"/>
      <c r="C358" s="14" t="n"/>
      <c r="D358" s="4" t="n"/>
      <c r="E358" s="4" t="n"/>
      <c r="F358" s="5" t="n"/>
      <c r="G358" s="6" t="n"/>
      <c r="H358" s="5" t="n"/>
      <c r="I358" s="4" t="n"/>
      <c r="J358" s="5" t="n"/>
      <c r="K358" s="5" t="n"/>
      <c r="L358" s="4" t="n"/>
      <c r="M358" s="5" t="n"/>
      <c r="N358" s="4" t="n"/>
      <c r="O358" s="15">
        <f>IF($F358="","",EDATE($F358,IF($G358="",'Settings'!$B$6,$G358)))</f>
        <v/>
      </c>
      <c r="P358" s="9">
        <f>IF($O358="","",IF(OR($M358&lt;&gt;"",$L358="Booked"),"Booked",IF(OR($L358="Declined",$L358="Moved / left"),"Closed",IF($O358&lt;DATE(YEAR('Settings'!$B$5),MONTH('Settings'!$B$5),1),"Overdue",IF($O358&lt;=EOMONTH('Settings'!$B$5,0),"Due this month",IF($O358&lt;=EOMONTH('Settings'!$B$5,1),"Due next month","Not yet due"))))))</f>
        <v/>
      </c>
      <c r="Q358" s="16">
        <f>IF($P358="Overdue",'Settings'!$B$5-$O358,"")</f>
        <v/>
      </c>
      <c r="R358" s="16">
        <f>IF($A358="","",COUNT($H358,$J358,$K358))</f>
        <v/>
      </c>
      <c r="S358" s="17">
        <f>IF($O358="","",DATE(YEAR($O358),MONTH($O358),1))</f>
        <v/>
      </c>
      <c r="T358" s="16">
        <f>IF($P358="Overdue",COUNTIF($P$3:$P358,"Overdue"),"")</f>
        <v/>
      </c>
    </row>
    <row r="359">
      <c r="A359" s="4" t="n"/>
      <c r="B359" s="4" t="n"/>
      <c r="C359" s="14" t="n"/>
      <c r="D359" s="4" t="n"/>
      <c r="E359" s="4" t="n"/>
      <c r="F359" s="5" t="n"/>
      <c r="G359" s="6" t="n"/>
      <c r="H359" s="5" t="n"/>
      <c r="I359" s="4" t="n"/>
      <c r="J359" s="5" t="n"/>
      <c r="K359" s="5" t="n"/>
      <c r="L359" s="4" t="n"/>
      <c r="M359" s="5" t="n"/>
      <c r="N359" s="4" t="n"/>
      <c r="O359" s="15">
        <f>IF($F359="","",EDATE($F359,IF($G359="",'Settings'!$B$6,$G359)))</f>
        <v/>
      </c>
      <c r="P359" s="9">
        <f>IF($O359="","",IF(OR($M359&lt;&gt;"",$L359="Booked"),"Booked",IF(OR($L359="Declined",$L359="Moved / left"),"Closed",IF($O359&lt;DATE(YEAR('Settings'!$B$5),MONTH('Settings'!$B$5),1),"Overdue",IF($O359&lt;=EOMONTH('Settings'!$B$5,0),"Due this month",IF($O359&lt;=EOMONTH('Settings'!$B$5,1),"Due next month","Not yet due"))))))</f>
        <v/>
      </c>
      <c r="Q359" s="16">
        <f>IF($P359="Overdue",'Settings'!$B$5-$O359,"")</f>
        <v/>
      </c>
      <c r="R359" s="16">
        <f>IF($A359="","",COUNT($H359,$J359,$K359))</f>
        <v/>
      </c>
      <c r="S359" s="17">
        <f>IF($O359="","",DATE(YEAR($O359),MONTH($O359),1))</f>
        <v/>
      </c>
      <c r="T359" s="16">
        <f>IF($P359="Overdue",COUNTIF($P$3:$P359,"Overdue"),"")</f>
        <v/>
      </c>
    </row>
    <row r="360">
      <c r="A360" s="4" t="n"/>
      <c r="B360" s="4" t="n"/>
      <c r="C360" s="14" t="n"/>
      <c r="D360" s="4" t="n"/>
      <c r="E360" s="4" t="n"/>
      <c r="F360" s="5" t="n"/>
      <c r="G360" s="6" t="n"/>
      <c r="H360" s="5" t="n"/>
      <c r="I360" s="4" t="n"/>
      <c r="J360" s="5" t="n"/>
      <c r="K360" s="5" t="n"/>
      <c r="L360" s="4" t="n"/>
      <c r="M360" s="5" t="n"/>
      <c r="N360" s="4" t="n"/>
      <c r="O360" s="15">
        <f>IF($F360="","",EDATE($F360,IF($G360="",'Settings'!$B$6,$G360)))</f>
        <v/>
      </c>
      <c r="P360" s="9">
        <f>IF($O360="","",IF(OR($M360&lt;&gt;"",$L360="Booked"),"Booked",IF(OR($L360="Declined",$L360="Moved / left"),"Closed",IF($O360&lt;DATE(YEAR('Settings'!$B$5),MONTH('Settings'!$B$5),1),"Overdue",IF($O360&lt;=EOMONTH('Settings'!$B$5,0),"Due this month",IF($O360&lt;=EOMONTH('Settings'!$B$5,1),"Due next month","Not yet due"))))))</f>
        <v/>
      </c>
      <c r="Q360" s="16">
        <f>IF($P360="Overdue",'Settings'!$B$5-$O360,"")</f>
        <v/>
      </c>
      <c r="R360" s="16">
        <f>IF($A360="","",COUNT($H360,$J360,$K360))</f>
        <v/>
      </c>
      <c r="S360" s="17">
        <f>IF($O360="","",DATE(YEAR($O360),MONTH($O360),1))</f>
        <v/>
      </c>
      <c r="T360" s="16">
        <f>IF($P360="Overdue",COUNTIF($P$3:$P360,"Overdue"),"")</f>
        <v/>
      </c>
    </row>
    <row r="361">
      <c r="A361" s="4" t="n"/>
      <c r="B361" s="4" t="n"/>
      <c r="C361" s="14" t="n"/>
      <c r="D361" s="4" t="n"/>
      <c r="E361" s="4" t="n"/>
      <c r="F361" s="5" t="n"/>
      <c r="G361" s="6" t="n"/>
      <c r="H361" s="5" t="n"/>
      <c r="I361" s="4" t="n"/>
      <c r="J361" s="5" t="n"/>
      <c r="K361" s="5" t="n"/>
      <c r="L361" s="4" t="n"/>
      <c r="M361" s="5" t="n"/>
      <c r="N361" s="4" t="n"/>
      <c r="O361" s="15">
        <f>IF($F361="","",EDATE($F361,IF($G361="",'Settings'!$B$6,$G361)))</f>
        <v/>
      </c>
      <c r="P361" s="9">
        <f>IF($O361="","",IF(OR($M361&lt;&gt;"",$L361="Booked"),"Booked",IF(OR($L361="Declined",$L361="Moved / left"),"Closed",IF($O361&lt;DATE(YEAR('Settings'!$B$5),MONTH('Settings'!$B$5),1),"Overdue",IF($O361&lt;=EOMONTH('Settings'!$B$5,0),"Due this month",IF($O361&lt;=EOMONTH('Settings'!$B$5,1),"Due next month","Not yet due"))))))</f>
        <v/>
      </c>
      <c r="Q361" s="16">
        <f>IF($P361="Overdue",'Settings'!$B$5-$O361,"")</f>
        <v/>
      </c>
      <c r="R361" s="16">
        <f>IF($A361="","",COUNT($H361,$J361,$K361))</f>
        <v/>
      </c>
      <c r="S361" s="17">
        <f>IF($O361="","",DATE(YEAR($O361),MONTH($O361),1))</f>
        <v/>
      </c>
      <c r="T361" s="16">
        <f>IF($P361="Overdue",COUNTIF($P$3:$P361,"Overdue"),"")</f>
        <v/>
      </c>
    </row>
    <row r="362">
      <c r="A362" s="4" t="n"/>
      <c r="B362" s="4" t="n"/>
      <c r="C362" s="14" t="n"/>
      <c r="D362" s="4" t="n"/>
      <c r="E362" s="4" t="n"/>
      <c r="F362" s="5" t="n"/>
      <c r="G362" s="6" t="n"/>
      <c r="H362" s="5" t="n"/>
      <c r="I362" s="4" t="n"/>
      <c r="J362" s="5" t="n"/>
      <c r="K362" s="5" t="n"/>
      <c r="L362" s="4" t="n"/>
      <c r="M362" s="5" t="n"/>
      <c r="N362" s="4" t="n"/>
      <c r="O362" s="15">
        <f>IF($F362="","",EDATE($F362,IF($G362="",'Settings'!$B$6,$G362)))</f>
        <v/>
      </c>
      <c r="P362" s="9">
        <f>IF($O362="","",IF(OR($M362&lt;&gt;"",$L362="Booked"),"Booked",IF(OR($L362="Declined",$L362="Moved / left"),"Closed",IF($O362&lt;DATE(YEAR('Settings'!$B$5),MONTH('Settings'!$B$5),1),"Overdue",IF($O362&lt;=EOMONTH('Settings'!$B$5,0),"Due this month",IF($O362&lt;=EOMONTH('Settings'!$B$5,1),"Due next month","Not yet due"))))))</f>
        <v/>
      </c>
      <c r="Q362" s="16">
        <f>IF($P362="Overdue",'Settings'!$B$5-$O362,"")</f>
        <v/>
      </c>
      <c r="R362" s="16">
        <f>IF($A362="","",COUNT($H362,$J362,$K362))</f>
        <v/>
      </c>
      <c r="S362" s="17">
        <f>IF($O362="","",DATE(YEAR($O362),MONTH($O362),1))</f>
        <v/>
      </c>
      <c r="T362" s="16">
        <f>IF($P362="Overdue",COUNTIF($P$3:$P362,"Overdue"),"")</f>
        <v/>
      </c>
    </row>
    <row r="363">
      <c r="A363" s="4" t="n"/>
      <c r="B363" s="4" t="n"/>
      <c r="C363" s="14" t="n"/>
      <c r="D363" s="4" t="n"/>
      <c r="E363" s="4" t="n"/>
      <c r="F363" s="5" t="n"/>
      <c r="G363" s="6" t="n"/>
      <c r="H363" s="5" t="n"/>
      <c r="I363" s="4" t="n"/>
      <c r="J363" s="5" t="n"/>
      <c r="K363" s="5" t="n"/>
      <c r="L363" s="4" t="n"/>
      <c r="M363" s="5" t="n"/>
      <c r="N363" s="4" t="n"/>
      <c r="O363" s="15">
        <f>IF($F363="","",EDATE($F363,IF($G363="",'Settings'!$B$6,$G363)))</f>
        <v/>
      </c>
      <c r="P363" s="9">
        <f>IF($O363="","",IF(OR($M363&lt;&gt;"",$L363="Booked"),"Booked",IF(OR($L363="Declined",$L363="Moved / left"),"Closed",IF($O363&lt;DATE(YEAR('Settings'!$B$5),MONTH('Settings'!$B$5),1),"Overdue",IF($O363&lt;=EOMONTH('Settings'!$B$5,0),"Due this month",IF($O363&lt;=EOMONTH('Settings'!$B$5,1),"Due next month","Not yet due"))))))</f>
        <v/>
      </c>
      <c r="Q363" s="16">
        <f>IF($P363="Overdue",'Settings'!$B$5-$O363,"")</f>
        <v/>
      </c>
      <c r="R363" s="16">
        <f>IF($A363="","",COUNT($H363,$J363,$K363))</f>
        <v/>
      </c>
      <c r="S363" s="17">
        <f>IF($O363="","",DATE(YEAR($O363),MONTH($O363),1))</f>
        <v/>
      </c>
      <c r="T363" s="16">
        <f>IF($P363="Overdue",COUNTIF($P$3:$P363,"Overdue"),"")</f>
        <v/>
      </c>
    </row>
    <row r="364">
      <c r="A364" s="4" t="n"/>
      <c r="B364" s="4" t="n"/>
      <c r="C364" s="14" t="n"/>
      <c r="D364" s="4" t="n"/>
      <c r="E364" s="4" t="n"/>
      <c r="F364" s="5" t="n"/>
      <c r="G364" s="6" t="n"/>
      <c r="H364" s="5" t="n"/>
      <c r="I364" s="4" t="n"/>
      <c r="J364" s="5" t="n"/>
      <c r="K364" s="5" t="n"/>
      <c r="L364" s="4" t="n"/>
      <c r="M364" s="5" t="n"/>
      <c r="N364" s="4" t="n"/>
      <c r="O364" s="15">
        <f>IF($F364="","",EDATE($F364,IF($G364="",'Settings'!$B$6,$G364)))</f>
        <v/>
      </c>
      <c r="P364" s="9">
        <f>IF($O364="","",IF(OR($M364&lt;&gt;"",$L364="Booked"),"Booked",IF(OR($L364="Declined",$L364="Moved / left"),"Closed",IF($O364&lt;DATE(YEAR('Settings'!$B$5),MONTH('Settings'!$B$5),1),"Overdue",IF($O364&lt;=EOMONTH('Settings'!$B$5,0),"Due this month",IF($O364&lt;=EOMONTH('Settings'!$B$5,1),"Due next month","Not yet due"))))))</f>
        <v/>
      </c>
      <c r="Q364" s="16">
        <f>IF($P364="Overdue",'Settings'!$B$5-$O364,"")</f>
        <v/>
      </c>
      <c r="R364" s="16">
        <f>IF($A364="","",COUNT($H364,$J364,$K364))</f>
        <v/>
      </c>
      <c r="S364" s="17">
        <f>IF($O364="","",DATE(YEAR($O364),MONTH($O364),1))</f>
        <v/>
      </c>
      <c r="T364" s="16">
        <f>IF($P364="Overdue",COUNTIF($P$3:$P364,"Overdue"),"")</f>
        <v/>
      </c>
    </row>
    <row r="365">
      <c r="A365" s="4" t="n"/>
      <c r="B365" s="4" t="n"/>
      <c r="C365" s="14" t="n"/>
      <c r="D365" s="4" t="n"/>
      <c r="E365" s="4" t="n"/>
      <c r="F365" s="5" t="n"/>
      <c r="G365" s="6" t="n"/>
      <c r="H365" s="5" t="n"/>
      <c r="I365" s="4" t="n"/>
      <c r="J365" s="5" t="n"/>
      <c r="K365" s="5" t="n"/>
      <c r="L365" s="4" t="n"/>
      <c r="M365" s="5" t="n"/>
      <c r="N365" s="4" t="n"/>
      <c r="O365" s="15">
        <f>IF($F365="","",EDATE($F365,IF($G365="",'Settings'!$B$6,$G365)))</f>
        <v/>
      </c>
      <c r="P365" s="9">
        <f>IF($O365="","",IF(OR($M365&lt;&gt;"",$L365="Booked"),"Booked",IF(OR($L365="Declined",$L365="Moved / left"),"Closed",IF($O365&lt;DATE(YEAR('Settings'!$B$5),MONTH('Settings'!$B$5),1),"Overdue",IF($O365&lt;=EOMONTH('Settings'!$B$5,0),"Due this month",IF($O365&lt;=EOMONTH('Settings'!$B$5,1),"Due next month","Not yet due"))))))</f>
        <v/>
      </c>
      <c r="Q365" s="16">
        <f>IF($P365="Overdue",'Settings'!$B$5-$O365,"")</f>
        <v/>
      </c>
      <c r="R365" s="16">
        <f>IF($A365="","",COUNT($H365,$J365,$K365))</f>
        <v/>
      </c>
      <c r="S365" s="17">
        <f>IF($O365="","",DATE(YEAR($O365),MONTH($O365),1))</f>
        <v/>
      </c>
      <c r="T365" s="16">
        <f>IF($P365="Overdue",COUNTIF($P$3:$P365,"Overdue"),"")</f>
        <v/>
      </c>
    </row>
    <row r="366">
      <c r="A366" s="4" t="n"/>
      <c r="B366" s="4" t="n"/>
      <c r="C366" s="14" t="n"/>
      <c r="D366" s="4" t="n"/>
      <c r="E366" s="4" t="n"/>
      <c r="F366" s="5" t="n"/>
      <c r="G366" s="6" t="n"/>
      <c r="H366" s="5" t="n"/>
      <c r="I366" s="4" t="n"/>
      <c r="J366" s="5" t="n"/>
      <c r="K366" s="5" t="n"/>
      <c r="L366" s="4" t="n"/>
      <c r="M366" s="5" t="n"/>
      <c r="N366" s="4" t="n"/>
      <c r="O366" s="15">
        <f>IF($F366="","",EDATE($F366,IF($G366="",'Settings'!$B$6,$G366)))</f>
        <v/>
      </c>
      <c r="P366" s="9">
        <f>IF($O366="","",IF(OR($M366&lt;&gt;"",$L366="Booked"),"Booked",IF(OR($L366="Declined",$L366="Moved / left"),"Closed",IF($O366&lt;DATE(YEAR('Settings'!$B$5),MONTH('Settings'!$B$5),1),"Overdue",IF($O366&lt;=EOMONTH('Settings'!$B$5,0),"Due this month",IF($O366&lt;=EOMONTH('Settings'!$B$5,1),"Due next month","Not yet due"))))))</f>
        <v/>
      </c>
      <c r="Q366" s="16">
        <f>IF($P366="Overdue",'Settings'!$B$5-$O366,"")</f>
        <v/>
      </c>
      <c r="R366" s="16">
        <f>IF($A366="","",COUNT($H366,$J366,$K366))</f>
        <v/>
      </c>
      <c r="S366" s="17">
        <f>IF($O366="","",DATE(YEAR($O366),MONTH($O366),1))</f>
        <v/>
      </c>
      <c r="T366" s="16">
        <f>IF($P366="Overdue",COUNTIF($P$3:$P366,"Overdue"),"")</f>
        <v/>
      </c>
    </row>
    <row r="367">
      <c r="A367" s="4" t="n"/>
      <c r="B367" s="4" t="n"/>
      <c r="C367" s="14" t="n"/>
      <c r="D367" s="4" t="n"/>
      <c r="E367" s="4" t="n"/>
      <c r="F367" s="5" t="n"/>
      <c r="G367" s="6" t="n"/>
      <c r="H367" s="5" t="n"/>
      <c r="I367" s="4" t="n"/>
      <c r="J367" s="5" t="n"/>
      <c r="K367" s="5" t="n"/>
      <c r="L367" s="4" t="n"/>
      <c r="M367" s="5" t="n"/>
      <c r="N367" s="4" t="n"/>
      <c r="O367" s="15">
        <f>IF($F367="","",EDATE($F367,IF($G367="",'Settings'!$B$6,$G367)))</f>
        <v/>
      </c>
      <c r="P367" s="9">
        <f>IF($O367="","",IF(OR($M367&lt;&gt;"",$L367="Booked"),"Booked",IF(OR($L367="Declined",$L367="Moved / left"),"Closed",IF($O367&lt;DATE(YEAR('Settings'!$B$5),MONTH('Settings'!$B$5),1),"Overdue",IF($O367&lt;=EOMONTH('Settings'!$B$5,0),"Due this month",IF($O367&lt;=EOMONTH('Settings'!$B$5,1),"Due next month","Not yet due"))))))</f>
        <v/>
      </c>
      <c r="Q367" s="16">
        <f>IF($P367="Overdue",'Settings'!$B$5-$O367,"")</f>
        <v/>
      </c>
      <c r="R367" s="16">
        <f>IF($A367="","",COUNT($H367,$J367,$K367))</f>
        <v/>
      </c>
      <c r="S367" s="17">
        <f>IF($O367="","",DATE(YEAR($O367),MONTH($O367),1))</f>
        <v/>
      </c>
      <c r="T367" s="16">
        <f>IF($P367="Overdue",COUNTIF($P$3:$P367,"Overdue"),"")</f>
        <v/>
      </c>
    </row>
    <row r="368">
      <c r="A368" s="4" t="n"/>
      <c r="B368" s="4" t="n"/>
      <c r="C368" s="14" t="n"/>
      <c r="D368" s="4" t="n"/>
      <c r="E368" s="4" t="n"/>
      <c r="F368" s="5" t="n"/>
      <c r="G368" s="6" t="n"/>
      <c r="H368" s="5" t="n"/>
      <c r="I368" s="4" t="n"/>
      <c r="J368" s="5" t="n"/>
      <c r="K368" s="5" t="n"/>
      <c r="L368" s="4" t="n"/>
      <c r="M368" s="5" t="n"/>
      <c r="N368" s="4" t="n"/>
      <c r="O368" s="15">
        <f>IF($F368="","",EDATE($F368,IF($G368="",'Settings'!$B$6,$G368)))</f>
        <v/>
      </c>
      <c r="P368" s="9">
        <f>IF($O368="","",IF(OR($M368&lt;&gt;"",$L368="Booked"),"Booked",IF(OR($L368="Declined",$L368="Moved / left"),"Closed",IF($O368&lt;DATE(YEAR('Settings'!$B$5),MONTH('Settings'!$B$5),1),"Overdue",IF($O368&lt;=EOMONTH('Settings'!$B$5,0),"Due this month",IF($O368&lt;=EOMONTH('Settings'!$B$5,1),"Due next month","Not yet due"))))))</f>
        <v/>
      </c>
      <c r="Q368" s="16">
        <f>IF($P368="Overdue",'Settings'!$B$5-$O368,"")</f>
        <v/>
      </c>
      <c r="R368" s="16">
        <f>IF($A368="","",COUNT($H368,$J368,$K368))</f>
        <v/>
      </c>
      <c r="S368" s="17">
        <f>IF($O368="","",DATE(YEAR($O368),MONTH($O368),1))</f>
        <v/>
      </c>
      <c r="T368" s="16">
        <f>IF($P368="Overdue",COUNTIF($P$3:$P368,"Overdue"),"")</f>
        <v/>
      </c>
    </row>
    <row r="369">
      <c r="A369" s="4" t="n"/>
      <c r="B369" s="4" t="n"/>
      <c r="C369" s="14" t="n"/>
      <c r="D369" s="4" t="n"/>
      <c r="E369" s="4" t="n"/>
      <c r="F369" s="5" t="n"/>
      <c r="G369" s="6" t="n"/>
      <c r="H369" s="5" t="n"/>
      <c r="I369" s="4" t="n"/>
      <c r="J369" s="5" t="n"/>
      <c r="K369" s="5" t="n"/>
      <c r="L369" s="4" t="n"/>
      <c r="M369" s="5" t="n"/>
      <c r="N369" s="4" t="n"/>
      <c r="O369" s="15">
        <f>IF($F369="","",EDATE($F369,IF($G369="",'Settings'!$B$6,$G369)))</f>
        <v/>
      </c>
      <c r="P369" s="9">
        <f>IF($O369="","",IF(OR($M369&lt;&gt;"",$L369="Booked"),"Booked",IF(OR($L369="Declined",$L369="Moved / left"),"Closed",IF($O369&lt;DATE(YEAR('Settings'!$B$5),MONTH('Settings'!$B$5),1),"Overdue",IF($O369&lt;=EOMONTH('Settings'!$B$5,0),"Due this month",IF($O369&lt;=EOMONTH('Settings'!$B$5,1),"Due next month","Not yet due"))))))</f>
        <v/>
      </c>
      <c r="Q369" s="16">
        <f>IF($P369="Overdue",'Settings'!$B$5-$O369,"")</f>
        <v/>
      </c>
      <c r="R369" s="16">
        <f>IF($A369="","",COUNT($H369,$J369,$K369))</f>
        <v/>
      </c>
      <c r="S369" s="17">
        <f>IF($O369="","",DATE(YEAR($O369),MONTH($O369),1))</f>
        <v/>
      </c>
      <c r="T369" s="16">
        <f>IF($P369="Overdue",COUNTIF($P$3:$P369,"Overdue"),"")</f>
        <v/>
      </c>
    </row>
    <row r="370">
      <c r="A370" s="4" t="n"/>
      <c r="B370" s="4" t="n"/>
      <c r="C370" s="14" t="n"/>
      <c r="D370" s="4" t="n"/>
      <c r="E370" s="4" t="n"/>
      <c r="F370" s="5" t="n"/>
      <c r="G370" s="6" t="n"/>
      <c r="H370" s="5" t="n"/>
      <c r="I370" s="4" t="n"/>
      <c r="J370" s="5" t="n"/>
      <c r="K370" s="5" t="n"/>
      <c r="L370" s="4" t="n"/>
      <c r="M370" s="5" t="n"/>
      <c r="N370" s="4" t="n"/>
      <c r="O370" s="15">
        <f>IF($F370="","",EDATE($F370,IF($G370="",'Settings'!$B$6,$G370)))</f>
        <v/>
      </c>
      <c r="P370" s="9">
        <f>IF($O370="","",IF(OR($M370&lt;&gt;"",$L370="Booked"),"Booked",IF(OR($L370="Declined",$L370="Moved / left"),"Closed",IF($O370&lt;DATE(YEAR('Settings'!$B$5),MONTH('Settings'!$B$5),1),"Overdue",IF($O370&lt;=EOMONTH('Settings'!$B$5,0),"Due this month",IF($O370&lt;=EOMONTH('Settings'!$B$5,1),"Due next month","Not yet due"))))))</f>
        <v/>
      </c>
      <c r="Q370" s="16">
        <f>IF($P370="Overdue",'Settings'!$B$5-$O370,"")</f>
        <v/>
      </c>
      <c r="R370" s="16">
        <f>IF($A370="","",COUNT($H370,$J370,$K370))</f>
        <v/>
      </c>
      <c r="S370" s="17">
        <f>IF($O370="","",DATE(YEAR($O370),MONTH($O370),1))</f>
        <v/>
      </c>
      <c r="T370" s="16">
        <f>IF($P370="Overdue",COUNTIF($P$3:$P370,"Overdue"),"")</f>
        <v/>
      </c>
    </row>
    <row r="371">
      <c r="A371" s="4" t="n"/>
      <c r="B371" s="4" t="n"/>
      <c r="C371" s="14" t="n"/>
      <c r="D371" s="4" t="n"/>
      <c r="E371" s="4" t="n"/>
      <c r="F371" s="5" t="n"/>
      <c r="G371" s="6" t="n"/>
      <c r="H371" s="5" t="n"/>
      <c r="I371" s="4" t="n"/>
      <c r="J371" s="5" t="n"/>
      <c r="K371" s="5" t="n"/>
      <c r="L371" s="4" t="n"/>
      <c r="M371" s="5" t="n"/>
      <c r="N371" s="4" t="n"/>
      <c r="O371" s="15">
        <f>IF($F371="","",EDATE($F371,IF($G371="",'Settings'!$B$6,$G371)))</f>
        <v/>
      </c>
      <c r="P371" s="9">
        <f>IF($O371="","",IF(OR($M371&lt;&gt;"",$L371="Booked"),"Booked",IF(OR($L371="Declined",$L371="Moved / left"),"Closed",IF($O371&lt;DATE(YEAR('Settings'!$B$5),MONTH('Settings'!$B$5),1),"Overdue",IF($O371&lt;=EOMONTH('Settings'!$B$5,0),"Due this month",IF($O371&lt;=EOMONTH('Settings'!$B$5,1),"Due next month","Not yet due"))))))</f>
        <v/>
      </c>
      <c r="Q371" s="16">
        <f>IF($P371="Overdue",'Settings'!$B$5-$O371,"")</f>
        <v/>
      </c>
      <c r="R371" s="16">
        <f>IF($A371="","",COUNT($H371,$J371,$K371))</f>
        <v/>
      </c>
      <c r="S371" s="17">
        <f>IF($O371="","",DATE(YEAR($O371),MONTH($O371),1))</f>
        <v/>
      </c>
      <c r="T371" s="16">
        <f>IF($P371="Overdue",COUNTIF($P$3:$P371,"Overdue"),"")</f>
        <v/>
      </c>
    </row>
    <row r="372">
      <c r="A372" s="4" t="n"/>
      <c r="B372" s="4" t="n"/>
      <c r="C372" s="14" t="n"/>
      <c r="D372" s="4" t="n"/>
      <c r="E372" s="4" t="n"/>
      <c r="F372" s="5" t="n"/>
      <c r="G372" s="6" t="n"/>
      <c r="H372" s="5" t="n"/>
      <c r="I372" s="4" t="n"/>
      <c r="J372" s="5" t="n"/>
      <c r="K372" s="5" t="n"/>
      <c r="L372" s="4" t="n"/>
      <c r="M372" s="5" t="n"/>
      <c r="N372" s="4" t="n"/>
      <c r="O372" s="15">
        <f>IF($F372="","",EDATE($F372,IF($G372="",'Settings'!$B$6,$G372)))</f>
        <v/>
      </c>
      <c r="P372" s="9">
        <f>IF($O372="","",IF(OR($M372&lt;&gt;"",$L372="Booked"),"Booked",IF(OR($L372="Declined",$L372="Moved / left"),"Closed",IF($O372&lt;DATE(YEAR('Settings'!$B$5),MONTH('Settings'!$B$5),1),"Overdue",IF($O372&lt;=EOMONTH('Settings'!$B$5,0),"Due this month",IF($O372&lt;=EOMONTH('Settings'!$B$5,1),"Due next month","Not yet due"))))))</f>
        <v/>
      </c>
      <c r="Q372" s="16">
        <f>IF($P372="Overdue",'Settings'!$B$5-$O372,"")</f>
        <v/>
      </c>
      <c r="R372" s="16">
        <f>IF($A372="","",COUNT($H372,$J372,$K372))</f>
        <v/>
      </c>
      <c r="S372" s="17">
        <f>IF($O372="","",DATE(YEAR($O372),MONTH($O372),1))</f>
        <v/>
      </c>
      <c r="T372" s="16">
        <f>IF($P372="Overdue",COUNTIF($P$3:$P372,"Overdue"),"")</f>
        <v/>
      </c>
    </row>
    <row r="373">
      <c r="A373" s="4" t="n"/>
      <c r="B373" s="4" t="n"/>
      <c r="C373" s="14" t="n"/>
      <c r="D373" s="4" t="n"/>
      <c r="E373" s="4" t="n"/>
      <c r="F373" s="5" t="n"/>
      <c r="G373" s="6" t="n"/>
      <c r="H373" s="5" t="n"/>
      <c r="I373" s="4" t="n"/>
      <c r="J373" s="5" t="n"/>
      <c r="K373" s="5" t="n"/>
      <c r="L373" s="4" t="n"/>
      <c r="M373" s="5" t="n"/>
      <c r="N373" s="4" t="n"/>
      <c r="O373" s="15">
        <f>IF($F373="","",EDATE($F373,IF($G373="",'Settings'!$B$6,$G373)))</f>
        <v/>
      </c>
      <c r="P373" s="9">
        <f>IF($O373="","",IF(OR($M373&lt;&gt;"",$L373="Booked"),"Booked",IF(OR($L373="Declined",$L373="Moved / left"),"Closed",IF($O373&lt;DATE(YEAR('Settings'!$B$5),MONTH('Settings'!$B$5),1),"Overdue",IF($O373&lt;=EOMONTH('Settings'!$B$5,0),"Due this month",IF($O373&lt;=EOMONTH('Settings'!$B$5,1),"Due next month","Not yet due"))))))</f>
        <v/>
      </c>
      <c r="Q373" s="16">
        <f>IF($P373="Overdue",'Settings'!$B$5-$O373,"")</f>
        <v/>
      </c>
      <c r="R373" s="16">
        <f>IF($A373="","",COUNT($H373,$J373,$K373))</f>
        <v/>
      </c>
      <c r="S373" s="17">
        <f>IF($O373="","",DATE(YEAR($O373),MONTH($O373),1))</f>
        <v/>
      </c>
      <c r="T373" s="16">
        <f>IF($P373="Overdue",COUNTIF($P$3:$P373,"Overdue"),"")</f>
        <v/>
      </c>
    </row>
    <row r="374">
      <c r="A374" s="4" t="n"/>
      <c r="B374" s="4" t="n"/>
      <c r="C374" s="14" t="n"/>
      <c r="D374" s="4" t="n"/>
      <c r="E374" s="4" t="n"/>
      <c r="F374" s="5" t="n"/>
      <c r="G374" s="6" t="n"/>
      <c r="H374" s="5" t="n"/>
      <c r="I374" s="4" t="n"/>
      <c r="J374" s="5" t="n"/>
      <c r="K374" s="5" t="n"/>
      <c r="L374" s="4" t="n"/>
      <c r="M374" s="5" t="n"/>
      <c r="N374" s="4" t="n"/>
      <c r="O374" s="15">
        <f>IF($F374="","",EDATE($F374,IF($G374="",'Settings'!$B$6,$G374)))</f>
        <v/>
      </c>
      <c r="P374" s="9">
        <f>IF($O374="","",IF(OR($M374&lt;&gt;"",$L374="Booked"),"Booked",IF(OR($L374="Declined",$L374="Moved / left"),"Closed",IF($O374&lt;DATE(YEAR('Settings'!$B$5),MONTH('Settings'!$B$5),1),"Overdue",IF($O374&lt;=EOMONTH('Settings'!$B$5,0),"Due this month",IF($O374&lt;=EOMONTH('Settings'!$B$5,1),"Due next month","Not yet due"))))))</f>
        <v/>
      </c>
      <c r="Q374" s="16">
        <f>IF($P374="Overdue",'Settings'!$B$5-$O374,"")</f>
        <v/>
      </c>
      <c r="R374" s="16">
        <f>IF($A374="","",COUNT($H374,$J374,$K374))</f>
        <v/>
      </c>
      <c r="S374" s="17">
        <f>IF($O374="","",DATE(YEAR($O374),MONTH($O374),1))</f>
        <v/>
      </c>
      <c r="T374" s="16">
        <f>IF($P374="Overdue",COUNTIF($P$3:$P374,"Overdue"),"")</f>
        <v/>
      </c>
    </row>
    <row r="375">
      <c r="A375" s="4" t="n"/>
      <c r="B375" s="4" t="n"/>
      <c r="C375" s="14" t="n"/>
      <c r="D375" s="4" t="n"/>
      <c r="E375" s="4" t="n"/>
      <c r="F375" s="5" t="n"/>
      <c r="G375" s="6" t="n"/>
      <c r="H375" s="5" t="n"/>
      <c r="I375" s="4" t="n"/>
      <c r="J375" s="5" t="n"/>
      <c r="K375" s="5" t="n"/>
      <c r="L375" s="4" t="n"/>
      <c r="M375" s="5" t="n"/>
      <c r="N375" s="4" t="n"/>
      <c r="O375" s="15">
        <f>IF($F375="","",EDATE($F375,IF($G375="",'Settings'!$B$6,$G375)))</f>
        <v/>
      </c>
      <c r="P375" s="9">
        <f>IF($O375="","",IF(OR($M375&lt;&gt;"",$L375="Booked"),"Booked",IF(OR($L375="Declined",$L375="Moved / left"),"Closed",IF($O375&lt;DATE(YEAR('Settings'!$B$5),MONTH('Settings'!$B$5),1),"Overdue",IF($O375&lt;=EOMONTH('Settings'!$B$5,0),"Due this month",IF($O375&lt;=EOMONTH('Settings'!$B$5,1),"Due next month","Not yet due"))))))</f>
        <v/>
      </c>
      <c r="Q375" s="16">
        <f>IF($P375="Overdue",'Settings'!$B$5-$O375,"")</f>
        <v/>
      </c>
      <c r="R375" s="16">
        <f>IF($A375="","",COUNT($H375,$J375,$K375))</f>
        <v/>
      </c>
      <c r="S375" s="17">
        <f>IF($O375="","",DATE(YEAR($O375),MONTH($O375),1))</f>
        <v/>
      </c>
      <c r="T375" s="16">
        <f>IF($P375="Overdue",COUNTIF($P$3:$P375,"Overdue"),"")</f>
        <v/>
      </c>
    </row>
    <row r="376">
      <c r="A376" s="4" t="n"/>
      <c r="B376" s="4" t="n"/>
      <c r="C376" s="14" t="n"/>
      <c r="D376" s="4" t="n"/>
      <c r="E376" s="4" t="n"/>
      <c r="F376" s="5" t="n"/>
      <c r="G376" s="6" t="n"/>
      <c r="H376" s="5" t="n"/>
      <c r="I376" s="4" t="n"/>
      <c r="J376" s="5" t="n"/>
      <c r="K376" s="5" t="n"/>
      <c r="L376" s="4" t="n"/>
      <c r="M376" s="5" t="n"/>
      <c r="N376" s="4" t="n"/>
      <c r="O376" s="15">
        <f>IF($F376="","",EDATE($F376,IF($G376="",'Settings'!$B$6,$G376)))</f>
        <v/>
      </c>
      <c r="P376" s="9">
        <f>IF($O376="","",IF(OR($M376&lt;&gt;"",$L376="Booked"),"Booked",IF(OR($L376="Declined",$L376="Moved / left"),"Closed",IF($O376&lt;DATE(YEAR('Settings'!$B$5),MONTH('Settings'!$B$5),1),"Overdue",IF($O376&lt;=EOMONTH('Settings'!$B$5,0),"Due this month",IF($O376&lt;=EOMONTH('Settings'!$B$5,1),"Due next month","Not yet due"))))))</f>
        <v/>
      </c>
      <c r="Q376" s="16">
        <f>IF($P376="Overdue",'Settings'!$B$5-$O376,"")</f>
        <v/>
      </c>
      <c r="R376" s="16">
        <f>IF($A376="","",COUNT($H376,$J376,$K376))</f>
        <v/>
      </c>
      <c r="S376" s="17">
        <f>IF($O376="","",DATE(YEAR($O376),MONTH($O376),1))</f>
        <v/>
      </c>
      <c r="T376" s="16">
        <f>IF($P376="Overdue",COUNTIF($P$3:$P376,"Overdue"),"")</f>
        <v/>
      </c>
    </row>
    <row r="377">
      <c r="A377" s="4" t="n"/>
      <c r="B377" s="4" t="n"/>
      <c r="C377" s="14" t="n"/>
      <c r="D377" s="4" t="n"/>
      <c r="E377" s="4" t="n"/>
      <c r="F377" s="5" t="n"/>
      <c r="G377" s="6" t="n"/>
      <c r="H377" s="5" t="n"/>
      <c r="I377" s="4" t="n"/>
      <c r="J377" s="5" t="n"/>
      <c r="K377" s="5" t="n"/>
      <c r="L377" s="4" t="n"/>
      <c r="M377" s="5" t="n"/>
      <c r="N377" s="4" t="n"/>
      <c r="O377" s="15">
        <f>IF($F377="","",EDATE($F377,IF($G377="",'Settings'!$B$6,$G377)))</f>
        <v/>
      </c>
      <c r="P377" s="9">
        <f>IF($O377="","",IF(OR($M377&lt;&gt;"",$L377="Booked"),"Booked",IF(OR($L377="Declined",$L377="Moved / left"),"Closed",IF($O377&lt;DATE(YEAR('Settings'!$B$5),MONTH('Settings'!$B$5),1),"Overdue",IF($O377&lt;=EOMONTH('Settings'!$B$5,0),"Due this month",IF($O377&lt;=EOMONTH('Settings'!$B$5,1),"Due next month","Not yet due"))))))</f>
        <v/>
      </c>
      <c r="Q377" s="16">
        <f>IF($P377="Overdue",'Settings'!$B$5-$O377,"")</f>
        <v/>
      </c>
      <c r="R377" s="16">
        <f>IF($A377="","",COUNT($H377,$J377,$K377))</f>
        <v/>
      </c>
      <c r="S377" s="17">
        <f>IF($O377="","",DATE(YEAR($O377),MONTH($O377),1))</f>
        <v/>
      </c>
      <c r="T377" s="16">
        <f>IF($P377="Overdue",COUNTIF($P$3:$P377,"Overdue"),"")</f>
        <v/>
      </c>
    </row>
    <row r="378">
      <c r="A378" s="4" t="n"/>
      <c r="B378" s="4" t="n"/>
      <c r="C378" s="14" t="n"/>
      <c r="D378" s="4" t="n"/>
      <c r="E378" s="4" t="n"/>
      <c r="F378" s="5" t="n"/>
      <c r="G378" s="6" t="n"/>
      <c r="H378" s="5" t="n"/>
      <c r="I378" s="4" t="n"/>
      <c r="J378" s="5" t="n"/>
      <c r="K378" s="5" t="n"/>
      <c r="L378" s="4" t="n"/>
      <c r="M378" s="5" t="n"/>
      <c r="N378" s="4" t="n"/>
      <c r="O378" s="15">
        <f>IF($F378="","",EDATE($F378,IF($G378="",'Settings'!$B$6,$G378)))</f>
        <v/>
      </c>
      <c r="P378" s="9">
        <f>IF($O378="","",IF(OR($M378&lt;&gt;"",$L378="Booked"),"Booked",IF(OR($L378="Declined",$L378="Moved / left"),"Closed",IF($O378&lt;DATE(YEAR('Settings'!$B$5),MONTH('Settings'!$B$5),1),"Overdue",IF($O378&lt;=EOMONTH('Settings'!$B$5,0),"Due this month",IF($O378&lt;=EOMONTH('Settings'!$B$5,1),"Due next month","Not yet due"))))))</f>
        <v/>
      </c>
      <c r="Q378" s="16">
        <f>IF($P378="Overdue",'Settings'!$B$5-$O378,"")</f>
        <v/>
      </c>
      <c r="R378" s="16">
        <f>IF($A378="","",COUNT($H378,$J378,$K378))</f>
        <v/>
      </c>
      <c r="S378" s="17">
        <f>IF($O378="","",DATE(YEAR($O378),MONTH($O378),1))</f>
        <v/>
      </c>
      <c r="T378" s="16">
        <f>IF($P378="Overdue",COUNTIF($P$3:$P378,"Overdue"),"")</f>
        <v/>
      </c>
    </row>
    <row r="379">
      <c r="A379" s="4" t="n"/>
      <c r="B379" s="4" t="n"/>
      <c r="C379" s="14" t="n"/>
      <c r="D379" s="4" t="n"/>
      <c r="E379" s="4" t="n"/>
      <c r="F379" s="5" t="n"/>
      <c r="G379" s="6" t="n"/>
      <c r="H379" s="5" t="n"/>
      <c r="I379" s="4" t="n"/>
      <c r="J379" s="5" t="n"/>
      <c r="K379" s="5" t="n"/>
      <c r="L379" s="4" t="n"/>
      <c r="M379" s="5" t="n"/>
      <c r="N379" s="4" t="n"/>
      <c r="O379" s="15">
        <f>IF($F379="","",EDATE($F379,IF($G379="",'Settings'!$B$6,$G379)))</f>
        <v/>
      </c>
      <c r="P379" s="9">
        <f>IF($O379="","",IF(OR($M379&lt;&gt;"",$L379="Booked"),"Booked",IF(OR($L379="Declined",$L379="Moved / left"),"Closed",IF($O379&lt;DATE(YEAR('Settings'!$B$5),MONTH('Settings'!$B$5),1),"Overdue",IF($O379&lt;=EOMONTH('Settings'!$B$5,0),"Due this month",IF($O379&lt;=EOMONTH('Settings'!$B$5,1),"Due next month","Not yet due"))))))</f>
        <v/>
      </c>
      <c r="Q379" s="16">
        <f>IF($P379="Overdue",'Settings'!$B$5-$O379,"")</f>
        <v/>
      </c>
      <c r="R379" s="16">
        <f>IF($A379="","",COUNT($H379,$J379,$K379))</f>
        <v/>
      </c>
      <c r="S379" s="17">
        <f>IF($O379="","",DATE(YEAR($O379),MONTH($O379),1))</f>
        <v/>
      </c>
      <c r="T379" s="16">
        <f>IF($P379="Overdue",COUNTIF($P$3:$P379,"Overdue"),"")</f>
        <v/>
      </c>
    </row>
    <row r="380">
      <c r="A380" s="4" t="n"/>
      <c r="B380" s="4" t="n"/>
      <c r="C380" s="14" t="n"/>
      <c r="D380" s="4" t="n"/>
      <c r="E380" s="4" t="n"/>
      <c r="F380" s="5" t="n"/>
      <c r="G380" s="6" t="n"/>
      <c r="H380" s="5" t="n"/>
      <c r="I380" s="4" t="n"/>
      <c r="J380" s="5" t="n"/>
      <c r="K380" s="5" t="n"/>
      <c r="L380" s="4" t="n"/>
      <c r="M380" s="5" t="n"/>
      <c r="N380" s="4" t="n"/>
      <c r="O380" s="15">
        <f>IF($F380="","",EDATE($F380,IF($G380="",'Settings'!$B$6,$G380)))</f>
        <v/>
      </c>
      <c r="P380" s="9">
        <f>IF($O380="","",IF(OR($M380&lt;&gt;"",$L380="Booked"),"Booked",IF(OR($L380="Declined",$L380="Moved / left"),"Closed",IF($O380&lt;DATE(YEAR('Settings'!$B$5),MONTH('Settings'!$B$5),1),"Overdue",IF($O380&lt;=EOMONTH('Settings'!$B$5,0),"Due this month",IF($O380&lt;=EOMONTH('Settings'!$B$5,1),"Due next month","Not yet due"))))))</f>
        <v/>
      </c>
      <c r="Q380" s="16">
        <f>IF($P380="Overdue",'Settings'!$B$5-$O380,"")</f>
        <v/>
      </c>
      <c r="R380" s="16">
        <f>IF($A380="","",COUNT($H380,$J380,$K380))</f>
        <v/>
      </c>
      <c r="S380" s="17">
        <f>IF($O380="","",DATE(YEAR($O380),MONTH($O380),1))</f>
        <v/>
      </c>
      <c r="T380" s="16">
        <f>IF($P380="Overdue",COUNTIF($P$3:$P380,"Overdue"),"")</f>
        <v/>
      </c>
    </row>
    <row r="381">
      <c r="A381" s="4" t="n"/>
      <c r="B381" s="4" t="n"/>
      <c r="C381" s="14" t="n"/>
      <c r="D381" s="4" t="n"/>
      <c r="E381" s="4" t="n"/>
      <c r="F381" s="5" t="n"/>
      <c r="G381" s="6" t="n"/>
      <c r="H381" s="5" t="n"/>
      <c r="I381" s="4" t="n"/>
      <c r="J381" s="5" t="n"/>
      <c r="K381" s="5" t="n"/>
      <c r="L381" s="4" t="n"/>
      <c r="M381" s="5" t="n"/>
      <c r="N381" s="4" t="n"/>
      <c r="O381" s="15">
        <f>IF($F381="","",EDATE($F381,IF($G381="",'Settings'!$B$6,$G381)))</f>
        <v/>
      </c>
      <c r="P381" s="9">
        <f>IF($O381="","",IF(OR($M381&lt;&gt;"",$L381="Booked"),"Booked",IF(OR($L381="Declined",$L381="Moved / left"),"Closed",IF($O381&lt;DATE(YEAR('Settings'!$B$5),MONTH('Settings'!$B$5),1),"Overdue",IF($O381&lt;=EOMONTH('Settings'!$B$5,0),"Due this month",IF($O381&lt;=EOMONTH('Settings'!$B$5,1),"Due next month","Not yet due"))))))</f>
        <v/>
      </c>
      <c r="Q381" s="16">
        <f>IF($P381="Overdue",'Settings'!$B$5-$O381,"")</f>
        <v/>
      </c>
      <c r="R381" s="16">
        <f>IF($A381="","",COUNT($H381,$J381,$K381))</f>
        <v/>
      </c>
      <c r="S381" s="17">
        <f>IF($O381="","",DATE(YEAR($O381),MONTH($O381),1))</f>
        <v/>
      </c>
      <c r="T381" s="16">
        <f>IF($P381="Overdue",COUNTIF($P$3:$P381,"Overdue"),"")</f>
        <v/>
      </c>
    </row>
    <row r="382">
      <c r="A382" s="4" t="n"/>
      <c r="B382" s="4" t="n"/>
      <c r="C382" s="14" t="n"/>
      <c r="D382" s="4" t="n"/>
      <c r="E382" s="4" t="n"/>
      <c r="F382" s="5" t="n"/>
      <c r="G382" s="6" t="n"/>
      <c r="H382" s="5" t="n"/>
      <c r="I382" s="4" t="n"/>
      <c r="J382" s="5" t="n"/>
      <c r="K382" s="5" t="n"/>
      <c r="L382" s="4" t="n"/>
      <c r="M382" s="5" t="n"/>
      <c r="N382" s="4" t="n"/>
      <c r="O382" s="15">
        <f>IF($F382="","",EDATE($F382,IF($G382="",'Settings'!$B$6,$G382)))</f>
        <v/>
      </c>
      <c r="P382" s="9">
        <f>IF($O382="","",IF(OR($M382&lt;&gt;"",$L382="Booked"),"Booked",IF(OR($L382="Declined",$L382="Moved / left"),"Closed",IF($O382&lt;DATE(YEAR('Settings'!$B$5),MONTH('Settings'!$B$5),1),"Overdue",IF($O382&lt;=EOMONTH('Settings'!$B$5,0),"Due this month",IF($O382&lt;=EOMONTH('Settings'!$B$5,1),"Due next month","Not yet due"))))))</f>
        <v/>
      </c>
      <c r="Q382" s="16">
        <f>IF($P382="Overdue",'Settings'!$B$5-$O382,"")</f>
        <v/>
      </c>
      <c r="R382" s="16">
        <f>IF($A382="","",COUNT($H382,$J382,$K382))</f>
        <v/>
      </c>
      <c r="S382" s="17">
        <f>IF($O382="","",DATE(YEAR($O382),MONTH($O382),1))</f>
        <v/>
      </c>
      <c r="T382" s="16">
        <f>IF($P382="Overdue",COUNTIF($P$3:$P382,"Overdue"),"")</f>
        <v/>
      </c>
    </row>
    <row r="383">
      <c r="A383" s="4" t="n"/>
      <c r="B383" s="4" t="n"/>
      <c r="C383" s="14" t="n"/>
      <c r="D383" s="4" t="n"/>
      <c r="E383" s="4" t="n"/>
      <c r="F383" s="5" t="n"/>
      <c r="G383" s="6" t="n"/>
      <c r="H383" s="5" t="n"/>
      <c r="I383" s="4" t="n"/>
      <c r="J383" s="5" t="n"/>
      <c r="K383" s="5" t="n"/>
      <c r="L383" s="4" t="n"/>
      <c r="M383" s="5" t="n"/>
      <c r="N383" s="4" t="n"/>
      <c r="O383" s="15">
        <f>IF($F383="","",EDATE($F383,IF($G383="",'Settings'!$B$6,$G383)))</f>
        <v/>
      </c>
      <c r="P383" s="9">
        <f>IF($O383="","",IF(OR($M383&lt;&gt;"",$L383="Booked"),"Booked",IF(OR($L383="Declined",$L383="Moved / left"),"Closed",IF($O383&lt;DATE(YEAR('Settings'!$B$5),MONTH('Settings'!$B$5),1),"Overdue",IF($O383&lt;=EOMONTH('Settings'!$B$5,0),"Due this month",IF($O383&lt;=EOMONTH('Settings'!$B$5,1),"Due next month","Not yet due"))))))</f>
        <v/>
      </c>
      <c r="Q383" s="16">
        <f>IF($P383="Overdue",'Settings'!$B$5-$O383,"")</f>
        <v/>
      </c>
      <c r="R383" s="16">
        <f>IF($A383="","",COUNT($H383,$J383,$K383))</f>
        <v/>
      </c>
      <c r="S383" s="17">
        <f>IF($O383="","",DATE(YEAR($O383),MONTH($O383),1))</f>
        <v/>
      </c>
      <c r="T383" s="16">
        <f>IF($P383="Overdue",COUNTIF($P$3:$P383,"Overdue"),"")</f>
        <v/>
      </c>
    </row>
    <row r="384">
      <c r="A384" s="4" t="n"/>
      <c r="B384" s="4" t="n"/>
      <c r="C384" s="14" t="n"/>
      <c r="D384" s="4" t="n"/>
      <c r="E384" s="4" t="n"/>
      <c r="F384" s="5" t="n"/>
      <c r="G384" s="6" t="n"/>
      <c r="H384" s="5" t="n"/>
      <c r="I384" s="4" t="n"/>
      <c r="J384" s="5" t="n"/>
      <c r="K384" s="5" t="n"/>
      <c r="L384" s="4" t="n"/>
      <c r="M384" s="5" t="n"/>
      <c r="N384" s="4" t="n"/>
      <c r="O384" s="15">
        <f>IF($F384="","",EDATE($F384,IF($G384="",'Settings'!$B$6,$G384)))</f>
        <v/>
      </c>
      <c r="P384" s="9">
        <f>IF($O384="","",IF(OR($M384&lt;&gt;"",$L384="Booked"),"Booked",IF(OR($L384="Declined",$L384="Moved / left"),"Closed",IF($O384&lt;DATE(YEAR('Settings'!$B$5),MONTH('Settings'!$B$5),1),"Overdue",IF($O384&lt;=EOMONTH('Settings'!$B$5,0),"Due this month",IF($O384&lt;=EOMONTH('Settings'!$B$5,1),"Due next month","Not yet due"))))))</f>
        <v/>
      </c>
      <c r="Q384" s="16">
        <f>IF($P384="Overdue",'Settings'!$B$5-$O384,"")</f>
        <v/>
      </c>
      <c r="R384" s="16">
        <f>IF($A384="","",COUNT($H384,$J384,$K384))</f>
        <v/>
      </c>
      <c r="S384" s="17">
        <f>IF($O384="","",DATE(YEAR($O384),MONTH($O384),1))</f>
        <v/>
      </c>
      <c r="T384" s="16">
        <f>IF($P384="Overdue",COUNTIF($P$3:$P384,"Overdue"),"")</f>
        <v/>
      </c>
    </row>
    <row r="385">
      <c r="A385" s="4" t="n"/>
      <c r="B385" s="4" t="n"/>
      <c r="C385" s="14" t="n"/>
      <c r="D385" s="4" t="n"/>
      <c r="E385" s="4" t="n"/>
      <c r="F385" s="5" t="n"/>
      <c r="G385" s="6" t="n"/>
      <c r="H385" s="5" t="n"/>
      <c r="I385" s="4" t="n"/>
      <c r="J385" s="5" t="n"/>
      <c r="K385" s="5" t="n"/>
      <c r="L385" s="4" t="n"/>
      <c r="M385" s="5" t="n"/>
      <c r="N385" s="4" t="n"/>
      <c r="O385" s="15">
        <f>IF($F385="","",EDATE($F385,IF($G385="",'Settings'!$B$6,$G385)))</f>
        <v/>
      </c>
      <c r="P385" s="9">
        <f>IF($O385="","",IF(OR($M385&lt;&gt;"",$L385="Booked"),"Booked",IF(OR($L385="Declined",$L385="Moved / left"),"Closed",IF($O385&lt;DATE(YEAR('Settings'!$B$5),MONTH('Settings'!$B$5),1),"Overdue",IF($O385&lt;=EOMONTH('Settings'!$B$5,0),"Due this month",IF($O385&lt;=EOMONTH('Settings'!$B$5,1),"Due next month","Not yet due"))))))</f>
        <v/>
      </c>
      <c r="Q385" s="16">
        <f>IF($P385="Overdue",'Settings'!$B$5-$O385,"")</f>
        <v/>
      </c>
      <c r="R385" s="16">
        <f>IF($A385="","",COUNT($H385,$J385,$K385))</f>
        <v/>
      </c>
      <c r="S385" s="17">
        <f>IF($O385="","",DATE(YEAR($O385),MONTH($O385),1))</f>
        <v/>
      </c>
      <c r="T385" s="16">
        <f>IF($P385="Overdue",COUNTIF($P$3:$P385,"Overdue"),"")</f>
        <v/>
      </c>
    </row>
    <row r="386">
      <c r="A386" s="4" t="n"/>
      <c r="B386" s="4" t="n"/>
      <c r="C386" s="14" t="n"/>
      <c r="D386" s="4" t="n"/>
      <c r="E386" s="4" t="n"/>
      <c r="F386" s="5" t="n"/>
      <c r="G386" s="6" t="n"/>
      <c r="H386" s="5" t="n"/>
      <c r="I386" s="4" t="n"/>
      <c r="J386" s="5" t="n"/>
      <c r="K386" s="5" t="n"/>
      <c r="L386" s="4" t="n"/>
      <c r="M386" s="5" t="n"/>
      <c r="N386" s="4" t="n"/>
      <c r="O386" s="15">
        <f>IF($F386="","",EDATE($F386,IF($G386="",'Settings'!$B$6,$G386)))</f>
        <v/>
      </c>
      <c r="P386" s="9">
        <f>IF($O386="","",IF(OR($M386&lt;&gt;"",$L386="Booked"),"Booked",IF(OR($L386="Declined",$L386="Moved / left"),"Closed",IF($O386&lt;DATE(YEAR('Settings'!$B$5),MONTH('Settings'!$B$5),1),"Overdue",IF($O386&lt;=EOMONTH('Settings'!$B$5,0),"Due this month",IF($O386&lt;=EOMONTH('Settings'!$B$5,1),"Due next month","Not yet due"))))))</f>
        <v/>
      </c>
      <c r="Q386" s="16">
        <f>IF($P386="Overdue",'Settings'!$B$5-$O386,"")</f>
        <v/>
      </c>
      <c r="R386" s="16">
        <f>IF($A386="","",COUNT($H386,$J386,$K386))</f>
        <v/>
      </c>
      <c r="S386" s="17">
        <f>IF($O386="","",DATE(YEAR($O386),MONTH($O386),1))</f>
        <v/>
      </c>
      <c r="T386" s="16">
        <f>IF($P386="Overdue",COUNTIF($P$3:$P386,"Overdue"),"")</f>
        <v/>
      </c>
    </row>
    <row r="387">
      <c r="A387" s="4" t="n"/>
      <c r="B387" s="4" t="n"/>
      <c r="C387" s="14" t="n"/>
      <c r="D387" s="4" t="n"/>
      <c r="E387" s="4" t="n"/>
      <c r="F387" s="5" t="n"/>
      <c r="G387" s="6" t="n"/>
      <c r="H387" s="5" t="n"/>
      <c r="I387" s="4" t="n"/>
      <c r="J387" s="5" t="n"/>
      <c r="K387" s="5" t="n"/>
      <c r="L387" s="4" t="n"/>
      <c r="M387" s="5" t="n"/>
      <c r="N387" s="4" t="n"/>
      <c r="O387" s="15">
        <f>IF($F387="","",EDATE($F387,IF($G387="",'Settings'!$B$6,$G387)))</f>
        <v/>
      </c>
      <c r="P387" s="9">
        <f>IF($O387="","",IF(OR($M387&lt;&gt;"",$L387="Booked"),"Booked",IF(OR($L387="Declined",$L387="Moved / left"),"Closed",IF($O387&lt;DATE(YEAR('Settings'!$B$5),MONTH('Settings'!$B$5),1),"Overdue",IF($O387&lt;=EOMONTH('Settings'!$B$5,0),"Due this month",IF($O387&lt;=EOMONTH('Settings'!$B$5,1),"Due next month","Not yet due"))))))</f>
        <v/>
      </c>
      <c r="Q387" s="16">
        <f>IF($P387="Overdue",'Settings'!$B$5-$O387,"")</f>
        <v/>
      </c>
      <c r="R387" s="16">
        <f>IF($A387="","",COUNT($H387,$J387,$K387))</f>
        <v/>
      </c>
      <c r="S387" s="17">
        <f>IF($O387="","",DATE(YEAR($O387),MONTH($O387),1))</f>
        <v/>
      </c>
      <c r="T387" s="16">
        <f>IF($P387="Overdue",COUNTIF($P$3:$P387,"Overdue"),"")</f>
        <v/>
      </c>
    </row>
    <row r="388">
      <c r="A388" s="4" t="n"/>
      <c r="B388" s="4" t="n"/>
      <c r="C388" s="14" t="n"/>
      <c r="D388" s="4" t="n"/>
      <c r="E388" s="4" t="n"/>
      <c r="F388" s="5" t="n"/>
      <c r="G388" s="6" t="n"/>
      <c r="H388" s="5" t="n"/>
      <c r="I388" s="4" t="n"/>
      <c r="J388" s="5" t="n"/>
      <c r="K388" s="5" t="n"/>
      <c r="L388" s="4" t="n"/>
      <c r="M388" s="5" t="n"/>
      <c r="N388" s="4" t="n"/>
      <c r="O388" s="15">
        <f>IF($F388="","",EDATE($F388,IF($G388="",'Settings'!$B$6,$G388)))</f>
        <v/>
      </c>
      <c r="P388" s="9">
        <f>IF($O388="","",IF(OR($M388&lt;&gt;"",$L388="Booked"),"Booked",IF(OR($L388="Declined",$L388="Moved / left"),"Closed",IF($O388&lt;DATE(YEAR('Settings'!$B$5),MONTH('Settings'!$B$5),1),"Overdue",IF($O388&lt;=EOMONTH('Settings'!$B$5,0),"Due this month",IF($O388&lt;=EOMONTH('Settings'!$B$5,1),"Due next month","Not yet due"))))))</f>
        <v/>
      </c>
      <c r="Q388" s="16">
        <f>IF($P388="Overdue",'Settings'!$B$5-$O388,"")</f>
        <v/>
      </c>
      <c r="R388" s="16">
        <f>IF($A388="","",COUNT($H388,$J388,$K388))</f>
        <v/>
      </c>
      <c r="S388" s="17">
        <f>IF($O388="","",DATE(YEAR($O388),MONTH($O388),1))</f>
        <v/>
      </c>
      <c r="T388" s="16">
        <f>IF($P388="Overdue",COUNTIF($P$3:$P388,"Overdue"),"")</f>
        <v/>
      </c>
    </row>
    <row r="389">
      <c r="A389" s="4" t="n"/>
      <c r="B389" s="4" t="n"/>
      <c r="C389" s="14" t="n"/>
      <c r="D389" s="4" t="n"/>
      <c r="E389" s="4" t="n"/>
      <c r="F389" s="5" t="n"/>
      <c r="G389" s="6" t="n"/>
      <c r="H389" s="5" t="n"/>
      <c r="I389" s="4" t="n"/>
      <c r="J389" s="5" t="n"/>
      <c r="K389" s="5" t="n"/>
      <c r="L389" s="4" t="n"/>
      <c r="M389" s="5" t="n"/>
      <c r="N389" s="4" t="n"/>
      <c r="O389" s="15">
        <f>IF($F389="","",EDATE($F389,IF($G389="",'Settings'!$B$6,$G389)))</f>
        <v/>
      </c>
      <c r="P389" s="9">
        <f>IF($O389="","",IF(OR($M389&lt;&gt;"",$L389="Booked"),"Booked",IF(OR($L389="Declined",$L389="Moved / left"),"Closed",IF($O389&lt;DATE(YEAR('Settings'!$B$5),MONTH('Settings'!$B$5),1),"Overdue",IF($O389&lt;=EOMONTH('Settings'!$B$5,0),"Due this month",IF($O389&lt;=EOMONTH('Settings'!$B$5,1),"Due next month","Not yet due"))))))</f>
        <v/>
      </c>
      <c r="Q389" s="16">
        <f>IF($P389="Overdue",'Settings'!$B$5-$O389,"")</f>
        <v/>
      </c>
      <c r="R389" s="16">
        <f>IF($A389="","",COUNT($H389,$J389,$K389))</f>
        <v/>
      </c>
      <c r="S389" s="17">
        <f>IF($O389="","",DATE(YEAR($O389),MONTH($O389),1))</f>
        <v/>
      </c>
      <c r="T389" s="16">
        <f>IF($P389="Overdue",COUNTIF($P$3:$P389,"Overdue"),"")</f>
        <v/>
      </c>
    </row>
    <row r="390">
      <c r="A390" s="4" t="n"/>
      <c r="B390" s="4" t="n"/>
      <c r="C390" s="14" t="n"/>
      <c r="D390" s="4" t="n"/>
      <c r="E390" s="4" t="n"/>
      <c r="F390" s="5" t="n"/>
      <c r="G390" s="6" t="n"/>
      <c r="H390" s="5" t="n"/>
      <c r="I390" s="4" t="n"/>
      <c r="J390" s="5" t="n"/>
      <c r="K390" s="5" t="n"/>
      <c r="L390" s="4" t="n"/>
      <c r="M390" s="5" t="n"/>
      <c r="N390" s="4" t="n"/>
      <c r="O390" s="15">
        <f>IF($F390="","",EDATE($F390,IF($G390="",'Settings'!$B$6,$G390)))</f>
        <v/>
      </c>
      <c r="P390" s="9">
        <f>IF($O390="","",IF(OR($M390&lt;&gt;"",$L390="Booked"),"Booked",IF(OR($L390="Declined",$L390="Moved / left"),"Closed",IF($O390&lt;DATE(YEAR('Settings'!$B$5),MONTH('Settings'!$B$5),1),"Overdue",IF($O390&lt;=EOMONTH('Settings'!$B$5,0),"Due this month",IF($O390&lt;=EOMONTH('Settings'!$B$5,1),"Due next month","Not yet due"))))))</f>
        <v/>
      </c>
      <c r="Q390" s="16">
        <f>IF($P390="Overdue",'Settings'!$B$5-$O390,"")</f>
        <v/>
      </c>
      <c r="R390" s="16">
        <f>IF($A390="","",COUNT($H390,$J390,$K390))</f>
        <v/>
      </c>
      <c r="S390" s="17">
        <f>IF($O390="","",DATE(YEAR($O390),MONTH($O390),1))</f>
        <v/>
      </c>
      <c r="T390" s="16">
        <f>IF($P390="Overdue",COUNTIF($P$3:$P390,"Overdue"),"")</f>
        <v/>
      </c>
    </row>
    <row r="391">
      <c r="A391" s="4" t="n"/>
      <c r="B391" s="4" t="n"/>
      <c r="C391" s="14" t="n"/>
      <c r="D391" s="4" t="n"/>
      <c r="E391" s="4" t="n"/>
      <c r="F391" s="5" t="n"/>
      <c r="G391" s="6" t="n"/>
      <c r="H391" s="5" t="n"/>
      <c r="I391" s="4" t="n"/>
      <c r="J391" s="5" t="n"/>
      <c r="K391" s="5" t="n"/>
      <c r="L391" s="4" t="n"/>
      <c r="M391" s="5" t="n"/>
      <c r="N391" s="4" t="n"/>
      <c r="O391" s="15">
        <f>IF($F391="","",EDATE($F391,IF($G391="",'Settings'!$B$6,$G391)))</f>
        <v/>
      </c>
      <c r="P391" s="9">
        <f>IF($O391="","",IF(OR($M391&lt;&gt;"",$L391="Booked"),"Booked",IF(OR($L391="Declined",$L391="Moved / left"),"Closed",IF($O391&lt;DATE(YEAR('Settings'!$B$5),MONTH('Settings'!$B$5),1),"Overdue",IF($O391&lt;=EOMONTH('Settings'!$B$5,0),"Due this month",IF($O391&lt;=EOMONTH('Settings'!$B$5,1),"Due next month","Not yet due"))))))</f>
        <v/>
      </c>
      <c r="Q391" s="16">
        <f>IF($P391="Overdue",'Settings'!$B$5-$O391,"")</f>
        <v/>
      </c>
      <c r="R391" s="16">
        <f>IF($A391="","",COUNT($H391,$J391,$K391))</f>
        <v/>
      </c>
      <c r="S391" s="17">
        <f>IF($O391="","",DATE(YEAR($O391),MONTH($O391),1))</f>
        <v/>
      </c>
      <c r="T391" s="16">
        <f>IF($P391="Overdue",COUNTIF($P$3:$P391,"Overdue"),"")</f>
        <v/>
      </c>
    </row>
    <row r="392">
      <c r="A392" s="4" t="n"/>
      <c r="B392" s="4" t="n"/>
      <c r="C392" s="14" t="n"/>
      <c r="D392" s="4" t="n"/>
      <c r="E392" s="4" t="n"/>
      <c r="F392" s="5" t="n"/>
      <c r="G392" s="6" t="n"/>
      <c r="H392" s="5" t="n"/>
      <c r="I392" s="4" t="n"/>
      <c r="J392" s="5" t="n"/>
      <c r="K392" s="5" t="n"/>
      <c r="L392" s="4" t="n"/>
      <c r="M392" s="5" t="n"/>
      <c r="N392" s="4" t="n"/>
      <c r="O392" s="15">
        <f>IF($F392="","",EDATE($F392,IF($G392="",'Settings'!$B$6,$G392)))</f>
        <v/>
      </c>
      <c r="P392" s="9">
        <f>IF($O392="","",IF(OR($M392&lt;&gt;"",$L392="Booked"),"Booked",IF(OR($L392="Declined",$L392="Moved / left"),"Closed",IF($O392&lt;DATE(YEAR('Settings'!$B$5),MONTH('Settings'!$B$5),1),"Overdue",IF($O392&lt;=EOMONTH('Settings'!$B$5,0),"Due this month",IF($O392&lt;=EOMONTH('Settings'!$B$5,1),"Due next month","Not yet due"))))))</f>
        <v/>
      </c>
      <c r="Q392" s="16">
        <f>IF($P392="Overdue",'Settings'!$B$5-$O392,"")</f>
        <v/>
      </c>
      <c r="R392" s="16">
        <f>IF($A392="","",COUNT($H392,$J392,$K392))</f>
        <v/>
      </c>
      <c r="S392" s="17">
        <f>IF($O392="","",DATE(YEAR($O392),MONTH($O392),1))</f>
        <v/>
      </c>
      <c r="T392" s="16">
        <f>IF($P392="Overdue",COUNTIF($P$3:$P392,"Overdue"),"")</f>
        <v/>
      </c>
    </row>
    <row r="393">
      <c r="A393" s="4" t="n"/>
      <c r="B393" s="4" t="n"/>
      <c r="C393" s="14" t="n"/>
      <c r="D393" s="4" t="n"/>
      <c r="E393" s="4" t="n"/>
      <c r="F393" s="5" t="n"/>
      <c r="G393" s="6" t="n"/>
      <c r="H393" s="5" t="n"/>
      <c r="I393" s="4" t="n"/>
      <c r="J393" s="5" t="n"/>
      <c r="K393" s="5" t="n"/>
      <c r="L393" s="4" t="n"/>
      <c r="M393" s="5" t="n"/>
      <c r="N393" s="4" t="n"/>
      <c r="O393" s="15">
        <f>IF($F393="","",EDATE($F393,IF($G393="",'Settings'!$B$6,$G393)))</f>
        <v/>
      </c>
      <c r="P393" s="9">
        <f>IF($O393="","",IF(OR($M393&lt;&gt;"",$L393="Booked"),"Booked",IF(OR($L393="Declined",$L393="Moved / left"),"Closed",IF($O393&lt;DATE(YEAR('Settings'!$B$5),MONTH('Settings'!$B$5),1),"Overdue",IF($O393&lt;=EOMONTH('Settings'!$B$5,0),"Due this month",IF($O393&lt;=EOMONTH('Settings'!$B$5,1),"Due next month","Not yet due"))))))</f>
        <v/>
      </c>
      <c r="Q393" s="16">
        <f>IF($P393="Overdue",'Settings'!$B$5-$O393,"")</f>
        <v/>
      </c>
      <c r="R393" s="16">
        <f>IF($A393="","",COUNT($H393,$J393,$K393))</f>
        <v/>
      </c>
      <c r="S393" s="17">
        <f>IF($O393="","",DATE(YEAR($O393),MONTH($O393),1))</f>
        <v/>
      </c>
      <c r="T393" s="16">
        <f>IF($P393="Overdue",COUNTIF($P$3:$P393,"Overdue"),"")</f>
        <v/>
      </c>
    </row>
    <row r="394">
      <c r="A394" s="4" t="n"/>
      <c r="B394" s="4" t="n"/>
      <c r="C394" s="14" t="n"/>
      <c r="D394" s="4" t="n"/>
      <c r="E394" s="4" t="n"/>
      <c r="F394" s="5" t="n"/>
      <c r="G394" s="6" t="n"/>
      <c r="H394" s="5" t="n"/>
      <c r="I394" s="4" t="n"/>
      <c r="J394" s="5" t="n"/>
      <c r="K394" s="5" t="n"/>
      <c r="L394" s="4" t="n"/>
      <c r="M394" s="5" t="n"/>
      <c r="N394" s="4" t="n"/>
      <c r="O394" s="15">
        <f>IF($F394="","",EDATE($F394,IF($G394="",'Settings'!$B$6,$G394)))</f>
        <v/>
      </c>
      <c r="P394" s="9">
        <f>IF($O394="","",IF(OR($M394&lt;&gt;"",$L394="Booked"),"Booked",IF(OR($L394="Declined",$L394="Moved / left"),"Closed",IF($O394&lt;DATE(YEAR('Settings'!$B$5),MONTH('Settings'!$B$5),1),"Overdue",IF($O394&lt;=EOMONTH('Settings'!$B$5,0),"Due this month",IF($O394&lt;=EOMONTH('Settings'!$B$5,1),"Due next month","Not yet due"))))))</f>
        <v/>
      </c>
      <c r="Q394" s="16">
        <f>IF($P394="Overdue",'Settings'!$B$5-$O394,"")</f>
        <v/>
      </c>
      <c r="R394" s="16">
        <f>IF($A394="","",COUNT($H394,$J394,$K394))</f>
        <v/>
      </c>
      <c r="S394" s="17">
        <f>IF($O394="","",DATE(YEAR($O394),MONTH($O394),1))</f>
        <v/>
      </c>
      <c r="T394" s="16">
        <f>IF($P394="Overdue",COUNTIF($P$3:$P394,"Overdue"),"")</f>
        <v/>
      </c>
    </row>
    <row r="395">
      <c r="A395" s="4" t="n"/>
      <c r="B395" s="4" t="n"/>
      <c r="C395" s="14" t="n"/>
      <c r="D395" s="4" t="n"/>
      <c r="E395" s="4" t="n"/>
      <c r="F395" s="5" t="n"/>
      <c r="G395" s="6" t="n"/>
      <c r="H395" s="5" t="n"/>
      <c r="I395" s="4" t="n"/>
      <c r="J395" s="5" t="n"/>
      <c r="K395" s="5" t="n"/>
      <c r="L395" s="4" t="n"/>
      <c r="M395" s="5" t="n"/>
      <c r="N395" s="4" t="n"/>
      <c r="O395" s="15">
        <f>IF($F395="","",EDATE($F395,IF($G395="",'Settings'!$B$6,$G395)))</f>
        <v/>
      </c>
      <c r="P395" s="9">
        <f>IF($O395="","",IF(OR($M395&lt;&gt;"",$L395="Booked"),"Booked",IF(OR($L395="Declined",$L395="Moved / left"),"Closed",IF($O395&lt;DATE(YEAR('Settings'!$B$5),MONTH('Settings'!$B$5),1),"Overdue",IF($O395&lt;=EOMONTH('Settings'!$B$5,0),"Due this month",IF($O395&lt;=EOMONTH('Settings'!$B$5,1),"Due next month","Not yet due"))))))</f>
        <v/>
      </c>
      <c r="Q395" s="16">
        <f>IF($P395="Overdue",'Settings'!$B$5-$O395,"")</f>
        <v/>
      </c>
      <c r="R395" s="16">
        <f>IF($A395="","",COUNT($H395,$J395,$K395))</f>
        <v/>
      </c>
      <c r="S395" s="17">
        <f>IF($O395="","",DATE(YEAR($O395),MONTH($O395),1))</f>
        <v/>
      </c>
      <c r="T395" s="16">
        <f>IF($P395="Overdue",COUNTIF($P$3:$P395,"Overdue"),"")</f>
        <v/>
      </c>
    </row>
    <row r="396">
      <c r="A396" s="4" t="n"/>
      <c r="B396" s="4" t="n"/>
      <c r="C396" s="14" t="n"/>
      <c r="D396" s="4" t="n"/>
      <c r="E396" s="4" t="n"/>
      <c r="F396" s="5" t="n"/>
      <c r="G396" s="6" t="n"/>
      <c r="H396" s="5" t="n"/>
      <c r="I396" s="4" t="n"/>
      <c r="J396" s="5" t="n"/>
      <c r="K396" s="5" t="n"/>
      <c r="L396" s="4" t="n"/>
      <c r="M396" s="5" t="n"/>
      <c r="N396" s="4" t="n"/>
      <c r="O396" s="15">
        <f>IF($F396="","",EDATE($F396,IF($G396="",'Settings'!$B$6,$G396)))</f>
        <v/>
      </c>
      <c r="P396" s="9">
        <f>IF($O396="","",IF(OR($M396&lt;&gt;"",$L396="Booked"),"Booked",IF(OR($L396="Declined",$L396="Moved / left"),"Closed",IF($O396&lt;DATE(YEAR('Settings'!$B$5),MONTH('Settings'!$B$5),1),"Overdue",IF($O396&lt;=EOMONTH('Settings'!$B$5,0),"Due this month",IF($O396&lt;=EOMONTH('Settings'!$B$5,1),"Due next month","Not yet due"))))))</f>
        <v/>
      </c>
      <c r="Q396" s="16">
        <f>IF($P396="Overdue",'Settings'!$B$5-$O396,"")</f>
        <v/>
      </c>
      <c r="R396" s="16">
        <f>IF($A396="","",COUNT($H396,$J396,$K396))</f>
        <v/>
      </c>
      <c r="S396" s="17">
        <f>IF($O396="","",DATE(YEAR($O396),MONTH($O396),1))</f>
        <v/>
      </c>
      <c r="T396" s="16">
        <f>IF($P396="Overdue",COUNTIF($P$3:$P396,"Overdue"),"")</f>
        <v/>
      </c>
    </row>
    <row r="397">
      <c r="A397" s="4" t="n"/>
      <c r="B397" s="4" t="n"/>
      <c r="C397" s="14" t="n"/>
      <c r="D397" s="4" t="n"/>
      <c r="E397" s="4" t="n"/>
      <c r="F397" s="5" t="n"/>
      <c r="G397" s="6" t="n"/>
      <c r="H397" s="5" t="n"/>
      <c r="I397" s="4" t="n"/>
      <c r="J397" s="5" t="n"/>
      <c r="K397" s="5" t="n"/>
      <c r="L397" s="4" t="n"/>
      <c r="M397" s="5" t="n"/>
      <c r="N397" s="4" t="n"/>
      <c r="O397" s="15">
        <f>IF($F397="","",EDATE($F397,IF($G397="",'Settings'!$B$6,$G397)))</f>
        <v/>
      </c>
      <c r="P397" s="9">
        <f>IF($O397="","",IF(OR($M397&lt;&gt;"",$L397="Booked"),"Booked",IF(OR($L397="Declined",$L397="Moved / left"),"Closed",IF($O397&lt;DATE(YEAR('Settings'!$B$5),MONTH('Settings'!$B$5),1),"Overdue",IF($O397&lt;=EOMONTH('Settings'!$B$5,0),"Due this month",IF($O397&lt;=EOMONTH('Settings'!$B$5,1),"Due next month","Not yet due"))))))</f>
        <v/>
      </c>
      <c r="Q397" s="16">
        <f>IF($P397="Overdue",'Settings'!$B$5-$O397,"")</f>
        <v/>
      </c>
      <c r="R397" s="16">
        <f>IF($A397="","",COUNT($H397,$J397,$K397))</f>
        <v/>
      </c>
      <c r="S397" s="17">
        <f>IF($O397="","",DATE(YEAR($O397),MONTH($O397),1))</f>
        <v/>
      </c>
      <c r="T397" s="16">
        <f>IF($P397="Overdue",COUNTIF($P$3:$P397,"Overdue"),"")</f>
        <v/>
      </c>
    </row>
    <row r="398">
      <c r="A398" s="4" t="n"/>
      <c r="B398" s="4" t="n"/>
      <c r="C398" s="14" t="n"/>
      <c r="D398" s="4" t="n"/>
      <c r="E398" s="4" t="n"/>
      <c r="F398" s="5" t="n"/>
      <c r="G398" s="6" t="n"/>
      <c r="H398" s="5" t="n"/>
      <c r="I398" s="4" t="n"/>
      <c r="J398" s="5" t="n"/>
      <c r="K398" s="5" t="n"/>
      <c r="L398" s="4" t="n"/>
      <c r="M398" s="5" t="n"/>
      <c r="N398" s="4" t="n"/>
      <c r="O398" s="15">
        <f>IF($F398="","",EDATE($F398,IF($G398="",'Settings'!$B$6,$G398)))</f>
        <v/>
      </c>
      <c r="P398" s="9">
        <f>IF($O398="","",IF(OR($M398&lt;&gt;"",$L398="Booked"),"Booked",IF(OR($L398="Declined",$L398="Moved / left"),"Closed",IF($O398&lt;DATE(YEAR('Settings'!$B$5),MONTH('Settings'!$B$5),1),"Overdue",IF($O398&lt;=EOMONTH('Settings'!$B$5,0),"Due this month",IF($O398&lt;=EOMONTH('Settings'!$B$5,1),"Due next month","Not yet due"))))))</f>
        <v/>
      </c>
      <c r="Q398" s="16">
        <f>IF($P398="Overdue",'Settings'!$B$5-$O398,"")</f>
        <v/>
      </c>
      <c r="R398" s="16">
        <f>IF($A398="","",COUNT($H398,$J398,$K398))</f>
        <v/>
      </c>
      <c r="S398" s="17">
        <f>IF($O398="","",DATE(YEAR($O398),MONTH($O398),1))</f>
        <v/>
      </c>
      <c r="T398" s="16">
        <f>IF($P398="Overdue",COUNTIF($P$3:$P398,"Overdue"),"")</f>
        <v/>
      </c>
    </row>
    <row r="399">
      <c r="A399" s="4" t="n"/>
      <c r="B399" s="4" t="n"/>
      <c r="C399" s="14" t="n"/>
      <c r="D399" s="4" t="n"/>
      <c r="E399" s="4" t="n"/>
      <c r="F399" s="5" t="n"/>
      <c r="G399" s="6" t="n"/>
      <c r="H399" s="5" t="n"/>
      <c r="I399" s="4" t="n"/>
      <c r="J399" s="5" t="n"/>
      <c r="K399" s="5" t="n"/>
      <c r="L399" s="4" t="n"/>
      <c r="M399" s="5" t="n"/>
      <c r="N399" s="4" t="n"/>
      <c r="O399" s="15">
        <f>IF($F399="","",EDATE($F399,IF($G399="",'Settings'!$B$6,$G399)))</f>
        <v/>
      </c>
      <c r="P399" s="9">
        <f>IF($O399="","",IF(OR($M399&lt;&gt;"",$L399="Booked"),"Booked",IF(OR($L399="Declined",$L399="Moved / left"),"Closed",IF($O399&lt;DATE(YEAR('Settings'!$B$5),MONTH('Settings'!$B$5),1),"Overdue",IF($O399&lt;=EOMONTH('Settings'!$B$5,0),"Due this month",IF($O399&lt;=EOMONTH('Settings'!$B$5,1),"Due next month","Not yet due"))))))</f>
        <v/>
      </c>
      <c r="Q399" s="16">
        <f>IF($P399="Overdue",'Settings'!$B$5-$O399,"")</f>
        <v/>
      </c>
      <c r="R399" s="16">
        <f>IF($A399="","",COUNT($H399,$J399,$K399))</f>
        <v/>
      </c>
      <c r="S399" s="17">
        <f>IF($O399="","",DATE(YEAR($O399),MONTH($O399),1))</f>
        <v/>
      </c>
      <c r="T399" s="16">
        <f>IF($P399="Overdue",COUNTIF($P$3:$P399,"Overdue"),"")</f>
        <v/>
      </c>
    </row>
    <row r="400">
      <c r="A400" s="4" t="n"/>
      <c r="B400" s="4" t="n"/>
      <c r="C400" s="14" t="n"/>
      <c r="D400" s="4" t="n"/>
      <c r="E400" s="4" t="n"/>
      <c r="F400" s="5" t="n"/>
      <c r="G400" s="6" t="n"/>
      <c r="H400" s="5" t="n"/>
      <c r="I400" s="4" t="n"/>
      <c r="J400" s="5" t="n"/>
      <c r="K400" s="5" t="n"/>
      <c r="L400" s="4" t="n"/>
      <c r="M400" s="5" t="n"/>
      <c r="N400" s="4" t="n"/>
      <c r="O400" s="15">
        <f>IF($F400="","",EDATE($F400,IF($G400="",'Settings'!$B$6,$G400)))</f>
        <v/>
      </c>
      <c r="P400" s="9">
        <f>IF($O400="","",IF(OR($M400&lt;&gt;"",$L400="Booked"),"Booked",IF(OR($L400="Declined",$L400="Moved / left"),"Closed",IF($O400&lt;DATE(YEAR('Settings'!$B$5),MONTH('Settings'!$B$5),1),"Overdue",IF($O400&lt;=EOMONTH('Settings'!$B$5,0),"Due this month",IF($O400&lt;=EOMONTH('Settings'!$B$5,1),"Due next month","Not yet due"))))))</f>
        <v/>
      </c>
      <c r="Q400" s="16">
        <f>IF($P400="Overdue",'Settings'!$B$5-$O400,"")</f>
        <v/>
      </c>
      <c r="R400" s="16">
        <f>IF($A400="","",COUNT($H400,$J400,$K400))</f>
        <v/>
      </c>
      <c r="S400" s="17">
        <f>IF($O400="","",DATE(YEAR($O400),MONTH($O400),1))</f>
        <v/>
      </c>
      <c r="T400" s="16">
        <f>IF($P400="Overdue",COUNTIF($P$3:$P400,"Overdue"),"")</f>
        <v/>
      </c>
    </row>
    <row r="401">
      <c r="A401" s="4" t="n"/>
      <c r="B401" s="4" t="n"/>
      <c r="C401" s="14" t="n"/>
      <c r="D401" s="4" t="n"/>
      <c r="E401" s="4" t="n"/>
      <c r="F401" s="5" t="n"/>
      <c r="G401" s="6" t="n"/>
      <c r="H401" s="5" t="n"/>
      <c r="I401" s="4" t="n"/>
      <c r="J401" s="5" t="n"/>
      <c r="K401" s="5" t="n"/>
      <c r="L401" s="4" t="n"/>
      <c r="M401" s="5" t="n"/>
      <c r="N401" s="4" t="n"/>
      <c r="O401" s="15">
        <f>IF($F401="","",EDATE($F401,IF($G401="",'Settings'!$B$6,$G401)))</f>
        <v/>
      </c>
      <c r="P401" s="9">
        <f>IF($O401="","",IF(OR($M401&lt;&gt;"",$L401="Booked"),"Booked",IF(OR($L401="Declined",$L401="Moved / left"),"Closed",IF($O401&lt;DATE(YEAR('Settings'!$B$5),MONTH('Settings'!$B$5),1),"Overdue",IF($O401&lt;=EOMONTH('Settings'!$B$5,0),"Due this month",IF($O401&lt;=EOMONTH('Settings'!$B$5,1),"Due next month","Not yet due"))))))</f>
        <v/>
      </c>
      <c r="Q401" s="16">
        <f>IF($P401="Overdue",'Settings'!$B$5-$O401,"")</f>
        <v/>
      </c>
      <c r="R401" s="16">
        <f>IF($A401="","",COUNT($H401,$J401,$K401))</f>
        <v/>
      </c>
      <c r="S401" s="17">
        <f>IF($O401="","",DATE(YEAR($O401),MONTH($O401),1))</f>
        <v/>
      </c>
      <c r="T401" s="16">
        <f>IF($P401="Overdue",COUNTIF($P$3:$P401,"Overdue"),"")</f>
        <v/>
      </c>
    </row>
    <row r="402">
      <c r="A402" s="4" t="n"/>
      <c r="B402" s="4" t="n"/>
      <c r="C402" s="14" t="n"/>
      <c r="D402" s="4" t="n"/>
      <c r="E402" s="4" t="n"/>
      <c r="F402" s="5" t="n"/>
      <c r="G402" s="6" t="n"/>
      <c r="H402" s="5" t="n"/>
      <c r="I402" s="4" t="n"/>
      <c r="J402" s="5" t="n"/>
      <c r="K402" s="5" t="n"/>
      <c r="L402" s="4" t="n"/>
      <c r="M402" s="5" t="n"/>
      <c r="N402" s="4" t="n"/>
      <c r="O402" s="15">
        <f>IF($F402="","",EDATE($F402,IF($G402="",'Settings'!$B$6,$G402)))</f>
        <v/>
      </c>
      <c r="P402" s="9">
        <f>IF($O402="","",IF(OR($M402&lt;&gt;"",$L402="Booked"),"Booked",IF(OR($L402="Declined",$L402="Moved / left"),"Closed",IF($O402&lt;DATE(YEAR('Settings'!$B$5),MONTH('Settings'!$B$5),1),"Overdue",IF($O402&lt;=EOMONTH('Settings'!$B$5,0),"Due this month",IF($O402&lt;=EOMONTH('Settings'!$B$5,1),"Due next month","Not yet due"))))))</f>
        <v/>
      </c>
      <c r="Q402" s="16">
        <f>IF($P402="Overdue",'Settings'!$B$5-$O402,"")</f>
        <v/>
      </c>
      <c r="R402" s="16">
        <f>IF($A402="","",COUNT($H402,$J402,$K402))</f>
        <v/>
      </c>
      <c r="S402" s="17">
        <f>IF($O402="","",DATE(YEAR($O402),MONTH($O402),1))</f>
        <v/>
      </c>
      <c r="T402" s="16">
        <f>IF($P402="Overdue",COUNTIF($P$3:$P402,"Overdue"),"")</f>
        <v/>
      </c>
    </row>
    <row r="403">
      <c r="A403" s="4" t="n"/>
      <c r="B403" s="4" t="n"/>
      <c r="C403" s="14" t="n"/>
      <c r="D403" s="4" t="n"/>
      <c r="E403" s="4" t="n"/>
      <c r="F403" s="5" t="n"/>
      <c r="G403" s="6" t="n"/>
      <c r="H403" s="5" t="n"/>
      <c r="I403" s="4" t="n"/>
      <c r="J403" s="5" t="n"/>
      <c r="K403" s="5" t="n"/>
      <c r="L403" s="4" t="n"/>
      <c r="M403" s="5" t="n"/>
      <c r="N403" s="4" t="n"/>
      <c r="O403" s="15">
        <f>IF($F403="","",EDATE($F403,IF($G403="",'Settings'!$B$6,$G403)))</f>
        <v/>
      </c>
      <c r="P403" s="9">
        <f>IF($O403="","",IF(OR($M403&lt;&gt;"",$L403="Booked"),"Booked",IF(OR($L403="Declined",$L403="Moved / left"),"Closed",IF($O403&lt;DATE(YEAR('Settings'!$B$5),MONTH('Settings'!$B$5),1),"Overdue",IF($O403&lt;=EOMONTH('Settings'!$B$5,0),"Due this month",IF($O403&lt;=EOMONTH('Settings'!$B$5,1),"Due next month","Not yet due"))))))</f>
        <v/>
      </c>
      <c r="Q403" s="16">
        <f>IF($P403="Overdue",'Settings'!$B$5-$O403,"")</f>
        <v/>
      </c>
      <c r="R403" s="16">
        <f>IF($A403="","",COUNT($H403,$J403,$K403))</f>
        <v/>
      </c>
      <c r="S403" s="17">
        <f>IF($O403="","",DATE(YEAR($O403),MONTH($O403),1))</f>
        <v/>
      </c>
      <c r="T403" s="16">
        <f>IF($P403="Overdue",COUNTIF($P$3:$P403,"Overdue"),"")</f>
        <v/>
      </c>
    </row>
    <row r="404">
      <c r="A404" s="4" t="n"/>
      <c r="B404" s="4" t="n"/>
      <c r="C404" s="14" t="n"/>
      <c r="D404" s="4" t="n"/>
      <c r="E404" s="4" t="n"/>
      <c r="F404" s="5" t="n"/>
      <c r="G404" s="6" t="n"/>
      <c r="H404" s="5" t="n"/>
      <c r="I404" s="4" t="n"/>
      <c r="J404" s="5" t="n"/>
      <c r="K404" s="5" t="n"/>
      <c r="L404" s="4" t="n"/>
      <c r="M404" s="5" t="n"/>
      <c r="N404" s="4" t="n"/>
      <c r="O404" s="15">
        <f>IF($F404="","",EDATE($F404,IF($G404="",'Settings'!$B$6,$G404)))</f>
        <v/>
      </c>
      <c r="P404" s="9">
        <f>IF($O404="","",IF(OR($M404&lt;&gt;"",$L404="Booked"),"Booked",IF(OR($L404="Declined",$L404="Moved / left"),"Closed",IF($O404&lt;DATE(YEAR('Settings'!$B$5),MONTH('Settings'!$B$5),1),"Overdue",IF($O404&lt;=EOMONTH('Settings'!$B$5,0),"Due this month",IF($O404&lt;=EOMONTH('Settings'!$B$5,1),"Due next month","Not yet due"))))))</f>
        <v/>
      </c>
      <c r="Q404" s="16">
        <f>IF($P404="Overdue",'Settings'!$B$5-$O404,"")</f>
        <v/>
      </c>
      <c r="R404" s="16">
        <f>IF($A404="","",COUNT($H404,$J404,$K404))</f>
        <v/>
      </c>
      <c r="S404" s="17">
        <f>IF($O404="","",DATE(YEAR($O404),MONTH($O404),1))</f>
        <v/>
      </c>
      <c r="T404" s="16">
        <f>IF($P404="Overdue",COUNTIF($P$3:$P404,"Overdue"),"")</f>
        <v/>
      </c>
    </row>
    <row r="405">
      <c r="A405" s="4" t="n"/>
      <c r="B405" s="4" t="n"/>
      <c r="C405" s="14" t="n"/>
      <c r="D405" s="4" t="n"/>
      <c r="E405" s="4" t="n"/>
      <c r="F405" s="5" t="n"/>
      <c r="G405" s="6" t="n"/>
      <c r="H405" s="5" t="n"/>
      <c r="I405" s="4" t="n"/>
      <c r="J405" s="5" t="n"/>
      <c r="K405" s="5" t="n"/>
      <c r="L405" s="4" t="n"/>
      <c r="M405" s="5" t="n"/>
      <c r="N405" s="4" t="n"/>
      <c r="O405" s="15">
        <f>IF($F405="","",EDATE($F405,IF($G405="",'Settings'!$B$6,$G405)))</f>
        <v/>
      </c>
      <c r="P405" s="9">
        <f>IF($O405="","",IF(OR($M405&lt;&gt;"",$L405="Booked"),"Booked",IF(OR($L405="Declined",$L405="Moved / left"),"Closed",IF($O405&lt;DATE(YEAR('Settings'!$B$5),MONTH('Settings'!$B$5),1),"Overdue",IF($O405&lt;=EOMONTH('Settings'!$B$5,0),"Due this month",IF($O405&lt;=EOMONTH('Settings'!$B$5,1),"Due next month","Not yet due"))))))</f>
        <v/>
      </c>
      <c r="Q405" s="16">
        <f>IF($P405="Overdue",'Settings'!$B$5-$O405,"")</f>
        <v/>
      </c>
      <c r="R405" s="16">
        <f>IF($A405="","",COUNT($H405,$J405,$K405))</f>
        <v/>
      </c>
      <c r="S405" s="17">
        <f>IF($O405="","",DATE(YEAR($O405),MONTH($O405),1))</f>
        <v/>
      </c>
      <c r="T405" s="16">
        <f>IF($P405="Overdue",COUNTIF($P$3:$P405,"Overdue"),"")</f>
        <v/>
      </c>
    </row>
    <row r="406">
      <c r="A406" s="4" t="n"/>
      <c r="B406" s="4" t="n"/>
      <c r="C406" s="14" t="n"/>
      <c r="D406" s="4" t="n"/>
      <c r="E406" s="4" t="n"/>
      <c r="F406" s="5" t="n"/>
      <c r="G406" s="6" t="n"/>
      <c r="H406" s="5" t="n"/>
      <c r="I406" s="4" t="n"/>
      <c r="J406" s="5" t="n"/>
      <c r="K406" s="5" t="n"/>
      <c r="L406" s="4" t="n"/>
      <c r="M406" s="5" t="n"/>
      <c r="N406" s="4" t="n"/>
      <c r="O406" s="15">
        <f>IF($F406="","",EDATE($F406,IF($G406="",'Settings'!$B$6,$G406)))</f>
        <v/>
      </c>
      <c r="P406" s="9">
        <f>IF($O406="","",IF(OR($M406&lt;&gt;"",$L406="Booked"),"Booked",IF(OR($L406="Declined",$L406="Moved / left"),"Closed",IF($O406&lt;DATE(YEAR('Settings'!$B$5),MONTH('Settings'!$B$5),1),"Overdue",IF($O406&lt;=EOMONTH('Settings'!$B$5,0),"Due this month",IF($O406&lt;=EOMONTH('Settings'!$B$5,1),"Due next month","Not yet due"))))))</f>
        <v/>
      </c>
      <c r="Q406" s="16">
        <f>IF($P406="Overdue",'Settings'!$B$5-$O406,"")</f>
        <v/>
      </c>
      <c r="R406" s="16">
        <f>IF($A406="","",COUNT($H406,$J406,$K406))</f>
        <v/>
      </c>
      <c r="S406" s="17">
        <f>IF($O406="","",DATE(YEAR($O406),MONTH($O406),1))</f>
        <v/>
      </c>
      <c r="T406" s="16">
        <f>IF($P406="Overdue",COUNTIF($P$3:$P406,"Overdue"),"")</f>
        <v/>
      </c>
    </row>
    <row r="407">
      <c r="A407" s="4" t="n"/>
      <c r="B407" s="4" t="n"/>
      <c r="C407" s="14" t="n"/>
      <c r="D407" s="4" t="n"/>
      <c r="E407" s="4" t="n"/>
      <c r="F407" s="5" t="n"/>
      <c r="G407" s="6" t="n"/>
      <c r="H407" s="5" t="n"/>
      <c r="I407" s="4" t="n"/>
      <c r="J407" s="5" t="n"/>
      <c r="K407" s="5" t="n"/>
      <c r="L407" s="4" t="n"/>
      <c r="M407" s="5" t="n"/>
      <c r="N407" s="4" t="n"/>
      <c r="O407" s="15">
        <f>IF($F407="","",EDATE($F407,IF($G407="",'Settings'!$B$6,$G407)))</f>
        <v/>
      </c>
      <c r="P407" s="9">
        <f>IF($O407="","",IF(OR($M407&lt;&gt;"",$L407="Booked"),"Booked",IF(OR($L407="Declined",$L407="Moved / left"),"Closed",IF($O407&lt;DATE(YEAR('Settings'!$B$5),MONTH('Settings'!$B$5),1),"Overdue",IF($O407&lt;=EOMONTH('Settings'!$B$5,0),"Due this month",IF($O407&lt;=EOMONTH('Settings'!$B$5,1),"Due next month","Not yet due"))))))</f>
        <v/>
      </c>
      <c r="Q407" s="16">
        <f>IF($P407="Overdue",'Settings'!$B$5-$O407,"")</f>
        <v/>
      </c>
      <c r="R407" s="16">
        <f>IF($A407="","",COUNT($H407,$J407,$K407))</f>
        <v/>
      </c>
      <c r="S407" s="17">
        <f>IF($O407="","",DATE(YEAR($O407),MONTH($O407),1))</f>
        <v/>
      </c>
      <c r="T407" s="16">
        <f>IF($P407="Overdue",COUNTIF($P$3:$P407,"Overdue"),"")</f>
        <v/>
      </c>
    </row>
    <row r="408">
      <c r="A408" s="4" t="n"/>
      <c r="B408" s="4" t="n"/>
      <c r="C408" s="14" t="n"/>
      <c r="D408" s="4" t="n"/>
      <c r="E408" s="4" t="n"/>
      <c r="F408" s="5" t="n"/>
      <c r="G408" s="6" t="n"/>
      <c r="H408" s="5" t="n"/>
      <c r="I408" s="4" t="n"/>
      <c r="J408" s="5" t="n"/>
      <c r="K408" s="5" t="n"/>
      <c r="L408" s="4" t="n"/>
      <c r="M408" s="5" t="n"/>
      <c r="N408" s="4" t="n"/>
      <c r="O408" s="15">
        <f>IF($F408="","",EDATE($F408,IF($G408="",'Settings'!$B$6,$G408)))</f>
        <v/>
      </c>
      <c r="P408" s="9">
        <f>IF($O408="","",IF(OR($M408&lt;&gt;"",$L408="Booked"),"Booked",IF(OR($L408="Declined",$L408="Moved / left"),"Closed",IF($O408&lt;DATE(YEAR('Settings'!$B$5),MONTH('Settings'!$B$5),1),"Overdue",IF($O408&lt;=EOMONTH('Settings'!$B$5,0),"Due this month",IF($O408&lt;=EOMONTH('Settings'!$B$5,1),"Due next month","Not yet due"))))))</f>
        <v/>
      </c>
      <c r="Q408" s="16">
        <f>IF($P408="Overdue",'Settings'!$B$5-$O408,"")</f>
        <v/>
      </c>
      <c r="R408" s="16">
        <f>IF($A408="","",COUNT($H408,$J408,$K408))</f>
        <v/>
      </c>
      <c r="S408" s="17">
        <f>IF($O408="","",DATE(YEAR($O408),MONTH($O408),1))</f>
        <v/>
      </c>
      <c r="T408" s="16">
        <f>IF($P408="Overdue",COUNTIF($P$3:$P408,"Overdue"),"")</f>
        <v/>
      </c>
    </row>
    <row r="409">
      <c r="A409" s="4" t="n"/>
      <c r="B409" s="4" t="n"/>
      <c r="C409" s="14" t="n"/>
      <c r="D409" s="4" t="n"/>
      <c r="E409" s="4" t="n"/>
      <c r="F409" s="5" t="n"/>
      <c r="G409" s="6" t="n"/>
      <c r="H409" s="5" t="n"/>
      <c r="I409" s="4" t="n"/>
      <c r="J409" s="5" t="n"/>
      <c r="K409" s="5" t="n"/>
      <c r="L409" s="4" t="n"/>
      <c r="M409" s="5" t="n"/>
      <c r="N409" s="4" t="n"/>
      <c r="O409" s="15">
        <f>IF($F409="","",EDATE($F409,IF($G409="",'Settings'!$B$6,$G409)))</f>
        <v/>
      </c>
      <c r="P409" s="9">
        <f>IF($O409="","",IF(OR($M409&lt;&gt;"",$L409="Booked"),"Booked",IF(OR($L409="Declined",$L409="Moved / left"),"Closed",IF($O409&lt;DATE(YEAR('Settings'!$B$5),MONTH('Settings'!$B$5),1),"Overdue",IF($O409&lt;=EOMONTH('Settings'!$B$5,0),"Due this month",IF($O409&lt;=EOMONTH('Settings'!$B$5,1),"Due next month","Not yet due"))))))</f>
        <v/>
      </c>
      <c r="Q409" s="16">
        <f>IF($P409="Overdue",'Settings'!$B$5-$O409,"")</f>
        <v/>
      </c>
      <c r="R409" s="16">
        <f>IF($A409="","",COUNT($H409,$J409,$K409))</f>
        <v/>
      </c>
      <c r="S409" s="17">
        <f>IF($O409="","",DATE(YEAR($O409),MONTH($O409),1))</f>
        <v/>
      </c>
      <c r="T409" s="16">
        <f>IF($P409="Overdue",COUNTIF($P$3:$P409,"Overdue"),"")</f>
        <v/>
      </c>
    </row>
    <row r="410">
      <c r="A410" s="4" t="n"/>
      <c r="B410" s="4" t="n"/>
      <c r="C410" s="14" t="n"/>
      <c r="D410" s="4" t="n"/>
      <c r="E410" s="4" t="n"/>
      <c r="F410" s="5" t="n"/>
      <c r="G410" s="6" t="n"/>
      <c r="H410" s="5" t="n"/>
      <c r="I410" s="4" t="n"/>
      <c r="J410" s="5" t="n"/>
      <c r="K410" s="5" t="n"/>
      <c r="L410" s="4" t="n"/>
      <c r="M410" s="5" t="n"/>
      <c r="N410" s="4" t="n"/>
      <c r="O410" s="15">
        <f>IF($F410="","",EDATE($F410,IF($G410="",'Settings'!$B$6,$G410)))</f>
        <v/>
      </c>
      <c r="P410" s="9">
        <f>IF($O410="","",IF(OR($M410&lt;&gt;"",$L410="Booked"),"Booked",IF(OR($L410="Declined",$L410="Moved / left"),"Closed",IF($O410&lt;DATE(YEAR('Settings'!$B$5),MONTH('Settings'!$B$5),1),"Overdue",IF($O410&lt;=EOMONTH('Settings'!$B$5,0),"Due this month",IF($O410&lt;=EOMONTH('Settings'!$B$5,1),"Due next month","Not yet due"))))))</f>
        <v/>
      </c>
      <c r="Q410" s="16">
        <f>IF($P410="Overdue",'Settings'!$B$5-$O410,"")</f>
        <v/>
      </c>
      <c r="R410" s="16">
        <f>IF($A410="","",COUNT($H410,$J410,$K410))</f>
        <v/>
      </c>
      <c r="S410" s="17">
        <f>IF($O410="","",DATE(YEAR($O410),MONTH($O410),1))</f>
        <v/>
      </c>
      <c r="T410" s="16">
        <f>IF($P410="Overdue",COUNTIF($P$3:$P410,"Overdue"),"")</f>
        <v/>
      </c>
    </row>
    <row r="411">
      <c r="A411" s="4" t="n"/>
      <c r="B411" s="4" t="n"/>
      <c r="C411" s="14" t="n"/>
      <c r="D411" s="4" t="n"/>
      <c r="E411" s="4" t="n"/>
      <c r="F411" s="5" t="n"/>
      <c r="G411" s="6" t="n"/>
      <c r="H411" s="5" t="n"/>
      <c r="I411" s="4" t="n"/>
      <c r="J411" s="5" t="n"/>
      <c r="K411" s="5" t="n"/>
      <c r="L411" s="4" t="n"/>
      <c r="M411" s="5" t="n"/>
      <c r="N411" s="4" t="n"/>
      <c r="O411" s="15">
        <f>IF($F411="","",EDATE($F411,IF($G411="",'Settings'!$B$6,$G411)))</f>
        <v/>
      </c>
      <c r="P411" s="9">
        <f>IF($O411="","",IF(OR($M411&lt;&gt;"",$L411="Booked"),"Booked",IF(OR($L411="Declined",$L411="Moved / left"),"Closed",IF($O411&lt;DATE(YEAR('Settings'!$B$5),MONTH('Settings'!$B$5),1),"Overdue",IF($O411&lt;=EOMONTH('Settings'!$B$5,0),"Due this month",IF($O411&lt;=EOMONTH('Settings'!$B$5,1),"Due next month","Not yet due"))))))</f>
        <v/>
      </c>
      <c r="Q411" s="16">
        <f>IF($P411="Overdue",'Settings'!$B$5-$O411,"")</f>
        <v/>
      </c>
      <c r="R411" s="16">
        <f>IF($A411="","",COUNT($H411,$J411,$K411))</f>
        <v/>
      </c>
      <c r="S411" s="17">
        <f>IF($O411="","",DATE(YEAR($O411),MONTH($O411),1))</f>
        <v/>
      </c>
      <c r="T411" s="16">
        <f>IF($P411="Overdue",COUNTIF($P$3:$P411,"Overdue"),"")</f>
        <v/>
      </c>
    </row>
    <row r="412">
      <c r="A412" s="4" t="n"/>
      <c r="B412" s="4" t="n"/>
      <c r="C412" s="14" t="n"/>
      <c r="D412" s="4" t="n"/>
      <c r="E412" s="4" t="n"/>
      <c r="F412" s="5" t="n"/>
      <c r="G412" s="6" t="n"/>
      <c r="H412" s="5" t="n"/>
      <c r="I412" s="4" t="n"/>
      <c r="J412" s="5" t="n"/>
      <c r="K412" s="5" t="n"/>
      <c r="L412" s="4" t="n"/>
      <c r="M412" s="5" t="n"/>
      <c r="N412" s="4" t="n"/>
      <c r="O412" s="15">
        <f>IF($F412="","",EDATE($F412,IF($G412="",'Settings'!$B$6,$G412)))</f>
        <v/>
      </c>
      <c r="P412" s="9">
        <f>IF($O412="","",IF(OR($M412&lt;&gt;"",$L412="Booked"),"Booked",IF(OR($L412="Declined",$L412="Moved / left"),"Closed",IF($O412&lt;DATE(YEAR('Settings'!$B$5),MONTH('Settings'!$B$5),1),"Overdue",IF($O412&lt;=EOMONTH('Settings'!$B$5,0),"Due this month",IF($O412&lt;=EOMONTH('Settings'!$B$5,1),"Due next month","Not yet due"))))))</f>
        <v/>
      </c>
      <c r="Q412" s="16">
        <f>IF($P412="Overdue",'Settings'!$B$5-$O412,"")</f>
        <v/>
      </c>
      <c r="R412" s="16">
        <f>IF($A412="","",COUNT($H412,$J412,$K412))</f>
        <v/>
      </c>
      <c r="S412" s="17">
        <f>IF($O412="","",DATE(YEAR($O412),MONTH($O412),1))</f>
        <v/>
      </c>
      <c r="T412" s="16">
        <f>IF($P412="Overdue",COUNTIF($P$3:$P412,"Overdue"),"")</f>
        <v/>
      </c>
    </row>
    <row r="413">
      <c r="A413" s="4" t="n"/>
      <c r="B413" s="4" t="n"/>
      <c r="C413" s="14" t="n"/>
      <c r="D413" s="4" t="n"/>
      <c r="E413" s="4" t="n"/>
      <c r="F413" s="5" t="n"/>
      <c r="G413" s="6" t="n"/>
      <c r="H413" s="5" t="n"/>
      <c r="I413" s="4" t="n"/>
      <c r="J413" s="5" t="n"/>
      <c r="K413" s="5" t="n"/>
      <c r="L413" s="4" t="n"/>
      <c r="M413" s="5" t="n"/>
      <c r="N413" s="4" t="n"/>
      <c r="O413" s="15">
        <f>IF($F413="","",EDATE($F413,IF($G413="",'Settings'!$B$6,$G413)))</f>
        <v/>
      </c>
      <c r="P413" s="9">
        <f>IF($O413="","",IF(OR($M413&lt;&gt;"",$L413="Booked"),"Booked",IF(OR($L413="Declined",$L413="Moved / left"),"Closed",IF($O413&lt;DATE(YEAR('Settings'!$B$5),MONTH('Settings'!$B$5),1),"Overdue",IF($O413&lt;=EOMONTH('Settings'!$B$5,0),"Due this month",IF($O413&lt;=EOMONTH('Settings'!$B$5,1),"Due next month","Not yet due"))))))</f>
        <v/>
      </c>
      <c r="Q413" s="16">
        <f>IF($P413="Overdue",'Settings'!$B$5-$O413,"")</f>
        <v/>
      </c>
      <c r="R413" s="16">
        <f>IF($A413="","",COUNT($H413,$J413,$K413))</f>
        <v/>
      </c>
      <c r="S413" s="17">
        <f>IF($O413="","",DATE(YEAR($O413),MONTH($O413),1))</f>
        <v/>
      </c>
      <c r="T413" s="16">
        <f>IF($P413="Overdue",COUNTIF($P$3:$P413,"Overdue"),"")</f>
        <v/>
      </c>
    </row>
    <row r="414">
      <c r="A414" s="4" t="n"/>
      <c r="B414" s="4" t="n"/>
      <c r="C414" s="14" t="n"/>
      <c r="D414" s="4" t="n"/>
      <c r="E414" s="4" t="n"/>
      <c r="F414" s="5" t="n"/>
      <c r="G414" s="6" t="n"/>
      <c r="H414" s="5" t="n"/>
      <c r="I414" s="4" t="n"/>
      <c r="J414" s="5" t="n"/>
      <c r="K414" s="5" t="n"/>
      <c r="L414" s="4" t="n"/>
      <c r="M414" s="5" t="n"/>
      <c r="N414" s="4" t="n"/>
      <c r="O414" s="15">
        <f>IF($F414="","",EDATE($F414,IF($G414="",'Settings'!$B$6,$G414)))</f>
        <v/>
      </c>
      <c r="P414" s="9">
        <f>IF($O414="","",IF(OR($M414&lt;&gt;"",$L414="Booked"),"Booked",IF(OR($L414="Declined",$L414="Moved / left"),"Closed",IF($O414&lt;DATE(YEAR('Settings'!$B$5),MONTH('Settings'!$B$5),1),"Overdue",IF($O414&lt;=EOMONTH('Settings'!$B$5,0),"Due this month",IF($O414&lt;=EOMONTH('Settings'!$B$5,1),"Due next month","Not yet due"))))))</f>
        <v/>
      </c>
      <c r="Q414" s="16">
        <f>IF($P414="Overdue",'Settings'!$B$5-$O414,"")</f>
        <v/>
      </c>
      <c r="R414" s="16">
        <f>IF($A414="","",COUNT($H414,$J414,$K414))</f>
        <v/>
      </c>
      <c r="S414" s="17">
        <f>IF($O414="","",DATE(YEAR($O414),MONTH($O414),1))</f>
        <v/>
      </c>
      <c r="T414" s="16">
        <f>IF($P414="Overdue",COUNTIF($P$3:$P414,"Overdue"),"")</f>
        <v/>
      </c>
    </row>
    <row r="415">
      <c r="A415" s="4" t="n"/>
      <c r="B415" s="4" t="n"/>
      <c r="C415" s="14" t="n"/>
      <c r="D415" s="4" t="n"/>
      <c r="E415" s="4" t="n"/>
      <c r="F415" s="5" t="n"/>
      <c r="G415" s="6" t="n"/>
      <c r="H415" s="5" t="n"/>
      <c r="I415" s="4" t="n"/>
      <c r="J415" s="5" t="n"/>
      <c r="K415" s="5" t="n"/>
      <c r="L415" s="4" t="n"/>
      <c r="M415" s="5" t="n"/>
      <c r="N415" s="4" t="n"/>
      <c r="O415" s="15">
        <f>IF($F415="","",EDATE($F415,IF($G415="",'Settings'!$B$6,$G415)))</f>
        <v/>
      </c>
      <c r="P415" s="9">
        <f>IF($O415="","",IF(OR($M415&lt;&gt;"",$L415="Booked"),"Booked",IF(OR($L415="Declined",$L415="Moved / left"),"Closed",IF($O415&lt;DATE(YEAR('Settings'!$B$5),MONTH('Settings'!$B$5),1),"Overdue",IF($O415&lt;=EOMONTH('Settings'!$B$5,0),"Due this month",IF($O415&lt;=EOMONTH('Settings'!$B$5,1),"Due next month","Not yet due"))))))</f>
        <v/>
      </c>
      <c r="Q415" s="16">
        <f>IF($P415="Overdue",'Settings'!$B$5-$O415,"")</f>
        <v/>
      </c>
      <c r="R415" s="16">
        <f>IF($A415="","",COUNT($H415,$J415,$K415))</f>
        <v/>
      </c>
      <c r="S415" s="17">
        <f>IF($O415="","",DATE(YEAR($O415),MONTH($O415),1))</f>
        <v/>
      </c>
      <c r="T415" s="16">
        <f>IF($P415="Overdue",COUNTIF($P$3:$P415,"Overdue"),"")</f>
        <v/>
      </c>
    </row>
    <row r="416">
      <c r="A416" s="4" t="n"/>
      <c r="B416" s="4" t="n"/>
      <c r="C416" s="14" t="n"/>
      <c r="D416" s="4" t="n"/>
      <c r="E416" s="4" t="n"/>
      <c r="F416" s="5" t="n"/>
      <c r="G416" s="6" t="n"/>
      <c r="H416" s="5" t="n"/>
      <c r="I416" s="4" t="n"/>
      <c r="J416" s="5" t="n"/>
      <c r="K416" s="5" t="n"/>
      <c r="L416" s="4" t="n"/>
      <c r="M416" s="5" t="n"/>
      <c r="N416" s="4" t="n"/>
      <c r="O416" s="15">
        <f>IF($F416="","",EDATE($F416,IF($G416="",'Settings'!$B$6,$G416)))</f>
        <v/>
      </c>
      <c r="P416" s="9">
        <f>IF($O416="","",IF(OR($M416&lt;&gt;"",$L416="Booked"),"Booked",IF(OR($L416="Declined",$L416="Moved / left"),"Closed",IF($O416&lt;DATE(YEAR('Settings'!$B$5),MONTH('Settings'!$B$5),1),"Overdue",IF($O416&lt;=EOMONTH('Settings'!$B$5,0),"Due this month",IF($O416&lt;=EOMONTH('Settings'!$B$5,1),"Due next month","Not yet due"))))))</f>
        <v/>
      </c>
      <c r="Q416" s="16">
        <f>IF($P416="Overdue",'Settings'!$B$5-$O416,"")</f>
        <v/>
      </c>
      <c r="R416" s="16">
        <f>IF($A416="","",COUNT($H416,$J416,$K416))</f>
        <v/>
      </c>
      <c r="S416" s="17">
        <f>IF($O416="","",DATE(YEAR($O416),MONTH($O416),1))</f>
        <v/>
      </c>
      <c r="T416" s="16">
        <f>IF($P416="Overdue",COUNTIF($P$3:$P416,"Overdue"),"")</f>
        <v/>
      </c>
    </row>
    <row r="417">
      <c r="A417" s="4" t="n"/>
      <c r="B417" s="4" t="n"/>
      <c r="C417" s="14" t="n"/>
      <c r="D417" s="4" t="n"/>
      <c r="E417" s="4" t="n"/>
      <c r="F417" s="5" t="n"/>
      <c r="G417" s="6" t="n"/>
      <c r="H417" s="5" t="n"/>
      <c r="I417" s="4" t="n"/>
      <c r="J417" s="5" t="n"/>
      <c r="K417" s="5" t="n"/>
      <c r="L417" s="4" t="n"/>
      <c r="M417" s="5" t="n"/>
      <c r="N417" s="4" t="n"/>
      <c r="O417" s="15">
        <f>IF($F417="","",EDATE($F417,IF($G417="",'Settings'!$B$6,$G417)))</f>
        <v/>
      </c>
      <c r="P417" s="9">
        <f>IF($O417="","",IF(OR($M417&lt;&gt;"",$L417="Booked"),"Booked",IF(OR($L417="Declined",$L417="Moved / left"),"Closed",IF($O417&lt;DATE(YEAR('Settings'!$B$5),MONTH('Settings'!$B$5),1),"Overdue",IF($O417&lt;=EOMONTH('Settings'!$B$5,0),"Due this month",IF($O417&lt;=EOMONTH('Settings'!$B$5,1),"Due next month","Not yet due"))))))</f>
        <v/>
      </c>
      <c r="Q417" s="16">
        <f>IF($P417="Overdue",'Settings'!$B$5-$O417,"")</f>
        <v/>
      </c>
      <c r="R417" s="16">
        <f>IF($A417="","",COUNT($H417,$J417,$K417))</f>
        <v/>
      </c>
      <c r="S417" s="17">
        <f>IF($O417="","",DATE(YEAR($O417),MONTH($O417),1))</f>
        <v/>
      </c>
      <c r="T417" s="16">
        <f>IF($P417="Overdue",COUNTIF($P$3:$P417,"Overdue"),"")</f>
        <v/>
      </c>
    </row>
    <row r="418">
      <c r="A418" s="4" t="n"/>
      <c r="B418" s="4" t="n"/>
      <c r="C418" s="14" t="n"/>
      <c r="D418" s="4" t="n"/>
      <c r="E418" s="4" t="n"/>
      <c r="F418" s="5" t="n"/>
      <c r="G418" s="6" t="n"/>
      <c r="H418" s="5" t="n"/>
      <c r="I418" s="4" t="n"/>
      <c r="J418" s="5" t="n"/>
      <c r="K418" s="5" t="n"/>
      <c r="L418" s="4" t="n"/>
      <c r="M418" s="5" t="n"/>
      <c r="N418" s="4" t="n"/>
      <c r="O418" s="15">
        <f>IF($F418="","",EDATE($F418,IF($G418="",'Settings'!$B$6,$G418)))</f>
        <v/>
      </c>
      <c r="P418" s="9">
        <f>IF($O418="","",IF(OR($M418&lt;&gt;"",$L418="Booked"),"Booked",IF(OR($L418="Declined",$L418="Moved / left"),"Closed",IF($O418&lt;DATE(YEAR('Settings'!$B$5),MONTH('Settings'!$B$5),1),"Overdue",IF($O418&lt;=EOMONTH('Settings'!$B$5,0),"Due this month",IF($O418&lt;=EOMONTH('Settings'!$B$5,1),"Due next month","Not yet due"))))))</f>
        <v/>
      </c>
      <c r="Q418" s="16">
        <f>IF($P418="Overdue",'Settings'!$B$5-$O418,"")</f>
        <v/>
      </c>
      <c r="R418" s="16">
        <f>IF($A418="","",COUNT($H418,$J418,$K418))</f>
        <v/>
      </c>
      <c r="S418" s="17">
        <f>IF($O418="","",DATE(YEAR($O418),MONTH($O418),1))</f>
        <v/>
      </c>
      <c r="T418" s="16">
        <f>IF($P418="Overdue",COUNTIF($P$3:$P418,"Overdue"),"")</f>
        <v/>
      </c>
    </row>
    <row r="419">
      <c r="A419" s="4" t="n"/>
      <c r="B419" s="4" t="n"/>
      <c r="C419" s="14" t="n"/>
      <c r="D419" s="4" t="n"/>
      <c r="E419" s="4" t="n"/>
      <c r="F419" s="5" t="n"/>
      <c r="G419" s="6" t="n"/>
      <c r="H419" s="5" t="n"/>
      <c r="I419" s="4" t="n"/>
      <c r="J419" s="5" t="n"/>
      <c r="K419" s="5" t="n"/>
      <c r="L419" s="4" t="n"/>
      <c r="M419" s="5" t="n"/>
      <c r="N419" s="4" t="n"/>
      <c r="O419" s="15">
        <f>IF($F419="","",EDATE($F419,IF($G419="",'Settings'!$B$6,$G419)))</f>
        <v/>
      </c>
      <c r="P419" s="9">
        <f>IF($O419="","",IF(OR($M419&lt;&gt;"",$L419="Booked"),"Booked",IF(OR($L419="Declined",$L419="Moved / left"),"Closed",IF($O419&lt;DATE(YEAR('Settings'!$B$5),MONTH('Settings'!$B$5),1),"Overdue",IF($O419&lt;=EOMONTH('Settings'!$B$5,0),"Due this month",IF($O419&lt;=EOMONTH('Settings'!$B$5,1),"Due next month","Not yet due"))))))</f>
        <v/>
      </c>
      <c r="Q419" s="16">
        <f>IF($P419="Overdue",'Settings'!$B$5-$O419,"")</f>
        <v/>
      </c>
      <c r="R419" s="16">
        <f>IF($A419="","",COUNT($H419,$J419,$K419))</f>
        <v/>
      </c>
      <c r="S419" s="17">
        <f>IF($O419="","",DATE(YEAR($O419),MONTH($O419),1))</f>
        <v/>
      </c>
      <c r="T419" s="16">
        <f>IF($P419="Overdue",COUNTIF($P$3:$P419,"Overdue"),"")</f>
        <v/>
      </c>
    </row>
    <row r="420">
      <c r="A420" s="4" t="n"/>
      <c r="B420" s="4" t="n"/>
      <c r="C420" s="14" t="n"/>
      <c r="D420" s="4" t="n"/>
      <c r="E420" s="4" t="n"/>
      <c r="F420" s="5" t="n"/>
      <c r="G420" s="6" t="n"/>
      <c r="H420" s="5" t="n"/>
      <c r="I420" s="4" t="n"/>
      <c r="J420" s="5" t="n"/>
      <c r="K420" s="5" t="n"/>
      <c r="L420" s="4" t="n"/>
      <c r="M420" s="5" t="n"/>
      <c r="N420" s="4" t="n"/>
      <c r="O420" s="15">
        <f>IF($F420="","",EDATE($F420,IF($G420="",'Settings'!$B$6,$G420)))</f>
        <v/>
      </c>
      <c r="P420" s="9">
        <f>IF($O420="","",IF(OR($M420&lt;&gt;"",$L420="Booked"),"Booked",IF(OR($L420="Declined",$L420="Moved / left"),"Closed",IF($O420&lt;DATE(YEAR('Settings'!$B$5),MONTH('Settings'!$B$5),1),"Overdue",IF($O420&lt;=EOMONTH('Settings'!$B$5,0),"Due this month",IF($O420&lt;=EOMONTH('Settings'!$B$5,1),"Due next month","Not yet due"))))))</f>
        <v/>
      </c>
      <c r="Q420" s="16">
        <f>IF($P420="Overdue",'Settings'!$B$5-$O420,"")</f>
        <v/>
      </c>
      <c r="R420" s="16">
        <f>IF($A420="","",COUNT($H420,$J420,$K420))</f>
        <v/>
      </c>
      <c r="S420" s="17">
        <f>IF($O420="","",DATE(YEAR($O420),MONTH($O420),1))</f>
        <v/>
      </c>
      <c r="T420" s="16">
        <f>IF($P420="Overdue",COUNTIF($P$3:$P420,"Overdue"),"")</f>
        <v/>
      </c>
    </row>
    <row r="421">
      <c r="A421" s="4" t="n"/>
      <c r="B421" s="4" t="n"/>
      <c r="C421" s="14" t="n"/>
      <c r="D421" s="4" t="n"/>
      <c r="E421" s="4" t="n"/>
      <c r="F421" s="5" t="n"/>
      <c r="G421" s="6" t="n"/>
      <c r="H421" s="5" t="n"/>
      <c r="I421" s="4" t="n"/>
      <c r="J421" s="5" t="n"/>
      <c r="K421" s="5" t="n"/>
      <c r="L421" s="4" t="n"/>
      <c r="M421" s="5" t="n"/>
      <c r="N421" s="4" t="n"/>
      <c r="O421" s="15">
        <f>IF($F421="","",EDATE($F421,IF($G421="",'Settings'!$B$6,$G421)))</f>
        <v/>
      </c>
      <c r="P421" s="9">
        <f>IF($O421="","",IF(OR($M421&lt;&gt;"",$L421="Booked"),"Booked",IF(OR($L421="Declined",$L421="Moved / left"),"Closed",IF($O421&lt;DATE(YEAR('Settings'!$B$5),MONTH('Settings'!$B$5),1),"Overdue",IF($O421&lt;=EOMONTH('Settings'!$B$5,0),"Due this month",IF($O421&lt;=EOMONTH('Settings'!$B$5,1),"Due next month","Not yet due"))))))</f>
        <v/>
      </c>
      <c r="Q421" s="16">
        <f>IF($P421="Overdue",'Settings'!$B$5-$O421,"")</f>
        <v/>
      </c>
      <c r="R421" s="16">
        <f>IF($A421="","",COUNT($H421,$J421,$K421))</f>
        <v/>
      </c>
      <c r="S421" s="17">
        <f>IF($O421="","",DATE(YEAR($O421),MONTH($O421),1))</f>
        <v/>
      </c>
      <c r="T421" s="16">
        <f>IF($P421="Overdue",COUNTIF($P$3:$P421,"Overdue"),"")</f>
        <v/>
      </c>
    </row>
    <row r="422">
      <c r="A422" s="4" t="n"/>
      <c r="B422" s="4" t="n"/>
      <c r="C422" s="14" t="n"/>
      <c r="D422" s="4" t="n"/>
      <c r="E422" s="4" t="n"/>
      <c r="F422" s="5" t="n"/>
      <c r="G422" s="6" t="n"/>
      <c r="H422" s="5" t="n"/>
      <c r="I422" s="4" t="n"/>
      <c r="J422" s="5" t="n"/>
      <c r="K422" s="5" t="n"/>
      <c r="L422" s="4" t="n"/>
      <c r="M422" s="5" t="n"/>
      <c r="N422" s="4" t="n"/>
      <c r="O422" s="15">
        <f>IF($F422="","",EDATE($F422,IF($G422="",'Settings'!$B$6,$G422)))</f>
        <v/>
      </c>
      <c r="P422" s="9">
        <f>IF($O422="","",IF(OR($M422&lt;&gt;"",$L422="Booked"),"Booked",IF(OR($L422="Declined",$L422="Moved / left"),"Closed",IF($O422&lt;DATE(YEAR('Settings'!$B$5),MONTH('Settings'!$B$5),1),"Overdue",IF($O422&lt;=EOMONTH('Settings'!$B$5,0),"Due this month",IF($O422&lt;=EOMONTH('Settings'!$B$5,1),"Due next month","Not yet due"))))))</f>
        <v/>
      </c>
      <c r="Q422" s="16">
        <f>IF($P422="Overdue",'Settings'!$B$5-$O422,"")</f>
        <v/>
      </c>
      <c r="R422" s="16">
        <f>IF($A422="","",COUNT($H422,$J422,$K422))</f>
        <v/>
      </c>
      <c r="S422" s="17">
        <f>IF($O422="","",DATE(YEAR($O422),MONTH($O422),1))</f>
        <v/>
      </c>
      <c r="T422" s="16">
        <f>IF($P422="Overdue",COUNTIF($P$3:$P422,"Overdue"),"")</f>
        <v/>
      </c>
    </row>
    <row r="423">
      <c r="A423" s="4" t="n"/>
      <c r="B423" s="4" t="n"/>
      <c r="C423" s="14" t="n"/>
      <c r="D423" s="4" t="n"/>
      <c r="E423" s="4" t="n"/>
      <c r="F423" s="5" t="n"/>
      <c r="G423" s="6" t="n"/>
      <c r="H423" s="5" t="n"/>
      <c r="I423" s="4" t="n"/>
      <c r="J423" s="5" t="n"/>
      <c r="K423" s="5" t="n"/>
      <c r="L423" s="4" t="n"/>
      <c r="M423" s="5" t="n"/>
      <c r="N423" s="4" t="n"/>
      <c r="O423" s="15">
        <f>IF($F423="","",EDATE($F423,IF($G423="",'Settings'!$B$6,$G423)))</f>
        <v/>
      </c>
      <c r="P423" s="9">
        <f>IF($O423="","",IF(OR($M423&lt;&gt;"",$L423="Booked"),"Booked",IF(OR($L423="Declined",$L423="Moved / left"),"Closed",IF($O423&lt;DATE(YEAR('Settings'!$B$5),MONTH('Settings'!$B$5),1),"Overdue",IF($O423&lt;=EOMONTH('Settings'!$B$5,0),"Due this month",IF($O423&lt;=EOMONTH('Settings'!$B$5,1),"Due next month","Not yet due"))))))</f>
        <v/>
      </c>
      <c r="Q423" s="16">
        <f>IF($P423="Overdue",'Settings'!$B$5-$O423,"")</f>
        <v/>
      </c>
      <c r="R423" s="16">
        <f>IF($A423="","",COUNT($H423,$J423,$K423))</f>
        <v/>
      </c>
      <c r="S423" s="17">
        <f>IF($O423="","",DATE(YEAR($O423),MONTH($O423),1))</f>
        <v/>
      </c>
      <c r="T423" s="16">
        <f>IF($P423="Overdue",COUNTIF($P$3:$P423,"Overdue"),"")</f>
        <v/>
      </c>
    </row>
    <row r="424">
      <c r="A424" s="4" t="n"/>
      <c r="B424" s="4" t="n"/>
      <c r="C424" s="14" t="n"/>
      <c r="D424" s="4" t="n"/>
      <c r="E424" s="4" t="n"/>
      <c r="F424" s="5" t="n"/>
      <c r="G424" s="6" t="n"/>
      <c r="H424" s="5" t="n"/>
      <c r="I424" s="4" t="n"/>
      <c r="J424" s="5" t="n"/>
      <c r="K424" s="5" t="n"/>
      <c r="L424" s="4" t="n"/>
      <c r="M424" s="5" t="n"/>
      <c r="N424" s="4" t="n"/>
      <c r="O424" s="15">
        <f>IF($F424="","",EDATE($F424,IF($G424="",'Settings'!$B$6,$G424)))</f>
        <v/>
      </c>
      <c r="P424" s="9">
        <f>IF($O424="","",IF(OR($M424&lt;&gt;"",$L424="Booked"),"Booked",IF(OR($L424="Declined",$L424="Moved / left"),"Closed",IF($O424&lt;DATE(YEAR('Settings'!$B$5),MONTH('Settings'!$B$5),1),"Overdue",IF($O424&lt;=EOMONTH('Settings'!$B$5,0),"Due this month",IF($O424&lt;=EOMONTH('Settings'!$B$5,1),"Due next month","Not yet due"))))))</f>
        <v/>
      </c>
      <c r="Q424" s="16">
        <f>IF($P424="Overdue",'Settings'!$B$5-$O424,"")</f>
        <v/>
      </c>
      <c r="R424" s="16">
        <f>IF($A424="","",COUNT($H424,$J424,$K424))</f>
        <v/>
      </c>
      <c r="S424" s="17">
        <f>IF($O424="","",DATE(YEAR($O424),MONTH($O424),1))</f>
        <v/>
      </c>
      <c r="T424" s="16">
        <f>IF($P424="Overdue",COUNTIF($P$3:$P424,"Overdue"),"")</f>
        <v/>
      </c>
    </row>
    <row r="425">
      <c r="A425" s="4" t="n"/>
      <c r="B425" s="4" t="n"/>
      <c r="C425" s="14" t="n"/>
      <c r="D425" s="4" t="n"/>
      <c r="E425" s="4" t="n"/>
      <c r="F425" s="5" t="n"/>
      <c r="G425" s="6" t="n"/>
      <c r="H425" s="5" t="n"/>
      <c r="I425" s="4" t="n"/>
      <c r="J425" s="5" t="n"/>
      <c r="K425" s="5" t="n"/>
      <c r="L425" s="4" t="n"/>
      <c r="M425" s="5" t="n"/>
      <c r="N425" s="4" t="n"/>
      <c r="O425" s="15">
        <f>IF($F425="","",EDATE($F425,IF($G425="",'Settings'!$B$6,$G425)))</f>
        <v/>
      </c>
      <c r="P425" s="9">
        <f>IF($O425="","",IF(OR($M425&lt;&gt;"",$L425="Booked"),"Booked",IF(OR($L425="Declined",$L425="Moved / left"),"Closed",IF($O425&lt;DATE(YEAR('Settings'!$B$5),MONTH('Settings'!$B$5),1),"Overdue",IF($O425&lt;=EOMONTH('Settings'!$B$5,0),"Due this month",IF($O425&lt;=EOMONTH('Settings'!$B$5,1),"Due next month","Not yet due"))))))</f>
        <v/>
      </c>
      <c r="Q425" s="16">
        <f>IF($P425="Overdue",'Settings'!$B$5-$O425,"")</f>
        <v/>
      </c>
      <c r="R425" s="16">
        <f>IF($A425="","",COUNT($H425,$J425,$K425))</f>
        <v/>
      </c>
      <c r="S425" s="17">
        <f>IF($O425="","",DATE(YEAR($O425),MONTH($O425),1))</f>
        <v/>
      </c>
      <c r="T425" s="16">
        <f>IF($P425="Overdue",COUNTIF($P$3:$P425,"Overdue"),"")</f>
        <v/>
      </c>
    </row>
    <row r="426">
      <c r="A426" s="4" t="n"/>
      <c r="B426" s="4" t="n"/>
      <c r="C426" s="14" t="n"/>
      <c r="D426" s="4" t="n"/>
      <c r="E426" s="4" t="n"/>
      <c r="F426" s="5" t="n"/>
      <c r="G426" s="6" t="n"/>
      <c r="H426" s="5" t="n"/>
      <c r="I426" s="4" t="n"/>
      <c r="J426" s="5" t="n"/>
      <c r="K426" s="5" t="n"/>
      <c r="L426" s="4" t="n"/>
      <c r="M426" s="5" t="n"/>
      <c r="N426" s="4" t="n"/>
      <c r="O426" s="15">
        <f>IF($F426="","",EDATE($F426,IF($G426="",'Settings'!$B$6,$G426)))</f>
        <v/>
      </c>
      <c r="P426" s="9">
        <f>IF($O426="","",IF(OR($M426&lt;&gt;"",$L426="Booked"),"Booked",IF(OR($L426="Declined",$L426="Moved / left"),"Closed",IF($O426&lt;DATE(YEAR('Settings'!$B$5),MONTH('Settings'!$B$5),1),"Overdue",IF($O426&lt;=EOMONTH('Settings'!$B$5,0),"Due this month",IF($O426&lt;=EOMONTH('Settings'!$B$5,1),"Due next month","Not yet due"))))))</f>
        <v/>
      </c>
      <c r="Q426" s="16">
        <f>IF($P426="Overdue",'Settings'!$B$5-$O426,"")</f>
        <v/>
      </c>
      <c r="R426" s="16">
        <f>IF($A426="","",COUNT($H426,$J426,$K426))</f>
        <v/>
      </c>
      <c r="S426" s="17">
        <f>IF($O426="","",DATE(YEAR($O426),MONTH($O426),1))</f>
        <v/>
      </c>
      <c r="T426" s="16">
        <f>IF($P426="Overdue",COUNTIF($P$3:$P426,"Overdue"),"")</f>
        <v/>
      </c>
    </row>
    <row r="427">
      <c r="A427" s="4" t="n"/>
      <c r="B427" s="4" t="n"/>
      <c r="C427" s="14" t="n"/>
      <c r="D427" s="4" t="n"/>
      <c r="E427" s="4" t="n"/>
      <c r="F427" s="5" t="n"/>
      <c r="G427" s="6" t="n"/>
      <c r="H427" s="5" t="n"/>
      <c r="I427" s="4" t="n"/>
      <c r="J427" s="5" t="n"/>
      <c r="K427" s="5" t="n"/>
      <c r="L427" s="4" t="n"/>
      <c r="M427" s="5" t="n"/>
      <c r="N427" s="4" t="n"/>
      <c r="O427" s="15">
        <f>IF($F427="","",EDATE($F427,IF($G427="",'Settings'!$B$6,$G427)))</f>
        <v/>
      </c>
      <c r="P427" s="9">
        <f>IF($O427="","",IF(OR($M427&lt;&gt;"",$L427="Booked"),"Booked",IF(OR($L427="Declined",$L427="Moved / left"),"Closed",IF($O427&lt;DATE(YEAR('Settings'!$B$5),MONTH('Settings'!$B$5),1),"Overdue",IF($O427&lt;=EOMONTH('Settings'!$B$5,0),"Due this month",IF($O427&lt;=EOMONTH('Settings'!$B$5,1),"Due next month","Not yet due"))))))</f>
        <v/>
      </c>
      <c r="Q427" s="16">
        <f>IF($P427="Overdue",'Settings'!$B$5-$O427,"")</f>
        <v/>
      </c>
      <c r="R427" s="16">
        <f>IF($A427="","",COUNT($H427,$J427,$K427))</f>
        <v/>
      </c>
      <c r="S427" s="17">
        <f>IF($O427="","",DATE(YEAR($O427),MONTH($O427),1))</f>
        <v/>
      </c>
      <c r="T427" s="16">
        <f>IF($P427="Overdue",COUNTIF($P$3:$P427,"Overdue"),"")</f>
        <v/>
      </c>
    </row>
    <row r="428">
      <c r="A428" s="4" t="n"/>
      <c r="B428" s="4" t="n"/>
      <c r="C428" s="14" t="n"/>
      <c r="D428" s="4" t="n"/>
      <c r="E428" s="4" t="n"/>
      <c r="F428" s="5" t="n"/>
      <c r="G428" s="6" t="n"/>
      <c r="H428" s="5" t="n"/>
      <c r="I428" s="4" t="n"/>
      <c r="J428" s="5" t="n"/>
      <c r="K428" s="5" t="n"/>
      <c r="L428" s="4" t="n"/>
      <c r="M428" s="5" t="n"/>
      <c r="N428" s="4" t="n"/>
      <c r="O428" s="15">
        <f>IF($F428="","",EDATE($F428,IF($G428="",'Settings'!$B$6,$G428)))</f>
        <v/>
      </c>
      <c r="P428" s="9">
        <f>IF($O428="","",IF(OR($M428&lt;&gt;"",$L428="Booked"),"Booked",IF(OR($L428="Declined",$L428="Moved / left"),"Closed",IF($O428&lt;DATE(YEAR('Settings'!$B$5),MONTH('Settings'!$B$5),1),"Overdue",IF($O428&lt;=EOMONTH('Settings'!$B$5,0),"Due this month",IF($O428&lt;=EOMONTH('Settings'!$B$5,1),"Due next month","Not yet due"))))))</f>
        <v/>
      </c>
      <c r="Q428" s="16">
        <f>IF($P428="Overdue",'Settings'!$B$5-$O428,"")</f>
        <v/>
      </c>
      <c r="R428" s="16">
        <f>IF($A428="","",COUNT($H428,$J428,$K428))</f>
        <v/>
      </c>
      <c r="S428" s="17">
        <f>IF($O428="","",DATE(YEAR($O428),MONTH($O428),1))</f>
        <v/>
      </c>
      <c r="T428" s="16">
        <f>IF($P428="Overdue",COUNTIF($P$3:$P428,"Overdue"),"")</f>
        <v/>
      </c>
    </row>
    <row r="429">
      <c r="A429" s="4" t="n"/>
      <c r="B429" s="4" t="n"/>
      <c r="C429" s="14" t="n"/>
      <c r="D429" s="4" t="n"/>
      <c r="E429" s="4" t="n"/>
      <c r="F429" s="5" t="n"/>
      <c r="G429" s="6" t="n"/>
      <c r="H429" s="5" t="n"/>
      <c r="I429" s="4" t="n"/>
      <c r="J429" s="5" t="n"/>
      <c r="K429" s="5" t="n"/>
      <c r="L429" s="4" t="n"/>
      <c r="M429" s="5" t="n"/>
      <c r="N429" s="4" t="n"/>
      <c r="O429" s="15">
        <f>IF($F429="","",EDATE($F429,IF($G429="",'Settings'!$B$6,$G429)))</f>
        <v/>
      </c>
      <c r="P429" s="9">
        <f>IF($O429="","",IF(OR($M429&lt;&gt;"",$L429="Booked"),"Booked",IF(OR($L429="Declined",$L429="Moved / left"),"Closed",IF($O429&lt;DATE(YEAR('Settings'!$B$5),MONTH('Settings'!$B$5),1),"Overdue",IF($O429&lt;=EOMONTH('Settings'!$B$5,0),"Due this month",IF($O429&lt;=EOMONTH('Settings'!$B$5,1),"Due next month","Not yet due"))))))</f>
        <v/>
      </c>
      <c r="Q429" s="16">
        <f>IF($P429="Overdue",'Settings'!$B$5-$O429,"")</f>
        <v/>
      </c>
      <c r="R429" s="16">
        <f>IF($A429="","",COUNT($H429,$J429,$K429))</f>
        <v/>
      </c>
      <c r="S429" s="17">
        <f>IF($O429="","",DATE(YEAR($O429),MONTH($O429),1))</f>
        <v/>
      </c>
      <c r="T429" s="16">
        <f>IF($P429="Overdue",COUNTIF($P$3:$P429,"Overdue"),"")</f>
        <v/>
      </c>
    </row>
    <row r="430">
      <c r="A430" s="4" t="n"/>
      <c r="B430" s="4" t="n"/>
      <c r="C430" s="14" t="n"/>
      <c r="D430" s="4" t="n"/>
      <c r="E430" s="4" t="n"/>
      <c r="F430" s="5" t="n"/>
      <c r="G430" s="6" t="n"/>
      <c r="H430" s="5" t="n"/>
      <c r="I430" s="4" t="n"/>
      <c r="J430" s="5" t="n"/>
      <c r="K430" s="5" t="n"/>
      <c r="L430" s="4" t="n"/>
      <c r="M430" s="5" t="n"/>
      <c r="N430" s="4" t="n"/>
      <c r="O430" s="15">
        <f>IF($F430="","",EDATE($F430,IF($G430="",'Settings'!$B$6,$G430)))</f>
        <v/>
      </c>
      <c r="P430" s="9">
        <f>IF($O430="","",IF(OR($M430&lt;&gt;"",$L430="Booked"),"Booked",IF(OR($L430="Declined",$L430="Moved / left"),"Closed",IF($O430&lt;DATE(YEAR('Settings'!$B$5),MONTH('Settings'!$B$5),1),"Overdue",IF($O430&lt;=EOMONTH('Settings'!$B$5,0),"Due this month",IF($O430&lt;=EOMONTH('Settings'!$B$5,1),"Due next month","Not yet due"))))))</f>
        <v/>
      </c>
      <c r="Q430" s="16">
        <f>IF($P430="Overdue",'Settings'!$B$5-$O430,"")</f>
        <v/>
      </c>
      <c r="R430" s="16">
        <f>IF($A430="","",COUNT($H430,$J430,$K430))</f>
        <v/>
      </c>
      <c r="S430" s="17">
        <f>IF($O430="","",DATE(YEAR($O430),MONTH($O430),1))</f>
        <v/>
      </c>
      <c r="T430" s="16">
        <f>IF($P430="Overdue",COUNTIF($P$3:$P430,"Overdue"),"")</f>
        <v/>
      </c>
    </row>
    <row r="431">
      <c r="A431" s="4" t="n"/>
      <c r="B431" s="4" t="n"/>
      <c r="C431" s="14" t="n"/>
      <c r="D431" s="4" t="n"/>
      <c r="E431" s="4" t="n"/>
      <c r="F431" s="5" t="n"/>
      <c r="G431" s="6" t="n"/>
      <c r="H431" s="5" t="n"/>
      <c r="I431" s="4" t="n"/>
      <c r="J431" s="5" t="n"/>
      <c r="K431" s="5" t="n"/>
      <c r="L431" s="4" t="n"/>
      <c r="M431" s="5" t="n"/>
      <c r="N431" s="4" t="n"/>
      <c r="O431" s="15">
        <f>IF($F431="","",EDATE($F431,IF($G431="",'Settings'!$B$6,$G431)))</f>
        <v/>
      </c>
      <c r="P431" s="9">
        <f>IF($O431="","",IF(OR($M431&lt;&gt;"",$L431="Booked"),"Booked",IF(OR($L431="Declined",$L431="Moved / left"),"Closed",IF($O431&lt;DATE(YEAR('Settings'!$B$5),MONTH('Settings'!$B$5),1),"Overdue",IF($O431&lt;=EOMONTH('Settings'!$B$5,0),"Due this month",IF($O431&lt;=EOMONTH('Settings'!$B$5,1),"Due next month","Not yet due"))))))</f>
        <v/>
      </c>
      <c r="Q431" s="16">
        <f>IF($P431="Overdue",'Settings'!$B$5-$O431,"")</f>
        <v/>
      </c>
      <c r="R431" s="16">
        <f>IF($A431="","",COUNT($H431,$J431,$K431))</f>
        <v/>
      </c>
      <c r="S431" s="17">
        <f>IF($O431="","",DATE(YEAR($O431),MONTH($O431),1))</f>
        <v/>
      </c>
      <c r="T431" s="16">
        <f>IF($P431="Overdue",COUNTIF($P$3:$P431,"Overdue"),"")</f>
        <v/>
      </c>
    </row>
    <row r="432">
      <c r="A432" s="4" t="n"/>
      <c r="B432" s="4" t="n"/>
      <c r="C432" s="14" t="n"/>
      <c r="D432" s="4" t="n"/>
      <c r="E432" s="4" t="n"/>
      <c r="F432" s="5" t="n"/>
      <c r="G432" s="6" t="n"/>
      <c r="H432" s="5" t="n"/>
      <c r="I432" s="4" t="n"/>
      <c r="J432" s="5" t="n"/>
      <c r="K432" s="5" t="n"/>
      <c r="L432" s="4" t="n"/>
      <c r="M432" s="5" t="n"/>
      <c r="N432" s="4" t="n"/>
      <c r="O432" s="15">
        <f>IF($F432="","",EDATE($F432,IF($G432="",'Settings'!$B$6,$G432)))</f>
        <v/>
      </c>
      <c r="P432" s="9">
        <f>IF($O432="","",IF(OR($M432&lt;&gt;"",$L432="Booked"),"Booked",IF(OR($L432="Declined",$L432="Moved / left"),"Closed",IF($O432&lt;DATE(YEAR('Settings'!$B$5),MONTH('Settings'!$B$5),1),"Overdue",IF($O432&lt;=EOMONTH('Settings'!$B$5,0),"Due this month",IF($O432&lt;=EOMONTH('Settings'!$B$5,1),"Due next month","Not yet due"))))))</f>
        <v/>
      </c>
      <c r="Q432" s="16">
        <f>IF($P432="Overdue",'Settings'!$B$5-$O432,"")</f>
        <v/>
      </c>
      <c r="R432" s="16">
        <f>IF($A432="","",COUNT($H432,$J432,$K432))</f>
        <v/>
      </c>
      <c r="S432" s="17">
        <f>IF($O432="","",DATE(YEAR($O432),MONTH($O432),1))</f>
        <v/>
      </c>
      <c r="T432" s="16">
        <f>IF($P432="Overdue",COUNTIF($P$3:$P432,"Overdue"),"")</f>
        <v/>
      </c>
    </row>
    <row r="433">
      <c r="A433" s="4" t="n"/>
      <c r="B433" s="4" t="n"/>
      <c r="C433" s="14" t="n"/>
      <c r="D433" s="4" t="n"/>
      <c r="E433" s="4" t="n"/>
      <c r="F433" s="5" t="n"/>
      <c r="G433" s="6" t="n"/>
      <c r="H433" s="5" t="n"/>
      <c r="I433" s="4" t="n"/>
      <c r="J433" s="5" t="n"/>
      <c r="K433" s="5" t="n"/>
      <c r="L433" s="4" t="n"/>
      <c r="M433" s="5" t="n"/>
      <c r="N433" s="4" t="n"/>
      <c r="O433" s="15">
        <f>IF($F433="","",EDATE($F433,IF($G433="",'Settings'!$B$6,$G433)))</f>
        <v/>
      </c>
      <c r="P433" s="9">
        <f>IF($O433="","",IF(OR($M433&lt;&gt;"",$L433="Booked"),"Booked",IF(OR($L433="Declined",$L433="Moved / left"),"Closed",IF($O433&lt;DATE(YEAR('Settings'!$B$5),MONTH('Settings'!$B$5),1),"Overdue",IF($O433&lt;=EOMONTH('Settings'!$B$5,0),"Due this month",IF($O433&lt;=EOMONTH('Settings'!$B$5,1),"Due next month","Not yet due"))))))</f>
        <v/>
      </c>
      <c r="Q433" s="16">
        <f>IF($P433="Overdue",'Settings'!$B$5-$O433,"")</f>
        <v/>
      </c>
      <c r="R433" s="16">
        <f>IF($A433="","",COUNT($H433,$J433,$K433))</f>
        <v/>
      </c>
      <c r="S433" s="17">
        <f>IF($O433="","",DATE(YEAR($O433),MONTH($O433),1))</f>
        <v/>
      </c>
      <c r="T433" s="16">
        <f>IF($P433="Overdue",COUNTIF($P$3:$P433,"Overdue"),"")</f>
        <v/>
      </c>
    </row>
    <row r="434">
      <c r="A434" s="4" t="n"/>
      <c r="B434" s="4" t="n"/>
      <c r="C434" s="14" t="n"/>
      <c r="D434" s="4" t="n"/>
      <c r="E434" s="4" t="n"/>
      <c r="F434" s="5" t="n"/>
      <c r="G434" s="6" t="n"/>
      <c r="H434" s="5" t="n"/>
      <c r="I434" s="4" t="n"/>
      <c r="J434" s="5" t="n"/>
      <c r="K434" s="5" t="n"/>
      <c r="L434" s="4" t="n"/>
      <c r="M434" s="5" t="n"/>
      <c r="N434" s="4" t="n"/>
      <c r="O434" s="15">
        <f>IF($F434="","",EDATE($F434,IF($G434="",'Settings'!$B$6,$G434)))</f>
        <v/>
      </c>
      <c r="P434" s="9">
        <f>IF($O434="","",IF(OR($M434&lt;&gt;"",$L434="Booked"),"Booked",IF(OR($L434="Declined",$L434="Moved / left"),"Closed",IF($O434&lt;DATE(YEAR('Settings'!$B$5),MONTH('Settings'!$B$5),1),"Overdue",IF($O434&lt;=EOMONTH('Settings'!$B$5,0),"Due this month",IF($O434&lt;=EOMONTH('Settings'!$B$5,1),"Due next month","Not yet due"))))))</f>
        <v/>
      </c>
      <c r="Q434" s="16">
        <f>IF($P434="Overdue",'Settings'!$B$5-$O434,"")</f>
        <v/>
      </c>
      <c r="R434" s="16">
        <f>IF($A434="","",COUNT($H434,$J434,$K434))</f>
        <v/>
      </c>
      <c r="S434" s="17">
        <f>IF($O434="","",DATE(YEAR($O434),MONTH($O434),1))</f>
        <v/>
      </c>
      <c r="T434" s="16">
        <f>IF($P434="Overdue",COUNTIF($P$3:$P434,"Overdue"),"")</f>
        <v/>
      </c>
    </row>
    <row r="435">
      <c r="A435" s="4" t="n"/>
      <c r="B435" s="4" t="n"/>
      <c r="C435" s="14" t="n"/>
      <c r="D435" s="4" t="n"/>
      <c r="E435" s="4" t="n"/>
      <c r="F435" s="5" t="n"/>
      <c r="G435" s="6" t="n"/>
      <c r="H435" s="5" t="n"/>
      <c r="I435" s="4" t="n"/>
      <c r="J435" s="5" t="n"/>
      <c r="K435" s="5" t="n"/>
      <c r="L435" s="4" t="n"/>
      <c r="M435" s="5" t="n"/>
      <c r="N435" s="4" t="n"/>
      <c r="O435" s="15">
        <f>IF($F435="","",EDATE($F435,IF($G435="",'Settings'!$B$6,$G435)))</f>
        <v/>
      </c>
      <c r="P435" s="9">
        <f>IF($O435="","",IF(OR($M435&lt;&gt;"",$L435="Booked"),"Booked",IF(OR($L435="Declined",$L435="Moved / left"),"Closed",IF($O435&lt;DATE(YEAR('Settings'!$B$5),MONTH('Settings'!$B$5),1),"Overdue",IF($O435&lt;=EOMONTH('Settings'!$B$5,0),"Due this month",IF($O435&lt;=EOMONTH('Settings'!$B$5,1),"Due next month","Not yet due"))))))</f>
        <v/>
      </c>
      <c r="Q435" s="16">
        <f>IF($P435="Overdue",'Settings'!$B$5-$O435,"")</f>
        <v/>
      </c>
      <c r="R435" s="16">
        <f>IF($A435="","",COUNT($H435,$J435,$K435))</f>
        <v/>
      </c>
      <c r="S435" s="17">
        <f>IF($O435="","",DATE(YEAR($O435),MONTH($O435),1))</f>
        <v/>
      </c>
      <c r="T435" s="16">
        <f>IF($P435="Overdue",COUNTIF($P$3:$P435,"Overdue"),"")</f>
        <v/>
      </c>
    </row>
    <row r="436">
      <c r="A436" s="4" t="n"/>
      <c r="B436" s="4" t="n"/>
      <c r="C436" s="14" t="n"/>
      <c r="D436" s="4" t="n"/>
      <c r="E436" s="4" t="n"/>
      <c r="F436" s="5" t="n"/>
      <c r="G436" s="6" t="n"/>
      <c r="H436" s="5" t="n"/>
      <c r="I436" s="4" t="n"/>
      <c r="J436" s="5" t="n"/>
      <c r="K436" s="5" t="n"/>
      <c r="L436" s="4" t="n"/>
      <c r="M436" s="5" t="n"/>
      <c r="N436" s="4" t="n"/>
      <c r="O436" s="15">
        <f>IF($F436="","",EDATE($F436,IF($G436="",'Settings'!$B$6,$G436)))</f>
        <v/>
      </c>
      <c r="P436" s="9">
        <f>IF($O436="","",IF(OR($M436&lt;&gt;"",$L436="Booked"),"Booked",IF(OR($L436="Declined",$L436="Moved / left"),"Closed",IF($O436&lt;DATE(YEAR('Settings'!$B$5),MONTH('Settings'!$B$5),1),"Overdue",IF($O436&lt;=EOMONTH('Settings'!$B$5,0),"Due this month",IF($O436&lt;=EOMONTH('Settings'!$B$5,1),"Due next month","Not yet due"))))))</f>
        <v/>
      </c>
      <c r="Q436" s="16">
        <f>IF($P436="Overdue",'Settings'!$B$5-$O436,"")</f>
        <v/>
      </c>
      <c r="R436" s="16">
        <f>IF($A436="","",COUNT($H436,$J436,$K436))</f>
        <v/>
      </c>
      <c r="S436" s="17">
        <f>IF($O436="","",DATE(YEAR($O436),MONTH($O436),1))</f>
        <v/>
      </c>
      <c r="T436" s="16">
        <f>IF($P436="Overdue",COUNTIF($P$3:$P436,"Overdue"),"")</f>
        <v/>
      </c>
    </row>
    <row r="437">
      <c r="A437" s="4" t="n"/>
      <c r="B437" s="4" t="n"/>
      <c r="C437" s="14" t="n"/>
      <c r="D437" s="4" t="n"/>
      <c r="E437" s="4" t="n"/>
      <c r="F437" s="5" t="n"/>
      <c r="G437" s="6" t="n"/>
      <c r="H437" s="5" t="n"/>
      <c r="I437" s="4" t="n"/>
      <c r="J437" s="5" t="n"/>
      <c r="K437" s="5" t="n"/>
      <c r="L437" s="4" t="n"/>
      <c r="M437" s="5" t="n"/>
      <c r="N437" s="4" t="n"/>
      <c r="O437" s="15">
        <f>IF($F437="","",EDATE($F437,IF($G437="",'Settings'!$B$6,$G437)))</f>
        <v/>
      </c>
      <c r="P437" s="9">
        <f>IF($O437="","",IF(OR($M437&lt;&gt;"",$L437="Booked"),"Booked",IF(OR($L437="Declined",$L437="Moved / left"),"Closed",IF($O437&lt;DATE(YEAR('Settings'!$B$5),MONTH('Settings'!$B$5),1),"Overdue",IF($O437&lt;=EOMONTH('Settings'!$B$5,0),"Due this month",IF($O437&lt;=EOMONTH('Settings'!$B$5,1),"Due next month","Not yet due"))))))</f>
        <v/>
      </c>
      <c r="Q437" s="16">
        <f>IF($P437="Overdue",'Settings'!$B$5-$O437,"")</f>
        <v/>
      </c>
      <c r="R437" s="16">
        <f>IF($A437="","",COUNT($H437,$J437,$K437))</f>
        <v/>
      </c>
      <c r="S437" s="17">
        <f>IF($O437="","",DATE(YEAR($O437),MONTH($O437),1))</f>
        <v/>
      </c>
      <c r="T437" s="16">
        <f>IF($P437="Overdue",COUNTIF($P$3:$P437,"Overdue"),"")</f>
        <v/>
      </c>
    </row>
    <row r="438">
      <c r="A438" s="4" t="n"/>
      <c r="B438" s="4" t="n"/>
      <c r="C438" s="14" t="n"/>
      <c r="D438" s="4" t="n"/>
      <c r="E438" s="4" t="n"/>
      <c r="F438" s="5" t="n"/>
      <c r="G438" s="6" t="n"/>
      <c r="H438" s="5" t="n"/>
      <c r="I438" s="4" t="n"/>
      <c r="J438" s="5" t="n"/>
      <c r="K438" s="5" t="n"/>
      <c r="L438" s="4" t="n"/>
      <c r="M438" s="5" t="n"/>
      <c r="N438" s="4" t="n"/>
      <c r="O438" s="15">
        <f>IF($F438="","",EDATE($F438,IF($G438="",'Settings'!$B$6,$G438)))</f>
        <v/>
      </c>
      <c r="P438" s="9">
        <f>IF($O438="","",IF(OR($M438&lt;&gt;"",$L438="Booked"),"Booked",IF(OR($L438="Declined",$L438="Moved / left"),"Closed",IF($O438&lt;DATE(YEAR('Settings'!$B$5),MONTH('Settings'!$B$5),1),"Overdue",IF($O438&lt;=EOMONTH('Settings'!$B$5,0),"Due this month",IF($O438&lt;=EOMONTH('Settings'!$B$5,1),"Due next month","Not yet due"))))))</f>
        <v/>
      </c>
      <c r="Q438" s="16">
        <f>IF($P438="Overdue",'Settings'!$B$5-$O438,"")</f>
        <v/>
      </c>
      <c r="R438" s="16">
        <f>IF($A438="","",COUNT($H438,$J438,$K438))</f>
        <v/>
      </c>
      <c r="S438" s="17">
        <f>IF($O438="","",DATE(YEAR($O438),MONTH($O438),1))</f>
        <v/>
      </c>
      <c r="T438" s="16">
        <f>IF($P438="Overdue",COUNTIF($P$3:$P438,"Overdue"),"")</f>
        <v/>
      </c>
    </row>
    <row r="439">
      <c r="A439" s="4" t="n"/>
      <c r="B439" s="4" t="n"/>
      <c r="C439" s="14" t="n"/>
      <c r="D439" s="4" t="n"/>
      <c r="E439" s="4" t="n"/>
      <c r="F439" s="5" t="n"/>
      <c r="G439" s="6" t="n"/>
      <c r="H439" s="5" t="n"/>
      <c r="I439" s="4" t="n"/>
      <c r="J439" s="5" t="n"/>
      <c r="K439" s="5" t="n"/>
      <c r="L439" s="4" t="n"/>
      <c r="M439" s="5" t="n"/>
      <c r="N439" s="4" t="n"/>
      <c r="O439" s="15">
        <f>IF($F439="","",EDATE($F439,IF($G439="",'Settings'!$B$6,$G439)))</f>
        <v/>
      </c>
      <c r="P439" s="9">
        <f>IF($O439="","",IF(OR($M439&lt;&gt;"",$L439="Booked"),"Booked",IF(OR($L439="Declined",$L439="Moved / left"),"Closed",IF($O439&lt;DATE(YEAR('Settings'!$B$5),MONTH('Settings'!$B$5),1),"Overdue",IF($O439&lt;=EOMONTH('Settings'!$B$5,0),"Due this month",IF($O439&lt;=EOMONTH('Settings'!$B$5,1),"Due next month","Not yet due"))))))</f>
        <v/>
      </c>
      <c r="Q439" s="16">
        <f>IF($P439="Overdue",'Settings'!$B$5-$O439,"")</f>
        <v/>
      </c>
      <c r="R439" s="16">
        <f>IF($A439="","",COUNT($H439,$J439,$K439))</f>
        <v/>
      </c>
      <c r="S439" s="17">
        <f>IF($O439="","",DATE(YEAR($O439),MONTH($O439),1))</f>
        <v/>
      </c>
      <c r="T439" s="16">
        <f>IF($P439="Overdue",COUNTIF($P$3:$P439,"Overdue"),"")</f>
        <v/>
      </c>
    </row>
    <row r="440">
      <c r="A440" s="4" t="n"/>
      <c r="B440" s="4" t="n"/>
      <c r="C440" s="14" t="n"/>
      <c r="D440" s="4" t="n"/>
      <c r="E440" s="4" t="n"/>
      <c r="F440" s="5" t="n"/>
      <c r="G440" s="6" t="n"/>
      <c r="H440" s="5" t="n"/>
      <c r="I440" s="4" t="n"/>
      <c r="J440" s="5" t="n"/>
      <c r="K440" s="5" t="n"/>
      <c r="L440" s="4" t="n"/>
      <c r="M440" s="5" t="n"/>
      <c r="N440" s="4" t="n"/>
      <c r="O440" s="15">
        <f>IF($F440="","",EDATE($F440,IF($G440="",'Settings'!$B$6,$G440)))</f>
        <v/>
      </c>
      <c r="P440" s="9">
        <f>IF($O440="","",IF(OR($M440&lt;&gt;"",$L440="Booked"),"Booked",IF(OR($L440="Declined",$L440="Moved / left"),"Closed",IF($O440&lt;DATE(YEAR('Settings'!$B$5),MONTH('Settings'!$B$5),1),"Overdue",IF($O440&lt;=EOMONTH('Settings'!$B$5,0),"Due this month",IF($O440&lt;=EOMONTH('Settings'!$B$5,1),"Due next month","Not yet due"))))))</f>
        <v/>
      </c>
      <c r="Q440" s="16">
        <f>IF($P440="Overdue",'Settings'!$B$5-$O440,"")</f>
        <v/>
      </c>
      <c r="R440" s="16">
        <f>IF($A440="","",COUNT($H440,$J440,$K440))</f>
        <v/>
      </c>
      <c r="S440" s="17">
        <f>IF($O440="","",DATE(YEAR($O440),MONTH($O440),1))</f>
        <v/>
      </c>
      <c r="T440" s="16">
        <f>IF($P440="Overdue",COUNTIF($P$3:$P440,"Overdue"),"")</f>
        <v/>
      </c>
    </row>
    <row r="441">
      <c r="A441" s="4" t="n"/>
      <c r="B441" s="4" t="n"/>
      <c r="C441" s="14" t="n"/>
      <c r="D441" s="4" t="n"/>
      <c r="E441" s="4" t="n"/>
      <c r="F441" s="5" t="n"/>
      <c r="G441" s="6" t="n"/>
      <c r="H441" s="5" t="n"/>
      <c r="I441" s="4" t="n"/>
      <c r="J441" s="5" t="n"/>
      <c r="K441" s="5" t="n"/>
      <c r="L441" s="4" t="n"/>
      <c r="M441" s="5" t="n"/>
      <c r="N441" s="4" t="n"/>
      <c r="O441" s="15">
        <f>IF($F441="","",EDATE($F441,IF($G441="",'Settings'!$B$6,$G441)))</f>
        <v/>
      </c>
      <c r="P441" s="9">
        <f>IF($O441="","",IF(OR($M441&lt;&gt;"",$L441="Booked"),"Booked",IF(OR($L441="Declined",$L441="Moved / left"),"Closed",IF($O441&lt;DATE(YEAR('Settings'!$B$5),MONTH('Settings'!$B$5),1),"Overdue",IF($O441&lt;=EOMONTH('Settings'!$B$5,0),"Due this month",IF($O441&lt;=EOMONTH('Settings'!$B$5,1),"Due next month","Not yet due"))))))</f>
        <v/>
      </c>
      <c r="Q441" s="16">
        <f>IF($P441="Overdue",'Settings'!$B$5-$O441,"")</f>
        <v/>
      </c>
      <c r="R441" s="16">
        <f>IF($A441="","",COUNT($H441,$J441,$K441))</f>
        <v/>
      </c>
      <c r="S441" s="17">
        <f>IF($O441="","",DATE(YEAR($O441),MONTH($O441),1))</f>
        <v/>
      </c>
      <c r="T441" s="16">
        <f>IF($P441="Overdue",COUNTIF($P$3:$P441,"Overdue"),"")</f>
        <v/>
      </c>
    </row>
    <row r="442">
      <c r="A442" s="4" t="n"/>
      <c r="B442" s="4" t="n"/>
      <c r="C442" s="14" t="n"/>
      <c r="D442" s="4" t="n"/>
      <c r="E442" s="4" t="n"/>
      <c r="F442" s="5" t="n"/>
      <c r="G442" s="6" t="n"/>
      <c r="H442" s="5" t="n"/>
      <c r="I442" s="4" t="n"/>
      <c r="J442" s="5" t="n"/>
      <c r="K442" s="5" t="n"/>
      <c r="L442" s="4" t="n"/>
      <c r="M442" s="5" t="n"/>
      <c r="N442" s="4" t="n"/>
      <c r="O442" s="15">
        <f>IF($F442="","",EDATE($F442,IF($G442="",'Settings'!$B$6,$G442)))</f>
        <v/>
      </c>
      <c r="P442" s="9">
        <f>IF($O442="","",IF(OR($M442&lt;&gt;"",$L442="Booked"),"Booked",IF(OR($L442="Declined",$L442="Moved / left"),"Closed",IF($O442&lt;DATE(YEAR('Settings'!$B$5),MONTH('Settings'!$B$5),1),"Overdue",IF($O442&lt;=EOMONTH('Settings'!$B$5,0),"Due this month",IF($O442&lt;=EOMONTH('Settings'!$B$5,1),"Due next month","Not yet due"))))))</f>
        <v/>
      </c>
      <c r="Q442" s="16">
        <f>IF($P442="Overdue",'Settings'!$B$5-$O442,"")</f>
        <v/>
      </c>
      <c r="R442" s="16">
        <f>IF($A442="","",COUNT($H442,$J442,$K442))</f>
        <v/>
      </c>
      <c r="S442" s="17">
        <f>IF($O442="","",DATE(YEAR($O442),MONTH($O442),1))</f>
        <v/>
      </c>
      <c r="T442" s="16">
        <f>IF($P442="Overdue",COUNTIF($P$3:$P442,"Overdue"),"")</f>
        <v/>
      </c>
    </row>
    <row r="443">
      <c r="A443" s="4" t="n"/>
      <c r="B443" s="4" t="n"/>
      <c r="C443" s="14" t="n"/>
      <c r="D443" s="4" t="n"/>
      <c r="E443" s="4" t="n"/>
      <c r="F443" s="5" t="n"/>
      <c r="G443" s="6" t="n"/>
      <c r="H443" s="5" t="n"/>
      <c r="I443" s="4" t="n"/>
      <c r="J443" s="5" t="n"/>
      <c r="K443" s="5" t="n"/>
      <c r="L443" s="4" t="n"/>
      <c r="M443" s="5" t="n"/>
      <c r="N443" s="4" t="n"/>
      <c r="O443" s="15">
        <f>IF($F443="","",EDATE($F443,IF($G443="",'Settings'!$B$6,$G443)))</f>
        <v/>
      </c>
      <c r="P443" s="9">
        <f>IF($O443="","",IF(OR($M443&lt;&gt;"",$L443="Booked"),"Booked",IF(OR($L443="Declined",$L443="Moved / left"),"Closed",IF($O443&lt;DATE(YEAR('Settings'!$B$5),MONTH('Settings'!$B$5),1),"Overdue",IF($O443&lt;=EOMONTH('Settings'!$B$5,0),"Due this month",IF($O443&lt;=EOMONTH('Settings'!$B$5,1),"Due next month","Not yet due"))))))</f>
        <v/>
      </c>
      <c r="Q443" s="16">
        <f>IF($P443="Overdue",'Settings'!$B$5-$O443,"")</f>
        <v/>
      </c>
      <c r="R443" s="16">
        <f>IF($A443="","",COUNT($H443,$J443,$K443))</f>
        <v/>
      </c>
      <c r="S443" s="17">
        <f>IF($O443="","",DATE(YEAR($O443),MONTH($O443),1))</f>
        <v/>
      </c>
      <c r="T443" s="16">
        <f>IF($P443="Overdue",COUNTIF($P$3:$P443,"Overdue"),"")</f>
        <v/>
      </c>
    </row>
    <row r="444">
      <c r="A444" s="4" t="n"/>
      <c r="B444" s="4" t="n"/>
      <c r="C444" s="14" t="n"/>
      <c r="D444" s="4" t="n"/>
      <c r="E444" s="4" t="n"/>
      <c r="F444" s="5" t="n"/>
      <c r="G444" s="6" t="n"/>
      <c r="H444" s="5" t="n"/>
      <c r="I444" s="4" t="n"/>
      <c r="J444" s="5" t="n"/>
      <c r="K444" s="5" t="n"/>
      <c r="L444" s="4" t="n"/>
      <c r="M444" s="5" t="n"/>
      <c r="N444" s="4" t="n"/>
      <c r="O444" s="15">
        <f>IF($F444="","",EDATE($F444,IF($G444="",'Settings'!$B$6,$G444)))</f>
        <v/>
      </c>
      <c r="P444" s="9">
        <f>IF($O444="","",IF(OR($M444&lt;&gt;"",$L444="Booked"),"Booked",IF(OR($L444="Declined",$L444="Moved / left"),"Closed",IF($O444&lt;DATE(YEAR('Settings'!$B$5),MONTH('Settings'!$B$5),1),"Overdue",IF($O444&lt;=EOMONTH('Settings'!$B$5,0),"Due this month",IF($O444&lt;=EOMONTH('Settings'!$B$5,1),"Due next month","Not yet due"))))))</f>
        <v/>
      </c>
      <c r="Q444" s="16">
        <f>IF($P444="Overdue",'Settings'!$B$5-$O444,"")</f>
        <v/>
      </c>
      <c r="R444" s="16">
        <f>IF($A444="","",COUNT($H444,$J444,$K444))</f>
        <v/>
      </c>
      <c r="S444" s="17">
        <f>IF($O444="","",DATE(YEAR($O444),MONTH($O444),1))</f>
        <v/>
      </c>
      <c r="T444" s="16">
        <f>IF($P444="Overdue",COUNTIF($P$3:$P444,"Overdue"),"")</f>
        <v/>
      </c>
    </row>
    <row r="445">
      <c r="A445" s="4" t="n"/>
      <c r="B445" s="4" t="n"/>
      <c r="C445" s="14" t="n"/>
      <c r="D445" s="4" t="n"/>
      <c r="E445" s="4" t="n"/>
      <c r="F445" s="5" t="n"/>
      <c r="G445" s="6" t="n"/>
      <c r="H445" s="5" t="n"/>
      <c r="I445" s="4" t="n"/>
      <c r="J445" s="5" t="n"/>
      <c r="K445" s="5" t="n"/>
      <c r="L445" s="4" t="n"/>
      <c r="M445" s="5" t="n"/>
      <c r="N445" s="4" t="n"/>
      <c r="O445" s="15">
        <f>IF($F445="","",EDATE($F445,IF($G445="",'Settings'!$B$6,$G445)))</f>
        <v/>
      </c>
      <c r="P445" s="9">
        <f>IF($O445="","",IF(OR($M445&lt;&gt;"",$L445="Booked"),"Booked",IF(OR($L445="Declined",$L445="Moved / left"),"Closed",IF($O445&lt;DATE(YEAR('Settings'!$B$5),MONTH('Settings'!$B$5),1),"Overdue",IF($O445&lt;=EOMONTH('Settings'!$B$5,0),"Due this month",IF($O445&lt;=EOMONTH('Settings'!$B$5,1),"Due next month","Not yet due"))))))</f>
        <v/>
      </c>
      <c r="Q445" s="16">
        <f>IF($P445="Overdue",'Settings'!$B$5-$O445,"")</f>
        <v/>
      </c>
      <c r="R445" s="16">
        <f>IF($A445="","",COUNT($H445,$J445,$K445))</f>
        <v/>
      </c>
      <c r="S445" s="17">
        <f>IF($O445="","",DATE(YEAR($O445),MONTH($O445),1))</f>
        <v/>
      </c>
      <c r="T445" s="16">
        <f>IF($P445="Overdue",COUNTIF($P$3:$P445,"Overdue"),"")</f>
        <v/>
      </c>
    </row>
    <row r="446">
      <c r="A446" s="4" t="n"/>
      <c r="B446" s="4" t="n"/>
      <c r="C446" s="14" t="n"/>
      <c r="D446" s="4" t="n"/>
      <c r="E446" s="4" t="n"/>
      <c r="F446" s="5" t="n"/>
      <c r="G446" s="6" t="n"/>
      <c r="H446" s="5" t="n"/>
      <c r="I446" s="4" t="n"/>
      <c r="J446" s="5" t="n"/>
      <c r="K446" s="5" t="n"/>
      <c r="L446" s="4" t="n"/>
      <c r="M446" s="5" t="n"/>
      <c r="N446" s="4" t="n"/>
      <c r="O446" s="15">
        <f>IF($F446="","",EDATE($F446,IF($G446="",'Settings'!$B$6,$G446)))</f>
        <v/>
      </c>
      <c r="P446" s="9">
        <f>IF($O446="","",IF(OR($M446&lt;&gt;"",$L446="Booked"),"Booked",IF(OR($L446="Declined",$L446="Moved / left"),"Closed",IF($O446&lt;DATE(YEAR('Settings'!$B$5),MONTH('Settings'!$B$5),1),"Overdue",IF($O446&lt;=EOMONTH('Settings'!$B$5,0),"Due this month",IF($O446&lt;=EOMONTH('Settings'!$B$5,1),"Due next month","Not yet due"))))))</f>
        <v/>
      </c>
      <c r="Q446" s="16">
        <f>IF($P446="Overdue",'Settings'!$B$5-$O446,"")</f>
        <v/>
      </c>
      <c r="R446" s="16">
        <f>IF($A446="","",COUNT($H446,$J446,$K446))</f>
        <v/>
      </c>
      <c r="S446" s="17">
        <f>IF($O446="","",DATE(YEAR($O446),MONTH($O446),1))</f>
        <v/>
      </c>
      <c r="T446" s="16">
        <f>IF($P446="Overdue",COUNTIF($P$3:$P446,"Overdue"),"")</f>
        <v/>
      </c>
    </row>
    <row r="447">
      <c r="A447" s="4" t="n"/>
      <c r="B447" s="4" t="n"/>
      <c r="C447" s="14" t="n"/>
      <c r="D447" s="4" t="n"/>
      <c r="E447" s="4" t="n"/>
      <c r="F447" s="5" t="n"/>
      <c r="G447" s="6" t="n"/>
      <c r="H447" s="5" t="n"/>
      <c r="I447" s="4" t="n"/>
      <c r="J447" s="5" t="n"/>
      <c r="K447" s="5" t="n"/>
      <c r="L447" s="4" t="n"/>
      <c r="M447" s="5" t="n"/>
      <c r="N447" s="4" t="n"/>
      <c r="O447" s="15">
        <f>IF($F447="","",EDATE($F447,IF($G447="",'Settings'!$B$6,$G447)))</f>
        <v/>
      </c>
      <c r="P447" s="9">
        <f>IF($O447="","",IF(OR($M447&lt;&gt;"",$L447="Booked"),"Booked",IF(OR($L447="Declined",$L447="Moved / left"),"Closed",IF($O447&lt;DATE(YEAR('Settings'!$B$5),MONTH('Settings'!$B$5),1),"Overdue",IF($O447&lt;=EOMONTH('Settings'!$B$5,0),"Due this month",IF($O447&lt;=EOMONTH('Settings'!$B$5,1),"Due next month","Not yet due"))))))</f>
        <v/>
      </c>
      <c r="Q447" s="16">
        <f>IF($P447="Overdue",'Settings'!$B$5-$O447,"")</f>
        <v/>
      </c>
      <c r="R447" s="16">
        <f>IF($A447="","",COUNT($H447,$J447,$K447))</f>
        <v/>
      </c>
      <c r="S447" s="17">
        <f>IF($O447="","",DATE(YEAR($O447),MONTH($O447),1))</f>
        <v/>
      </c>
      <c r="T447" s="16">
        <f>IF($P447="Overdue",COUNTIF($P$3:$P447,"Overdue"),"")</f>
        <v/>
      </c>
    </row>
    <row r="448">
      <c r="A448" s="4" t="n"/>
      <c r="B448" s="4" t="n"/>
      <c r="C448" s="14" t="n"/>
      <c r="D448" s="4" t="n"/>
      <c r="E448" s="4" t="n"/>
      <c r="F448" s="5" t="n"/>
      <c r="G448" s="6" t="n"/>
      <c r="H448" s="5" t="n"/>
      <c r="I448" s="4" t="n"/>
      <c r="J448" s="5" t="n"/>
      <c r="K448" s="5" t="n"/>
      <c r="L448" s="4" t="n"/>
      <c r="M448" s="5" t="n"/>
      <c r="N448" s="4" t="n"/>
      <c r="O448" s="15">
        <f>IF($F448="","",EDATE($F448,IF($G448="",'Settings'!$B$6,$G448)))</f>
        <v/>
      </c>
      <c r="P448" s="9">
        <f>IF($O448="","",IF(OR($M448&lt;&gt;"",$L448="Booked"),"Booked",IF(OR($L448="Declined",$L448="Moved / left"),"Closed",IF($O448&lt;DATE(YEAR('Settings'!$B$5),MONTH('Settings'!$B$5),1),"Overdue",IF($O448&lt;=EOMONTH('Settings'!$B$5,0),"Due this month",IF($O448&lt;=EOMONTH('Settings'!$B$5,1),"Due next month","Not yet due"))))))</f>
        <v/>
      </c>
      <c r="Q448" s="16">
        <f>IF($P448="Overdue",'Settings'!$B$5-$O448,"")</f>
        <v/>
      </c>
      <c r="R448" s="16">
        <f>IF($A448="","",COUNT($H448,$J448,$K448))</f>
        <v/>
      </c>
      <c r="S448" s="17">
        <f>IF($O448="","",DATE(YEAR($O448),MONTH($O448),1))</f>
        <v/>
      </c>
      <c r="T448" s="16">
        <f>IF($P448="Overdue",COUNTIF($P$3:$P448,"Overdue"),"")</f>
        <v/>
      </c>
    </row>
    <row r="449">
      <c r="A449" s="4" t="n"/>
      <c r="B449" s="4" t="n"/>
      <c r="C449" s="14" t="n"/>
      <c r="D449" s="4" t="n"/>
      <c r="E449" s="4" t="n"/>
      <c r="F449" s="5" t="n"/>
      <c r="G449" s="6" t="n"/>
      <c r="H449" s="5" t="n"/>
      <c r="I449" s="4" t="n"/>
      <c r="J449" s="5" t="n"/>
      <c r="K449" s="5" t="n"/>
      <c r="L449" s="4" t="n"/>
      <c r="M449" s="5" t="n"/>
      <c r="N449" s="4" t="n"/>
      <c r="O449" s="15">
        <f>IF($F449="","",EDATE($F449,IF($G449="",'Settings'!$B$6,$G449)))</f>
        <v/>
      </c>
      <c r="P449" s="9">
        <f>IF($O449="","",IF(OR($M449&lt;&gt;"",$L449="Booked"),"Booked",IF(OR($L449="Declined",$L449="Moved / left"),"Closed",IF($O449&lt;DATE(YEAR('Settings'!$B$5),MONTH('Settings'!$B$5),1),"Overdue",IF($O449&lt;=EOMONTH('Settings'!$B$5,0),"Due this month",IF($O449&lt;=EOMONTH('Settings'!$B$5,1),"Due next month","Not yet due"))))))</f>
        <v/>
      </c>
      <c r="Q449" s="16">
        <f>IF($P449="Overdue",'Settings'!$B$5-$O449,"")</f>
        <v/>
      </c>
      <c r="R449" s="16">
        <f>IF($A449="","",COUNT($H449,$J449,$K449))</f>
        <v/>
      </c>
      <c r="S449" s="17">
        <f>IF($O449="","",DATE(YEAR($O449),MONTH($O449),1))</f>
        <v/>
      </c>
      <c r="T449" s="16">
        <f>IF($P449="Overdue",COUNTIF($P$3:$P449,"Overdue"),"")</f>
        <v/>
      </c>
    </row>
    <row r="450">
      <c r="A450" s="4" t="n"/>
      <c r="B450" s="4" t="n"/>
      <c r="C450" s="14" t="n"/>
      <c r="D450" s="4" t="n"/>
      <c r="E450" s="4" t="n"/>
      <c r="F450" s="5" t="n"/>
      <c r="G450" s="6" t="n"/>
      <c r="H450" s="5" t="n"/>
      <c r="I450" s="4" t="n"/>
      <c r="J450" s="5" t="n"/>
      <c r="K450" s="5" t="n"/>
      <c r="L450" s="4" t="n"/>
      <c r="M450" s="5" t="n"/>
      <c r="N450" s="4" t="n"/>
      <c r="O450" s="15">
        <f>IF($F450="","",EDATE($F450,IF($G450="",'Settings'!$B$6,$G450)))</f>
        <v/>
      </c>
      <c r="P450" s="9">
        <f>IF($O450="","",IF(OR($M450&lt;&gt;"",$L450="Booked"),"Booked",IF(OR($L450="Declined",$L450="Moved / left"),"Closed",IF($O450&lt;DATE(YEAR('Settings'!$B$5),MONTH('Settings'!$B$5),1),"Overdue",IF($O450&lt;=EOMONTH('Settings'!$B$5,0),"Due this month",IF($O450&lt;=EOMONTH('Settings'!$B$5,1),"Due next month","Not yet due"))))))</f>
        <v/>
      </c>
      <c r="Q450" s="16">
        <f>IF($P450="Overdue",'Settings'!$B$5-$O450,"")</f>
        <v/>
      </c>
      <c r="R450" s="16">
        <f>IF($A450="","",COUNT($H450,$J450,$K450))</f>
        <v/>
      </c>
      <c r="S450" s="17">
        <f>IF($O450="","",DATE(YEAR($O450),MONTH($O450),1))</f>
        <v/>
      </c>
      <c r="T450" s="16">
        <f>IF($P450="Overdue",COUNTIF($P$3:$P450,"Overdue"),"")</f>
        <v/>
      </c>
    </row>
    <row r="451">
      <c r="A451" s="4" t="n"/>
      <c r="B451" s="4" t="n"/>
      <c r="C451" s="14" t="n"/>
      <c r="D451" s="4" t="n"/>
      <c r="E451" s="4" t="n"/>
      <c r="F451" s="5" t="n"/>
      <c r="G451" s="6" t="n"/>
      <c r="H451" s="5" t="n"/>
      <c r="I451" s="4" t="n"/>
      <c r="J451" s="5" t="n"/>
      <c r="K451" s="5" t="n"/>
      <c r="L451" s="4" t="n"/>
      <c r="M451" s="5" t="n"/>
      <c r="N451" s="4" t="n"/>
      <c r="O451" s="15">
        <f>IF($F451="","",EDATE($F451,IF($G451="",'Settings'!$B$6,$G451)))</f>
        <v/>
      </c>
      <c r="P451" s="9">
        <f>IF($O451="","",IF(OR($M451&lt;&gt;"",$L451="Booked"),"Booked",IF(OR($L451="Declined",$L451="Moved / left"),"Closed",IF($O451&lt;DATE(YEAR('Settings'!$B$5),MONTH('Settings'!$B$5),1),"Overdue",IF($O451&lt;=EOMONTH('Settings'!$B$5,0),"Due this month",IF($O451&lt;=EOMONTH('Settings'!$B$5,1),"Due next month","Not yet due"))))))</f>
        <v/>
      </c>
      <c r="Q451" s="16">
        <f>IF($P451="Overdue",'Settings'!$B$5-$O451,"")</f>
        <v/>
      </c>
      <c r="R451" s="16">
        <f>IF($A451="","",COUNT($H451,$J451,$K451))</f>
        <v/>
      </c>
      <c r="S451" s="17">
        <f>IF($O451="","",DATE(YEAR($O451),MONTH($O451),1))</f>
        <v/>
      </c>
      <c r="T451" s="16">
        <f>IF($P451="Overdue",COUNTIF($P$3:$P451,"Overdue"),"")</f>
        <v/>
      </c>
    </row>
    <row r="452">
      <c r="A452" s="4" t="n"/>
      <c r="B452" s="4" t="n"/>
      <c r="C452" s="14" t="n"/>
      <c r="D452" s="4" t="n"/>
      <c r="E452" s="4" t="n"/>
      <c r="F452" s="5" t="n"/>
      <c r="G452" s="6" t="n"/>
      <c r="H452" s="5" t="n"/>
      <c r="I452" s="4" t="n"/>
      <c r="J452" s="5" t="n"/>
      <c r="K452" s="5" t="n"/>
      <c r="L452" s="4" t="n"/>
      <c r="M452" s="5" t="n"/>
      <c r="N452" s="4" t="n"/>
      <c r="O452" s="15">
        <f>IF($F452="","",EDATE($F452,IF($G452="",'Settings'!$B$6,$G452)))</f>
        <v/>
      </c>
      <c r="P452" s="9">
        <f>IF($O452="","",IF(OR($M452&lt;&gt;"",$L452="Booked"),"Booked",IF(OR($L452="Declined",$L452="Moved / left"),"Closed",IF($O452&lt;DATE(YEAR('Settings'!$B$5),MONTH('Settings'!$B$5),1),"Overdue",IF($O452&lt;=EOMONTH('Settings'!$B$5,0),"Due this month",IF($O452&lt;=EOMONTH('Settings'!$B$5,1),"Due next month","Not yet due"))))))</f>
        <v/>
      </c>
      <c r="Q452" s="16">
        <f>IF($P452="Overdue",'Settings'!$B$5-$O452,"")</f>
        <v/>
      </c>
      <c r="R452" s="16">
        <f>IF($A452="","",COUNT($H452,$J452,$K452))</f>
        <v/>
      </c>
      <c r="S452" s="17">
        <f>IF($O452="","",DATE(YEAR($O452),MONTH($O452),1))</f>
        <v/>
      </c>
      <c r="T452" s="16">
        <f>IF($P452="Overdue",COUNTIF($P$3:$P452,"Overdue"),"")</f>
        <v/>
      </c>
    </row>
    <row r="453">
      <c r="A453" s="4" t="n"/>
      <c r="B453" s="4" t="n"/>
      <c r="C453" s="14" t="n"/>
      <c r="D453" s="4" t="n"/>
      <c r="E453" s="4" t="n"/>
      <c r="F453" s="5" t="n"/>
      <c r="G453" s="6" t="n"/>
      <c r="H453" s="5" t="n"/>
      <c r="I453" s="4" t="n"/>
      <c r="J453" s="5" t="n"/>
      <c r="K453" s="5" t="n"/>
      <c r="L453" s="4" t="n"/>
      <c r="M453" s="5" t="n"/>
      <c r="N453" s="4" t="n"/>
      <c r="O453" s="15">
        <f>IF($F453="","",EDATE($F453,IF($G453="",'Settings'!$B$6,$G453)))</f>
        <v/>
      </c>
      <c r="P453" s="9">
        <f>IF($O453="","",IF(OR($M453&lt;&gt;"",$L453="Booked"),"Booked",IF(OR($L453="Declined",$L453="Moved / left"),"Closed",IF($O453&lt;DATE(YEAR('Settings'!$B$5),MONTH('Settings'!$B$5),1),"Overdue",IF($O453&lt;=EOMONTH('Settings'!$B$5,0),"Due this month",IF($O453&lt;=EOMONTH('Settings'!$B$5,1),"Due next month","Not yet due"))))))</f>
        <v/>
      </c>
      <c r="Q453" s="16">
        <f>IF($P453="Overdue",'Settings'!$B$5-$O453,"")</f>
        <v/>
      </c>
      <c r="R453" s="16">
        <f>IF($A453="","",COUNT($H453,$J453,$K453))</f>
        <v/>
      </c>
      <c r="S453" s="17">
        <f>IF($O453="","",DATE(YEAR($O453),MONTH($O453),1))</f>
        <v/>
      </c>
      <c r="T453" s="16">
        <f>IF($P453="Overdue",COUNTIF($P$3:$P453,"Overdue"),"")</f>
        <v/>
      </c>
    </row>
    <row r="454">
      <c r="A454" s="4" t="n"/>
      <c r="B454" s="4" t="n"/>
      <c r="C454" s="14" t="n"/>
      <c r="D454" s="4" t="n"/>
      <c r="E454" s="4" t="n"/>
      <c r="F454" s="5" t="n"/>
      <c r="G454" s="6" t="n"/>
      <c r="H454" s="5" t="n"/>
      <c r="I454" s="4" t="n"/>
      <c r="J454" s="5" t="n"/>
      <c r="K454" s="5" t="n"/>
      <c r="L454" s="4" t="n"/>
      <c r="M454" s="5" t="n"/>
      <c r="N454" s="4" t="n"/>
      <c r="O454" s="15">
        <f>IF($F454="","",EDATE($F454,IF($G454="",'Settings'!$B$6,$G454)))</f>
        <v/>
      </c>
      <c r="P454" s="9">
        <f>IF($O454="","",IF(OR($M454&lt;&gt;"",$L454="Booked"),"Booked",IF(OR($L454="Declined",$L454="Moved / left"),"Closed",IF($O454&lt;DATE(YEAR('Settings'!$B$5),MONTH('Settings'!$B$5),1),"Overdue",IF($O454&lt;=EOMONTH('Settings'!$B$5,0),"Due this month",IF($O454&lt;=EOMONTH('Settings'!$B$5,1),"Due next month","Not yet due"))))))</f>
        <v/>
      </c>
      <c r="Q454" s="16">
        <f>IF($P454="Overdue",'Settings'!$B$5-$O454,"")</f>
        <v/>
      </c>
      <c r="R454" s="16">
        <f>IF($A454="","",COUNT($H454,$J454,$K454))</f>
        <v/>
      </c>
      <c r="S454" s="17">
        <f>IF($O454="","",DATE(YEAR($O454),MONTH($O454),1))</f>
        <v/>
      </c>
      <c r="T454" s="16">
        <f>IF($P454="Overdue",COUNTIF($P$3:$P454,"Overdue"),"")</f>
        <v/>
      </c>
    </row>
    <row r="455">
      <c r="A455" s="4" t="n"/>
      <c r="B455" s="4" t="n"/>
      <c r="C455" s="14" t="n"/>
      <c r="D455" s="4" t="n"/>
      <c r="E455" s="4" t="n"/>
      <c r="F455" s="5" t="n"/>
      <c r="G455" s="6" t="n"/>
      <c r="H455" s="5" t="n"/>
      <c r="I455" s="4" t="n"/>
      <c r="J455" s="5" t="n"/>
      <c r="K455" s="5" t="n"/>
      <c r="L455" s="4" t="n"/>
      <c r="M455" s="5" t="n"/>
      <c r="N455" s="4" t="n"/>
      <c r="O455" s="15">
        <f>IF($F455="","",EDATE($F455,IF($G455="",'Settings'!$B$6,$G455)))</f>
        <v/>
      </c>
      <c r="P455" s="9">
        <f>IF($O455="","",IF(OR($M455&lt;&gt;"",$L455="Booked"),"Booked",IF(OR($L455="Declined",$L455="Moved / left"),"Closed",IF($O455&lt;DATE(YEAR('Settings'!$B$5),MONTH('Settings'!$B$5),1),"Overdue",IF($O455&lt;=EOMONTH('Settings'!$B$5,0),"Due this month",IF($O455&lt;=EOMONTH('Settings'!$B$5,1),"Due next month","Not yet due"))))))</f>
        <v/>
      </c>
      <c r="Q455" s="16">
        <f>IF($P455="Overdue",'Settings'!$B$5-$O455,"")</f>
        <v/>
      </c>
      <c r="R455" s="16">
        <f>IF($A455="","",COUNT($H455,$J455,$K455))</f>
        <v/>
      </c>
      <c r="S455" s="17">
        <f>IF($O455="","",DATE(YEAR($O455),MONTH($O455),1))</f>
        <v/>
      </c>
      <c r="T455" s="16">
        <f>IF($P455="Overdue",COUNTIF($P$3:$P455,"Overdue"),"")</f>
        <v/>
      </c>
    </row>
    <row r="456">
      <c r="A456" s="4" t="n"/>
      <c r="B456" s="4" t="n"/>
      <c r="C456" s="14" t="n"/>
      <c r="D456" s="4" t="n"/>
      <c r="E456" s="4" t="n"/>
      <c r="F456" s="5" t="n"/>
      <c r="G456" s="6" t="n"/>
      <c r="H456" s="5" t="n"/>
      <c r="I456" s="4" t="n"/>
      <c r="J456" s="5" t="n"/>
      <c r="K456" s="5" t="n"/>
      <c r="L456" s="4" t="n"/>
      <c r="M456" s="5" t="n"/>
      <c r="N456" s="4" t="n"/>
      <c r="O456" s="15">
        <f>IF($F456="","",EDATE($F456,IF($G456="",'Settings'!$B$6,$G456)))</f>
        <v/>
      </c>
      <c r="P456" s="9">
        <f>IF($O456="","",IF(OR($M456&lt;&gt;"",$L456="Booked"),"Booked",IF(OR($L456="Declined",$L456="Moved / left"),"Closed",IF($O456&lt;DATE(YEAR('Settings'!$B$5),MONTH('Settings'!$B$5),1),"Overdue",IF($O456&lt;=EOMONTH('Settings'!$B$5,0),"Due this month",IF($O456&lt;=EOMONTH('Settings'!$B$5,1),"Due next month","Not yet due"))))))</f>
        <v/>
      </c>
      <c r="Q456" s="16">
        <f>IF($P456="Overdue",'Settings'!$B$5-$O456,"")</f>
        <v/>
      </c>
      <c r="R456" s="16">
        <f>IF($A456="","",COUNT($H456,$J456,$K456))</f>
        <v/>
      </c>
      <c r="S456" s="17">
        <f>IF($O456="","",DATE(YEAR($O456),MONTH($O456),1))</f>
        <v/>
      </c>
      <c r="T456" s="16">
        <f>IF($P456="Overdue",COUNTIF($P$3:$P456,"Overdue"),"")</f>
        <v/>
      </c>
    </row>
    <row r="457">
      <c r="A457" s="4" t="n"/>
      <c r="B457" s="4" t="n"/>
      <c r="C457" s="14" t="n"/>
      <c r="D457" s="4" t="n"/>
      <c r="E457" s="4" t="n"/>
      <c r="F457" s="5" t="n"/>
      <c r="G457" s="6" t="n"/>
      <c r="H457" s="5" t="n"/>
      <c r="I457" s="4" t="n"/>
      <c r="J457" s="5" t="n"/>
      <c r="K457" s="5" t="n"/>
      <c r="L457" s="4" t="n"/>
      <c r="M457" s="5" t="n"/>
      <c r="N457" s="4" t="n"/>
      <c r="O457" s="15">
        <f>IF($F457="","",EDATE($F457,IF($G457="",'Settings'!$B$6,$G457)))</f>
        <v/>
      </c>
      <c r="P457" s="9">
        <f>IF($O457="","",IF(OR($M457&lt;&gt;"",$L457="Booked"),"Booked",IF(OR($L457="Declined",$L457="Moved / left"),"Closed",IF($O457&lt;DATE(YEAR('Settings'!$B$5),MONTH('Settings'!$B$5),1),"Overdue",IF($O457&lt;=EOMONTH('Settings'!$B$5,0),"Due this month",IF($O457&lt;=EOMONTH('Settings'!$B$5,1),"Due next month","Not yet due"))))))</f>
        <v/>
      </c>
      <c r="Q457" s="16">
        <f>IF($P457="Overdue",'Settings'!$B$5-$O457,"")</f>
        <v/>
      </c>
      <c r="R457" s="16">
        <f>IF($A457="","",COUNT($H457,$J457,$K457))</f>
        <v/>
      </c>
      <c r="S457" s="17">
        <f>IF($O457="","",DATE(YEAR($O457),MONTH($O457),1))</f>
        <v/>
      </c>
      <c r="T457" s="16">
        <f>IF($P457="Overdue",COUNTIF($P$3:$P457,"Overdue"),"")</f>
        <v/>
      </c>
    </row>
    <row r="458">
      <c r="A458" s="4" t="n"/>
      <c r="B458" s="4" t="n"/>
      <c r="C458" s="14" t="n"/>
      <c r="D458" s="4" t="n"/>
      <c r="E458" s="4" t="n"/>
      <c r="F458" s="5" t="n"/>
      <c r="G458" s="6" t="n"/>
      <c r="H458" s="5" t="n"/>
      <c r="I458" s="4" t="n"/>
      <c r="J458" s="5" t="n"/>
      <c r="K458" s="5" t="n"/>
      <c r="L458" s="4" t="n"/>
      <c r="M458" s="5" t="n"/>
      <c r="N458" s="4" t="n"/>
      <c r="O458" s="15">
        <f>IF($F458="","",EDATE($F458,IF($G458="",'Settings'!$B$6,$G458)))</f>
        <v/>
      </c>
      <c r="P458" s="9">
        <f>IF($O458="","",IF(OR($M458&lt;&gt;"",$L458="Booked"),"Booked",IF(OR($L458="Declined",$L458="Moved / left"),"Closed",IF($O458&lt;DATE(YEAR('Settings'!$B$5),MONTH('Settings'!$B$5),1),"Overdue",IF($O458&lt;=EOMONTH('Settings'!$B$5,0),"Due this month",IF($O458&lt;=EOMONTH('Settings'!$B$5,1),"Due next month","Not yet due"))))))</f>
        <v/>
      </c>
      <c r="Q458" s="16">
        <f>IF($P458="Overdue",'Settings'!$B$5-$O458,"")</f>
        <v/>
      </c>
      <c r="R458" s="16">
        <f>IF($A458="","",COUNT($H458,$J458,$K458))</f>
        <v/>
      </c>
      <c r="S458" s="17">
        <f>IF($O458="","",DATE(YEAR($O458),MONTH($O458),1))</f>
        <v/>
      </c>
      <c r="T458" s="16">
        <f>IF($P458="Overdue",COUNTIF($P$3:$P458,"Overdue"),"")</f>
        <v/>
      </c>
    </row>
    <row r="459">
      <c r="A459" s="4" t="n"/>
      <c r="B459" s="4" t="n"/>
      <c r="C459" s="14" t="n"/>
      <c r="D459" s="4" t="n"/>
      <c r="E459" s="4" t="n"/>
      <c r="F459" s="5" t="n"/>
      <c r="G459" s="6" t="n"/>
      <c r="H459" s="5" t="n"/>
      <c r="I459" s="4" t="n"/>
      <c r="J459" s="5" t="n"/>
      <c r="K459" s="5" t="n"/>
      <c r="L459" s="4" t="n"/>
      <c r="M459" s="5" t="n"/>
      <c r="N459" s="4" t="n"/>
      <c r="O459" s="15">
        <f>IF($F459="","",EDATE($F459,IF($G459="",'Settings'!$B$6,$G459)))</f>
        <v/>
      </c>
      <c r="P459" s="9">
        <f>IF($O459="","",IF(OR($M459&lt;&gt;"",$L459="Booked"),"Booked",IF(OR($L459="Declined",$L459="Moved / left"),"Closed",IF($O459&lt;DATE(YEAR('Settings'!$B$5),MONTH('Settings'!$B$5),1),"Overdue",IF($O459&lt;=EOMONTH('Settings'!$B$5,0),"Due this month",IF($O459&lt;=EOMONTH('Settings'!$B$5,1),"Due next month","Not yet due"))))))</f>
        <v/>
      </c>
      <c r="Q459" s="16">
        <f>IF($P459="Overdue",'Settings'!$B$5-$O459,"")</f>
        <v/>
      </c>
      <c r="R459" s="16">
        <f>IF($A459="","",COUNT($H459,$J459,$K459))</f>
        <v/>
      </c>
      <c r="S459" s="17">
        <f>IF($O459="","",DATE(YEAR($O459),MONTH($O459),1))</f>
        <v/>
      </c>
      <c r="T459" s="16">
        <f>IF($P459="Overdue",COUNTIF($P$3:$P459,"Overdue"),"")</f>
        <v/>
      </c>
    </row>
    <row r="460">
      <c r="A460" s="4" t="n"/>
      <c r="B460" s="4" t="n"/>
      <c r="C460" s="14" t="n"/>
      <c r="D460" s="4" t="n"/>
      <c r="E460" s="4" t="n"/>
      <c r="F460" s="5" t="n"/>
      <c r="G460" s="6" t="n"/>
      <c r="H460" s="5" t="n"/>
      <c r="I460" s="4" t="n"/>
      <c r="J460" s="5" t="n"/>
      <c r="K460" s="5" t="n"/>
      <c r="L460" s="4" t="n"/>
      <c r="M460" s="5" t="n"/>
      <c r="N460" s="4" t="n"/>
      <c r="O460" s="15">
        <f>IF($F460="","",EDATE($F460,IF($G460="",'Settings'!$B$6,$G460)))</f>
        <v/>
      </c>
      <c r="P460" s="9">
        <f>IF($O460="","",IF(OR($M460&lt;&gt;"",$L460="Booked"),"Booked",IF(OR($L460="Declined",$L460="Moved / left"),"Closed",IF($O460&lt;DATE(YEAR('Settings'!$B$5),MONTH('Settings'!$B$5),1),"Overdue",IF($O460&lt;=EOMONTH('Settings'!$B$5,0),"Due this month",IF($O460&lt;=EOMONTH('Settings'!$B$5,1),"Due next month","Not yet due"))))))</f>
        <v/>
      </c>
      <c r="Q460" s="16">
        <f>IF($P460="Overdue",'Settings'!$B$5-$O460,"")</f>
        <v/>
      </c>
      <c r="R460" s="16">
        <f>IF($A460="","",COUNT($H460,$J460,$K460))</f>
        <v/>
      </c>
      <c r="S460" s="17">
        <f>IF($O460="","",DATE(YEAR($O460),MONTH($O460),1))</f>
        <v/>
      </c>
      <c r="T460" s="16">
        <f>IF($P460="Overdue",COUNTIF($P$3:$P460,"Overdue"),"")</f>
        <v/>
      </c>
    </row>
    <row r="461">
      <c r="A461" s="4" t="n"/>
      <c r="B461" s="4" t="n"/>
      <c r="C461" s="14" t="n"/>
      <c r="D461" s="4" t="n"/>
      <c r="E461" s="4" t="n"/>
      <c r="F461" s="5" t="n"/>
      <c r="G461" s="6" t="n"/>
      <c r="H461" s="5" t="n"/>
      <c r="I461" s="4" t="n"/>
      <c r="J461" s="5" t="n"/>
      <c r="K461" s="5" t="n"/>
      <c r="L461" s="4" t="n"/>
      <c r="M461" s="5" t="n"/>
      <c r="N461" s="4" t="n"/>
      <c r="O461" s="15">
        <f>IF($F461="","",EDATE($F461,IF($G461="",'Settings'!$B$6,$G461)))</f>
        <v/>
      </c>
      <c r="P461" s="9">
        <f>IF($O461="","",IF(OR($M461&lt;&gt;"",$L461="Booked"),"Booked",IF(OR($L461="Declined",$L461="Moved / left"),"Closed",IF($O461&lt;DATE(YEAR('Settings'!$B$5),MONTH('Settings'!$B$5),1),"Overdue",IF($O461&lt;=EOMONTH('Settings'!$B$5,0),"Due this month",IF($O461&lt;=EOMONTH('Settings'!$B$5,1),"Due next month","Not yet due"))))))</f>
        <v/>
      </c>
      <c r="Q461" s="16">
        <f>IF($P461="Overdue",'Settings'!$B$5-$O461,"")</f>
        <v/>
      </c>
      <c r="R461" s="16">
        <f>IF($A461="","",COUNT($H461,$J461,$K461))</f>
        <v/>
      </c>
      <c r="S461" s="17">
        <f>IF($O461="","",DATE(YEAR($O461),MONTH($O461),1))</f>
        <v/>
      </c>
      <c r="T461" s="16">
        <f>IF($P461="Overdue",COUNTIF($P$3:$P461,"Overdue"),"")</f>
        <v/>
      </c>
    </row>
    <row r="462">
      <c r="A462" s="4" t="n"/>
      <c r="B462" s="4" t="n"/>
      <c r="C462" s="14" t="n"/>
      <c r="D462" s="4" t="n"/>
      <c r="E462" s="4" t="n"/>
      <c r="F462" s="5" t="n"/>
      <c r="G462" s="6" t="n"/>
      <c r="H462" s="5" t="n"/>
      <c r="I462" s="4" t="n"/>
      <c r="J462" s="5" t="n"/>
      <c r="K462" s="5" t="n"/>
      <c r="L462" s="4" t="n"/>
      <c r="M462" s="5" t="n"/>
      <c r="N462" s="4" t="n"/>
      <c r="O462" s="15">
        <f>IF($F462="","",EDATE($F462,IF($G462="",'Settings'!$B$6,$G462)))</f>
        <v/>
      </c>
      <c r="P462" s="9">
        <f>IF($O462="","",IF(OR($M462&lt;&gt;"",$L462="Booked"),"Booked",IF(OR($L462="Declined",$L462="Moved / left"),"Closed",IF($O462&lt;DATE(YEAR('Settings'!$B$5),MONTH('Settings'!$B$5),1),"Overdue",IF($O462&lt;=EOMONTH('Settings'!$B$5,0),"Due this month",IF($O462&lt;=EOMONTH('Settings'!$B$5,1),"Due next month","Not yet due"))))))</f>
        <v/>
      </c>
      <c r="Q462" s="16">
        <f>IF($P462="Overdue",'Settings'!$B$5-$O462,"")</f>
        <v/>
      </c>
      <c r="R462" s="16">
        <f>IF($A462="","",COUNT($H462,$J462,$K462))</f>
        <v/>
      </c>
      <c r="S462" s="17">
        <f>IF($O462="","",DATE(YEAR($O462),MONTH($O462),1))</f>
        <v/>
      </c>
      <c r="T462" s="16">
        <f>IF($P462="Overdue",COUNTIF($P$3:$P462,"Overdue"),"")</f>
        <v/>
      </c>
    </row>
    <row r="463">
      <c r="A463" s="4" t="n"/>
      <c r="B463" s="4" t="n"/>
      <c r="C463" s="14" t="n"/>
      <c r="D463" s="4" t="n"/>
      <c r="E463" s="4" t="n"/>
      <c r="F463" s="5" t="n"/>
      <c r="G463" s="6" t="n"/>
      <c r="H463" s="5" t="n"/>
      <c r="I463" s="4" t="n"/>
      <c r="J463" s="5" t="n"/>
      <c r="K463" s="5" t="n"/>
      <c r="L463" s="4" t="n"/>
      <c r="M463" s="5" t="n"/>
      <c r="N463" s="4" t="n"/>
      <c r="O463" s="15">
        <f>IF($F463="","",EDATE($F463,IF($G463="",'Settings'!$B$6,$G463)))</f>
        <v/>
      </c>
      <c r="P463" s="9">
        <f>IF($O463="","",IF(OR($M463&lt;&gt;"",$L463="Booked"),"Booked",IF(OR($L463="Declined",$L463="Moved / left"),"Closed",IF($O463&lt;DATE(YEAR('Settings'!$B$5),MONTH('Settings'!$B$5),1),"Overdue",IF($O463&lt;=EOMONTH('Settings'!$B$5,0),"Due this month",IF($O463&lt;=EOMONTH('Settings'!$B$5,1),"Due next month","Not yet due"))))))</f>
        <v/>
      </c>
      <c r="Q463" s="16">
        <f>IF($P463="Overdue",'Settings'!$B$5-$O463,"")</f>
        <v/>
      </c>
      <c r="R463" s="16">
        <f>IF($A463="","",COUNT($H463,$J463,$K463))</f>
        <v/>
      </c>
      <c r="S463" s="17">
        <f>IF($O463="","",DATE(YEAR($O463),MONTH($O463),1))</f>
        <v/>
      </c>
      <c r="T463" s="16">
        <f>IF($P463="Overdue",COUNTIF($P$3:$P463,"Overdue"),"")</f>
        <v/>
      </c>
    </row>
    <row r="464">
      <c r="A464" s="4" t="n"/>
      <c r="B464" s="4" t="n"/>
      <c r="C464" s="14" t="n"/>
      <c r="D464" s="4" t="n"/>
      <c r="E464" s="4" t="n"/>
      <c r="F464" s="5" t="n"/>
      <c r="G464" s="6" t="n"/>
      <c r="H464" s="5" t="n"/>
      <c r="I464" s="4" t="n"/>
      <c r="J464" s="5" t="n"/>
      <c r="K464" s="5" t="n"/>
      <c r="L464" s="4" t="n"/>
      <c r="M464" s="5" t="n"/>
      <c r="N464" s="4" t="n"/>
      <c r="O464" s="15">
        <f>IF($F464="","",EDATE($F464,IF($G464="",'Settings'!$B$6,$G464)))</f>
        <v/>
      </c>
      <c r="P464" s="9">
        <f>IF($O464="","",IF(OR($M464&lt;&gt;"",$L464="Booked"),"Booked",IF(OR($L464="Declined",$L464="Moved / left"),"Closed",IF($O464&lt;DATE(YEAR('Settings'!$B$5),MONTH('Settings'!$B$5),1),"Overdue",IF($O464&lt;=EOMONTH('Settings'!$B$5,0),"Due this month",IF($O464&lt;=EOMONTH('Settings'!$B$5,1),"Due next month","Not yet due"))))))</f>
        <v/>
      </c>
      <c r="Q464" s="16">
        <f>IF($P464="Overdue",'Settings'!$B$5-$O464,"")</f>
        <v/>
      </c>
      <c r="R464" s="16">
        <f>IF($A464="","",COUNT($H464,$J464,$K464))</f>
        <v/>
      </c>
      <c r="S464" s="17">
        <f>IF($O464="","",DATE(YEAR($O464),MONTH($O464),1))</f>
        <v/>
      </c>
      <c r="T464" s="16">
        <f>IF($P464="Overdue",COUNTIF($P$3:$P464,"Overdue"),"")</f>
        <v/>
      </c>
    </row>
    <row r="465">
      <c r="A465" s="4" t="n"/>
      <c r="B465" s="4" t="n"/>
      <c r="C465" s="14" t="n"/>
      <c r="D465" s="4" t="n"/>
      <c r="E465" s="4" t="n"/>
      <c r="F465" s="5" t="n"/>
      <c r="G465" s="6" t="n"/>
      <c r="H465" s="5" t="n"/>
      <c r="I465" s="4" t="n"/>
      <c r="J465" s="5" t="n"/>
      <c r="K465" s="5" t="n"/>
      <c r="L465" s="4" t="n"/>
      <c r="M465" s="5" t="n"/>
      <c r="N465" s="4" t="n"/>
      <c r="O465" s="15">
        <f>IF($F465="","",EDATE($F465,IF($G465="",'Settings'!$B$6,$G465)))</f>
        <v/>
      </c>
      <c r="P465" s="9">
        <f>IF($O465="","",IF(OR($M465&lt;&gt;"",$L465="Booked"),"Booked",IF(OR($L465="Declined",$L465="Moved / left"),"Closed",IF($O465&lt;DATE(YEAR('Settings'!$B$5),MONTH('Settings'!$B$5),1),"Overdue",IF($O465&lt;=EOMONTH('Settings'!$B$5,0),"Due this month",IF($O465&lt;=EOMONTH('Settings'!$B$5,1),"Due next month","Not yet due"))))))</f>
        <v/>
      </c>
      <c r="Q465" s="16">
        <f>IF($P465="Overdue",'Settings'!$B$5-$O465,"")</f>
        <v/>
      </c>
      <c r="R465" s="16">
        <f>IF($A465="","",COUNT($H465,$J465,$K465))</f>
        <v/>
      </c>
      <c r="S465" s="17">
        <f>IF($O465="","",DATE(YEAR($O465),MONTH($O465),1))</f>
        <v/>
      </c>
      <c r="T465" s="16">
        <f>IF($P465="Overdue",COUNTIF($P$3:$P465,"Overdue"),"")</f>
        <v/>
      </c>
    </row>
    <row r="466">
      <c r="A466" s="4" t="n"/>
      <c r="B466" s="4" t="n"/>
      <c r="C466" s="14" t="n"/>
      <c r="D466" s="4" t="n"/>
      <c r="E466" s="4" t="n"/>
      <c r="F466" s="5" t="n"/>
      <c r="G466" s="6" t="n"/>
      <c r="H466" s="5" t="n"/>
      <c r="I466" s="4" t="n"/>
      <c r="J466" s="5" t="n"/>
      <c r="K466" s="5" t="n"/>
      <c r="L466" s="4" t="n"/>
      <c r="M466" s="5" t="n"/>
      <c r="N466" s="4" t="n"/>
      <c r="O466" s="15">
        <f>IF($F466="","",EDATE($F466,IF($G466="",'Settings'!$B$6,$G466)))</f>
        <v/>
      </c>
      <c r="P466" s="9">
        <f>IF($O466="","",IF(OR($M466&lt;&gt;"",$L466="Booked"),"Booked",IF(OR($L466="Declined",$L466="Moved / left"),"Closed",IF($O466&lt;DATE(YEAR('Settings'!$B$5),MONTH('Settings'!$B$5),1),"Overdue",IF($O466&lt;=EOMONTH('Settings'!$B$5,0),"Due this month",IF($O466&lt;=EOMONTH('Settings'!$B$5,1),"Due next month","Not yet due"))))))</f>
        <v/>
      </c>
      <c r="Q466" s="16">
        <f>IF($P466="Overdue",'Settings'!$B$5-$O466,"")</f>
        <v/>
      </c>
      <c r="R466" s="16">
        <f>IF($A466="","",COUNT($H466,$J466,$K466))</f>
        <v/>
      </c>
      <c r="S466" s="17">
        <f>IF($O466="","",DATE(YEAR($O466),MONTH($O466),1))</f>
        <v/>
      </c>
      <c r="T466" s="16">
        <f>IF($P466="Overdue",COUNTIF($P$3:$P466,"Overdue"),"")</f>
        <v/>
      </c>
    </row>
    <row r="467">
      <c r="A467" s="4" t="n"/>
      <c r="B467" s="4" t="n"/>
      <c r="C467" s="14" t="n"/>
      <c r="D467" s="4" t="n"/>
      <c r="E467" s="4" t="n"/>
      <c r="F467" s="5" t="n"/>
      <c r="G467" s="6" t="n"/>
      <c r="H467" s="5" t="n"/>
      <c r="I467" s="4" t="n"/>
      <c r="J467" s="5" t="n"/>
      <c r="K467" s="5" t="n"/>
      <c r="L467" s="4" t="n"/>
      <c r="M467" s="5" t="n"/>
      <c r="N467" s="4" t="n"/>
      <c r="O467" s="15">
        <f>IF($F467="","",EDATE($F467,IF($G467="",'Settings'!$B$6,$G467)))</f>
        <v/>
      </c>
      <c r="P467" s="9">
        <f>IF($O467="","",IF(OR($M467&lt;&gt;"",$L467="Booked"),"Booked",IF(OR($L467="Declined",$L467="Moved / left"),"Closed",IF($O467&lt;DATE(YEAR('Settings'!$B$5),MONTH('Settings'!$B$5),1),"Overdue",IF($O467&lt;=EOMONTH('Settings'!$B$5,0),"Due this month",IF($O467&lt;=EOMONTH('Settings'!$B$5,1),"Due next month","Not yet due"))))))</f>
        <v/>
      </c>
      <c r="Q467" s="16">
        <f>IF($P467="Overdue",'Settings'!$B$5-$O467,"")</f>
        <v/>
      </c>
      <c r="R467" s="16">
        <f>IF($A467="","",COUNT($H467,$J467,$K467))</f>
        <v/>
      </c>
      <c r="S467" s="17">
        <f>IF($O467="","",DATE(YEAR($O467),MONTH($O467),1))</f>
        <v/>
      </c>
      <c r="T467" s="16">
        <f>IF($P467="Overdue",COUNTIF($P$3:$P467,"Overdue"),"")</f>
        <v/>
      </c>
    </row>
    <row r="468">
      <c r="A468" s="4" t="n"/>
      <c r="B468" s="4" t="n"/>
      <c r="C468" s="14" t="n"/>
      <c r="D468" s="4" t="n"/>
      <c r="E468" s="4" t="n"/>
      <c r="F468" s="5" t="n"/>
      <c r="G468" s="6" t="n"/>
      <c r="H468" s="5" t="n"/>
      <c r="I468" s="4" t="n"/>
      <c r="J468" s="5" t="n"/>
      <c r="K468" s="5" t="n"/>
      <c r="L468" s="4" t="n"/>
      <c r="M468" s="5" t="n"/>
      <c r="N468" s="4" t="n"/>
      <c r="O468" s="15">
        <f>IF($F468="","",EDATE($F468,IF($G468="",'Settings'!$B$6,$G468)))</f>
        <v/>
      </c>
      <c r="P468" s="9">
        <f>IF($O468="","",IF(OR($M468&lt;&gt;"",$L468="Booked"),"Booked",IF(OR($L468="Declined",$L468="Moved / left"),"Closed",IF($O468&lt;DATE(YEAR('Settings'!$B$5),MONTH('Settings'!$B$5),1),"Overdue",IF($O468&lt;=EOMONTH('Settings'!$B$5,0),"Due this month",IF($O468&lt;=EOMONTH('Settings'!$B$5,1),"Due next month","Not yet due"))))))</f>
        <v/>
      </c>
      <c r="Q468" s="16">
        <f>IF($P468="Overdue",'Settings'!$B$5-$O468,"")</f>
        <v/>
      </c>
      <c r="R468" s="16">
        <f>IF($A468="","",COUNT($H468,$J468,$K468))</f>
        <v/>
      </c>
      <c r="S468" s="17">
        <f>IF($O468="","",DATE(YEAR($O468),MONTH($O468),1))</f>
        <v/>
      </c>
      <c r="T468" s="16">
        <f>IF($P468="Overdue",COUNTIF($P$3:$P468,"Overdue"),"")</f>
        <v/>
      </c>
    </row>
    <row r="469">
      <c r="A469" s="4" t="n"/>
      <c r="B469" s="4" t="n"/>
      <c r="C469" s="14" t="n"/>
      <c r="D469" s="4" t="n"/>
      <c r="E469" s="4" t="n"/>
      <c r="F469" s="5" t="n"/>
      <c r="G469" s="6" t="n"/>
      <c r="H469" s="5" t="n"/>
      <c r="I469" s="4" t="n"/>
      <c r="J469" s="5" t="n"/>
      <c r="K469" s="5" t="n"/>
      <c r="L469" s="4" t="n"/>
      <c r="M469" s="5" t="n"/>
      <c r="N469" s="4" t="n"/>
      <c r="O469" s="15">
        <f>IF($F469="","",EDATE($F469,IF($G469="",'Settings'!$B$6,$G469)))</f>
        <v/>
      </c>
      <c r="P469" s="9">
        <f>IF($O469="","",IF(OR($M469&lt;&gt;"",$L469="Booked"),"Booked",IF(OR($L469="Declined",$L469="Moved / left"),"Closed",IF($O469&lt;DATE(YEAR('Settings'!$B$5),MONTH('Settings'!$B$5),1),"Overdue",IF($O469&lt;=EOMONTH('Settings'!$B$5,0),"Due this month",IF($O469&lt;=EOMONTH('Settings'!$B$5,1),"Due next month","Not yet due"))))))</f>
        <v/>
      </c>
      <c r="Q469" s="16">
        <f>IF($P469="Overdue",'Settings'!$B$5-$O469,"")</f>
        <v/>
      </c>
      <c r="R469" s="16">
        <f>IF($A469="","",COUNT($H469,$J469,$K469))</f>
        <v/>
      </c>
      <c r="S469" s="17">
        <f>IF($O469="","",DATE(YEAR($O469),MONTH($O469),1))</f>
        <v/>
      </c>
      <c r="T469" s="16">
        <f>IF($P469="Overdue",COUNTIF($P$3:$P469,"Overdue"),"")</f>
        <v/>
      </c>
    </row>
    <row r="470">
      <c r="A470" s="4" t="n"/>
      <c r="B470" s="4" t="n"/>
      <c r="C470" s="14" t="n"/>
      <c r="D470" s="4" t="n"/>
      <c r="E470" s="4" t="n"/>
      <c r="F470" s="5" t="n"/>
      <c r="G470" s="6" t="n"/>
      <c r="H470" s="5" t="n"/>
      <c r="I470" s="4" t="n"/>
      <c r="J470" s="5" t="n"/>
      <c r="K470" s="5" t="n"/>
      <c r="L470" s="4" t="n"/>
      <c r="M470" s="5" t="n"/>
      <c r="N470" s="4" t="n"/>
      <c r="O470" s="15">
        <f>IF($F470="","",EDATE($F470,IF($G470="",'Settings'!$B$6,$G470)))</f>
        <v/>
      </c>
      <c r="P470" s="9">
        <f>IF($O470="","",IF(OR($M470&lt;&gt;"",$L470="Booked"),"Booked",IF(OR($L470="Declined",$L470="Moved / left"),"Closed",IF($O470&lt;DATE(YEAR('Settings'!$B$5),MONTH('Settings'!$B$5),1),"Overdue",IF($O470&lt;=EOMONTH('Settings'!$B$5,0),"Due this month",IF($O470&lt;=EOMONTH('Settings'!$B$5,1),"Due next month","Not yet due"))))))</f>
        <v/>
      </c>
      <c r="Q470" s="16">
        <f>IF($P470="Overdue",'Settings'!$B$5-$O470,"")</f>
        <v/>
      </c>
      <c r="R470" s="16">
        <f>IF($A470="","",COUNT($H470,$J470,$K470))</f>
        <v/>
      </c>
      <c r="S470" s="17">
        <f>IF($O470="","",DATE(YEAR($O470),MONTH($O470),1))</f>
        <v/>
      </c>
      <c r="T470" s="16">
        <f>IF($P470="Overdue",COUNTIF($P$3:$P470,"Overdue"),"")</f>
        <v/>
      </c>
    </row>
    <row r="471">
      <c r="A471" s="4" t="n"/>
      <c r="B471" s="4" t="n"/>
      <c r="C471" s="14" t="n"/>
      <c r="D471" s="4" t="n"/>
      <c r="E471" s="4" t="n"/>
      <c r="F471" s="5" t="n"/>
      <c r="G471" s="6" t="n"/>
      <c r="H471" s="5" t="n"/>
      <c r="I471" s="4" t="n"/>
      <c r="J471" s="5" t="n"/>
      <c r="K471" s="5" t="n"/>
      <c r="L471" s="4" t="n"/>
      <c r="M471" s="5" t="n"/>
      <c r="N471" s="4" t="n"/>
      <c r="O471" s="15">
        <f>IF($F471="","",EDATE($F471,IF($G471="",'Settings'!$B$6,$G471)))</f>
        <v/>
      </c>
      <c r="P471" s="9">
        <f>IF($O471="","",IF(OR($M471&lt;&gt;"",$L471="Booked"),"Booked",IF(OR($L471="Declined",$L471="Moved / left"),"Closed",IF($O471&lt;DATE(YEAR('Settings'!$B$5),MONTH('Settings'!$B$5),1),"Overdue",IF($O471&lt;=EOMONTH('Settings'!$B$5,0),"Due this month",IF($O471&lt;=EOMONTH('Settings'!$B$5,1),"Due next month","Not yet due"))))))</f>
        <v/>
      </c>
      <c r="Q471" s="16">
        <f>IF($P471="Overdue",'Settings'!$B$5-$O471,"")</f>
        <v/>
      </c>
      <c r="R471" s="16">
        <f>IF($A471="","",COUNT($H471,$J471,$K471))</f>
        <v/>
      </c>
      <c r="S471" s="17">
        <f>IF($O471="","",DATE(YEAR($O471),MONTH($O471),1))</f>
        <v/>
      </c>
      <c r="T471" s="16">
        <f>IF($P471="Overdue",COUNTIF($P$3:$P471,"Overdue"),"")</f>
        <v/>
      </c>
    </row>
    <row r="472">
      <c r="A472" s="4" t="n"/>
      <c r="B472" s="4" t="n"/>
      <c r="C472" s="14" t="n"/>
      <c r="D472" s="4" t="n"/>
      <c r="E472" s="4" t="n"/>
      <c r="F472" s="5" t="n"/>
      <c r="G472" s="6" t="n"/>
      <c r="H472" s="5" t="n"/>
      <c r="I472" s="4" t="n"/>
      <c r="J472" s="5" t="n"/>
      <c r="K472" s="5" t="n"/>
      <c r="L472" s="4" t="n"/>
      <c r="M472" s="5" t="n"/>
      <c r="N472" s="4" t="n"/>
      <c r="O472" s="15">
        <f>IF($F472="","",EDATE($F472,IF($G472="",'Settings'!$B$6,$G472)))</f>
        <v/>
      </c>
      <c r="P472" s="9">
        <f>IF($O472="","",IF(OR($M472&lt;&gt;"",$L472="Booked"),"Booked",IF(OR($L472="Declined",$L472="Moved / left"),"Closed",IF($O472&lt;DATE(YEAR('Settings'!$B$5),MONTH('Settings'!$B$5),1),"Overdue",IF($O472&lt;=EOMONTH('Settings'!$B$5,0),"Due this month",IF($O472&lt;=EOMONTH('Settings'!$B$5,1),"Due next month","Not yet due"))))))</f>
        <v/>
      </c>
      <c r="Q472" s="16">
        <f>IF($P472="Overdue",'Settings'!$B$5-$O472,"")</f>
        <v/>
      </c>
      <c r="R472" s="16">
        <f>IF($A472="","",COUNT($H472,$J472,$K472))</f>
        <v/>
      </c>
      <c r="S472" s="17">
        <f>IF($O472="","",DATE(YEAR($O472),MONTH($O472),1))</f>
        <v/>
      </c>
      <c r="T472" s="16">
        <f>IF($P472="Overdue",COUNTIF($P$3:$P472,"Overdue"),"")</f>
        <v/>
      </c>
    </row>
    <row r="473">
      <c r="A473" s="4" t="n"/>
      <c r="B473" s="4" t="n"/>
      <c r="C473" s="14" t="n"/>
      <c r="D473" s="4" t="n"/>
      <c r="E473" s="4" t="n"/>
      <c r="F473" s="5" t="n"/>
      <c r="G473" s="6" t="n"/>
      <c r="H473" s="5" t="n"/>
      <c r="I473" s="4" t="n"/>
      <c r="J473" s="5" t="n"/>
      <c r="K473" s="5" t="n"/>
      <c r="L473" s="4" t="n"/>
      <c r="M473" s="5" t="n"/>
      <c r="N473" s="4" t="n"/>
      <c r="O473" s="15">
        <f>IF($F473="","",EDATE($F473,IF($G473="",'Settings'!$B$6,$G473)))</f>
        <v/>
      </c>
      <c r="P473" s="9">
        <f>IF($O473="","",IF(OR($M473&lt;&gt;"",$L473="Booked"),"Booked",IF(OR($L473="Declined",$L473="Moved / left"),"Closed",IF($O473&lt;DATE(YEAR('Settings'!$B$5),MONTH('Settings'!$B$5),1),"Overdue",IF($O473&lt;=EOMONTH('Settings'!$B$5,0),"Due this month",IF($O473&lt;=EOMONTH('Settings'!$B$5,1),"Due next month","Not yet due"))))))</f>
        <v/>
      </c>
      <c r="Q473" s="16">
        <f>IF($P473="Overdue",'Settings'!$B$5-$O473,"")</f>
        <v/>
      </c>
      <c r="R473" s="16">
        <f>IF($A473="","",COUNT($H473,$J473,$K473))</f>
        <v/>
      </c>
      <c r="S473" s="17">
        <f>IF($O473="","",DATE(YEAR($O473),MONTH($O473),1))</f>
        <v/>
      </c>
      <c r="T473" s="16">
        <f>IF($P473="Overdue",COUNTIF($P$3:$P473,"Overdue"),"")</f>
        <v/>
      </c>
    </row>
    <row r="474">
      <c r="A474" s="4" t="n"/>
      <c r="B474" s="4" t="n"/>
      <c r="C474" s="14" t="n"/>
      <c r="D474" s="4" t="n"/>
      <c r="E474" s="4" t="n"/>
      <c r="F474" s="5" t="n"/>
      <c r="G474" s="6" t="n"/>
      <c r="H474" s="5" t="n"/>
      <c r="I474" s="4" t="n"/>
      <c r="J474" s="5" t="n"/>
      <c r="K474" s="5" t="n"/>
      <c r="L474" s="4" t="n"/>
      <c r="M474" s="5" t="n"/>
      <c r="N474" s="4" t="n"/>
      <c r="O474" s="15">
        <f>IF($F474="","",EDATE($F474,IF($G474="",'Settings'!$B$6,$G474)))</f>
        <v/>
      </c>
      <c r="P474" s="9">
        <f>IF($O474="","",IF(OR($M474&lt;&gt;"",$L474="Booked"),"Booked",IF(OR($L474="Declined",$L474="Moved / left"),"Closed",IF($O474&lt;DATE(YEAR('Settings'!$B$5),MONTH('Settings'!$B$5),1),"Overdue",IF($O474&lt;=EOMONTH('Settings'!$B$5,0),"Due this month",IF($O474&lt;=EOMONTH('Settings'!$B$5,1),"Due next month","Not yet due"))))))</f>
        <v/>
      </c>
      <c r="Q474" s="16">
        <f>IF($P474="Overdue",'Settings'!$B$5-$O474,"")</f>
        <v/>
      </c>
      <c r="R474" s="16">
        <f>IF($A474="","",COUNT($H474,$J474,$K474))</f>
        <v/>
      </c>
      <c r="S474" s="17">
        <f>IF($O474="","",DATE(YEAR($O474),MONTH($O474),1))</f>
        <v/>
      </c>
      <c r="T474" s="16">
        <f>IF($P474="Overdue",COUNTIF($P$3:$P474,"Overdue"),"")</f>
        <v/>
      </c>
    </row>
    <row r="475">
      <c r="A475" s="4" t="n"/>
      <c r="B475" s="4" t="n"/>
      <c r="C475" s="14" t="n"/>
      <c r="D475" s="4" t="n"/>
      <c r="E475" s="4" t="n"/>
      <c r="F475" s="5" t="n"/>
      <c r="G475" s="6" t="n"/>
      <c r="H475" s="5" t="n"/>
      <c r="I475" s="4" t="n"/>
      <c r="J475" s="5" t="n"/>
      <c r="K475" s="5" t="n"/>
      <c r="L475" s="4" t="n"/>
      <c r="M475" s="5" t="n"/>
      <c r="N475" s="4" t="n"/>
      <c r="O475" s="15">
        <f>IF($F475="","",EDATE($F475,IF($G475="",'Settings'!$B$6,$G475)))</f>
        <v/>
      </c>
      <c r="P475" s="9">
        <f>IF($O475="","",IF(OR($M475&lt;&gt;"",$L475="Booked"),"Booked",IF(OR($L475="Declined",$L475="Moved / left"),"Closed",IF($O475&lt;DATE(YEAR('Settings'!$B$5),MONTH('Settings'!$B$5),1),"Overdue",IF($O475&lt;=EOMONTH('Settings'!$B$5,0),"Due this month",IF($O475&lt;=EOMONTH('Settings'!$B$5,1),"Due next month","Not yet due"))))))</f>
        <v/>
      </c>
      <c r="Q475" s="16">
        <f>IF($P475="Overdue",'Settings'!$B$5-$O475,"")</f>
        <v/>
      </c>
      <c r="R475" s="16">
        <f>IF($A475="","",COUNT($H475,$J475,$K475))</f>
        <v/>
      </c>
      <c r="S475" s="17">
        <f>IF($O475="","",DATE(YEAR($O475),MONTH($O475),1))</f>
        <v/>
      </c>
      <c r="T475" s="16">
        <f>IF($P475="Overdue",COUNTIF($P$3:$P475,"Overdue"),"")</f>
        <v/>
      </c>
    </row>
    <row r="476">
      <c r="A476" s="4" t="n"/>
      <c r="B476" s="4" t="n"/>
      <c r="C476" s="14" t="n"/>
      <c r="D476" s="4" t="n"/>
      <c r="E476" s="4" t="n"/>
      <c r="F476" s="5" t="n"/>
      <c r="G476" s="6" t="n"/>
      <c r="H476" s="5" t="n"/>
      <c r="I476" s="4" t="n"/>
      <c r="J476" s="5" t="n"/>
      <c r="K476" s="5" t="n"/>
      <c r="L476" s="4" t="n"/>
      <c r="M476" s="5" t="n"/>
      <c r="N476" s="4" t="n"/>
      <c r="O476" s="15">
        <f>IF($F476="","",EDATE($F476,IF($G476="",'Settings'!$B$6,$G476)))</f>
        <v/>
      </c>
      <c r="P476" s="9">
        <f>IF($O476="","",IF(OR($M476&lt;&gt;"",$L476="Booked"),"Booked",IF(OR($L476="Declined",$L476="Moved / left"),"Closed",IF($O476&lt;DATE(YEAR('Settings'!$B$5),MONTH('Settings'!$B$5),1),"Overdue",IF($O476&lt;=EOMONTH('Settings'!$B$5,0),"Due this month",IF($O476&lt;=EOMONTH('Settings'!$B$5,1),"Due next month","Not yet due"))))))</f>
        <v/>
      </c>
      <c r="Q476" s="16">
        <f>IF($P476="Overdue",'Settings'!$B$5-$O476,"")</f>
        <v/>
      </c>
      <c r="R476" s="16">
        <f>IF($A476="","",COUNT($H476,$J476,$K476))</f>
        <v/>
      </c>
      <c r="S476" s="17">
        <f>IF($O476="","",DATE(YEAR($O476),MONTH($O476),1))</f>
        <v/>
      </c>
      <c r="T476" s="16">
        <f>IF($P476="Overdue",COUNTIF($P$3:$P476,"Overdue"),"")</f>
        <v/>
      </c>
    </row>
    <row r="477">
      <c r="A477" s="4" t="n"/>
      <c r="B477" s="4" t="n"/>
      <c r="C477" s="14" t="n"/>
      <c r="D477" s="4" t="n"/>
      <c r="E477" s="4" t="n"/>
      <c r="F477" s="5" t="n"/>
      <c r="G477" s="6" t="n"/>
      <c r="H477" s="5" t="n"/>
      <c r="I477" s="4" t="n"/>
      <c r="J477" s="5" t="n"/>
      <c r="K477" s="5" t="n"/>
      <c r="L477" s="4" t="n"/>
      <c r="M477" s="5" t="n"/>
      <c r="N477" s="4" t="n"/>
      <c r="O477" s="15">
        <f>IF($F477="","",EDATE($F477,IF($G477="",'Settings'!$B$6,$G477)))</f>
        <v/>
      </c>
      <c r="P477" s="9">
        <f>IF($O477="","",IF(OR($M477&lt;&gt;"",$L477="Booked"),"Booked",IF(OR($L477="Declined",$L477="Moved / left"),"Closed",IF($O477&lt;DATE(YEAR('Settings'!$B$5),MONTH('Settings'!$B$5),1),"Overdue",IF($O477&lt;=EOMONTH('Settings'!$B$5,0),"Due this month",IF($O477&lt;=EOMONTH('Settings'!$B$5,1),"Due next month","Not yet due"))))))</f>
        <v/>
      </c>
      <c r="Q477" s="16">
        <f>IF($P477="Overdue",'Settings'!$B$5-$O477,"")</f>
        <v/>
      </c>
      <c r="R477" s="16">
        <f>IF($A477="","",COUNT($H477,$J477,$K477))</f>
        <v/>
      </c>
      <c r="S477" s="17">
        <f>IF($O477="","",DATE(YEAR($O477),MONTH($O477),1))</f>
        <v/>
      </c>
      <c r="T477" s="16">
        <f>IF($P477="Overdue",COUNTIF($P$3:$P477,"Overdue"),"")</f>
        <v/>
      </c>
    </row>
    <row r="478">
      <c r="A478" s="4" t="n"/>
      <c r="B478" s="4" t="n"/>
      <c r="C478" s="14" t="n"/>
      <c r="D478" s="4" t="n"/>
      <c r="E478" s="4" t="n"/>
      <c r="F478" s="5" t="n"/>
      <c r="G478" s="6" t="n"/>
      <c r="H478" s="5" t="n"/>
      <c r="I478" s="4" t="n"/>
      <c r="J478" s="5" t="n"/>
      <c r="K478" s="5" t="n"/>
      <c r="L478" s="4" t="n"/>
      <c r="M478" s="5" t="n"/>
      <c r="N478" s="4" t="n"/>
      <c r="O478" s="15">
        <f>IF($F478="","",EDATE($F478,IF($G478="",'Settings'!$B$6,$G478)))</f>
        <v/>
      </c>
      <c r="P478" s="9">
        <f>IF($O478="","",IF(OR($M478&lt;&gt;"",$L478="Booked"),"Booked",IF(OR($L478="Declined",$L478="Moved / left"),"Closed",IF($O478&lt;DATE(YEAR('Settings'!$B$5),MONTH('Settings'!$B$5),1),"Overdue",IF($O478&lt;=EOMONTH('Settings'!$B$5,0),"Due this month",IF($O478&lt;=EOMONTH('Settings'!$B$5,1),"Due next month","Not yet due"))))))</f>
        <v/>
      </c>
      <c r="Q478" s="16">
        <f>IF($P478="Overdue",'Settings'!$B$5-$O478,"")</f>
        <v/>
      </c>
      <c r="R478" s="16">
        <f>IF($A478="","",COUNT($H478,$J478,$K478))</f>
        <v/>
      </c>
      <c r="S478" s="17">
        <f>IF($O478="","",DATE(YEAR($O478),MONTH($O478),1))</f>
        <v/>
      </c>
      <c r="T478" s="16">
        <f>IF($P478="Overdue",COUNTIF($P$3:$P478,"Overdue"),"")</f>
        <v/>
      </c>
    </row>
    <row r="479">
      <c r="A479" s="4" t="n"/>
      <c r="B479" s="4" t="n"/>
      <c r="C479" s="14" t="n"/>
      <c r="D479" s="4" t="n"/>
      <c r="E479" s="4" t="n"/>
      <c r="F479" s="5" t="n"/>
      <c r="G479" s="6" t="n"/>
      <c r="H479" s="5" t="n"/>
      <c r="I479" s="4" t="n"/>
      <c r="J479" s="5" t="n"/>
      <c r="K479" s="5" t="n"/>
      <c r="L479" s="4" t="n"/>
      <c r="M479" s="5" t="n"/>
      <c r="N479" s="4" t="n"/>
      <c r="O479" s="15">
        <f>IF($F479="","",EDATE($F479,IF($G479="",'Settings'!$B$6,$G479)))</f>
        <v/>
      </c>
      <c r="P479" s="9">
        <f>IF($O479="","",IF(OR($M479&lt;&gt;"",$L479="Booked"),"Booked",IF(OR($L479="Declined",$L479="Moved / left"),"Closed",IF($O479&lt;DATE(YEAR('Settings'!$B$5),MONTH('Settings'!$B$5),1),"Overdue",IF($O479&lt;=EOMONTH('Settings'!$B$5,0),"Due this month",IF($O479&lt;=EOMONTH('Settings'!$B$5,1),"Due next month","Not yet due"))))))</f>
        <v/>
      </c>
      <c r="Q479" s="16">
        <f>IF($P479="Overdue",'Settings'!$B$5-$O479,"")</f>
        <v/>
      </c>
      <c r="R479" s="16">
        <f>IF($A479="","",COUNT($H479,$J479,$K479))</f>
        <v/>
      </c>
      <c r="S479" s="17">
        <f>IF($O479="","",DATE(YEAR($O479),MONTH($O479),1))</f>
        <v/>
      </c>
      <c r="T479" s="16">
        <f>IF($P479="Overdue",COUNTIF($P$3:$P479,"Overdue"),"")</f>
        <v/>
      </c>
    </row>
    <row r="480">
      <c r="A480" s="4" t="n"/>
      <c r="B480" s="4" t="n"/>
      <c r="C480" s="14" t="n"/>
      <c r="D480" s="4" t="n"/>
      <c r="E480" s="4" t="n"/>
      <c r="F480" s="5" t="n"/>
      <c r="G480" s="6" t="n"/>
      <c r="H480" s="5" t="n"/>
      <c r="I480" s="4" t="n"/>
      <c r="J480" s="5" t="n"/>
      <c r="K480" s="5" t="n"/>
      <c r="L480" s="4" t="n"/>
      <c r="M480" s="5" t="n"/>
      <c r="N480" s="4" t="n"/>
      <c r="O480" s="15">
        <f>IF($F480="","",EDATE($F480,IF($G480="",'Settings'!$B$6,$G480)))</f>
        <v/>
      </c>
      <c r="P480" s="9">
        <f>IF($O480="","",IF(OR($M480&lt;&gt;"",$L480="Booked"),"Booked",IF(OR($L480="Declined",$L480="Moved / left"),"Closed",IF($O480&lt;DATE(YEAR('Settings'!$B$5),MONTH('Settings'!$B$5),1),"Overdue",IF($O480&lt;=EOMONTH('Settings'!$B$5,0),"Due this month",IF($O480&lt;=EOMONTH('Settings'!$B$5,1),"Due next month","Not yet due"))))))</f>
        <v/>
      </c>
      <c r="Q480" s="16">
        <f>IF($P480="Overdue",'Settings'!$B$5-$O480,"")</f>
        <v/>
      </c>
      <c r="R480" s="16">
        <f>IF($A480="","",COUNT($H480,$J480,$K480))</f>
        <v/>
      </c>
      <c r="S480" s="17">
        <f>IF($O480="","",DATE(YEAR($O480),MONTH($O480),1))</f>
        <v/>
      </c>
      <c r="T480" s="16">
        <f>IF($P480="Overdue",COUNTIF($P$3:$P480,"Overdue"),"")</f>
        <v/>
      </c>
    </row>
    <row r="481">
      <c r="A481" s="4" t="n"/>
      <c r="B481" s="4" t="n"/>
      <c r="C481" s="14" t="n"/>
      <c r="D481" s="4" t="n"/>
      <c r="E481" s="4" t="n"/>
      <c r="F481" s="5" t="n"/>
      <c r="G481" s="6" t="n"/>
      <c r="H481" s="5" t="n"/>
      <c r="I481" s="4" t="n"/>
      <c r="J481" s="5" t="n"/>
      <c r="K481" s="5" t="n"/>
      <c r="L481" s="4" t="n"/>
      <c r="M481" s="5" t="n"/>
      <c r="N481" s="4" t="n"/>
      <c r="O481" s="15">
        <f>IF($F481="","",EDATE($F481,IF($G481="",'Settings'!$B$6,$G481)))</f>
        <v/>
      </c>
      <c r="P481" s="9">
        <f>IF($O481="","",IF(OR($M481&lt;&gt;"",$L481="Booked"),"Booked",IF(OR($L481="Declined",$L481="Moved / left"),"Closed",IF($O481&lt;DATE(YEAR('Settings'!$B$5),MONTH('Settings'!$B$5),1),"Overdue",IF($O481&lt;=EOMONTH('Settings'!$B$5,0),"Due this month",IF($O481&lt;=EOMONTH('Settings'!$B$5,1),"Due next month","Not yet due"))))))</f>
        <v/>
      </c>
      <c r="Q481" s="16">
        <f>IF($P481="Overdue",'Settings'!$B$5-$O481,"")</f>
        <v/>
      </c>
      <c r="R481" s="16">
        <f>IF($A481="","",COUNT($H481,$J481,$K481))</f>
        <v/>
      </c>
      <c r="S481" s="17">
        <f>IF($O481="","",DATE(YEAR($O481),MONTH($O481),1))</f>
        <v/>
      </c>
      <c r="T481" s="16">
        <f>IF($P481="Overdue",COUNTIF($P$3:$P481,"Overdue"),"")</f>
        <v/>
      </c>
    </row>
    <row r="482">
      <c r="A482" s="4" t="n"/>
      <c r="B482" s="4" t="n"/>
      <c r="C482" s="14" t="n"/>
      <c r="D482" s="4" t="n"/>
      <c r="E482" s="4" t="n"/>
      <c r="F482" s="5" t="n"/>
      <c r="G482" s="6" t="n"/>
      <c r="H482" s="5" t="n"/>
      <c r="I482" s="4" t="n"/>
      <c r="J482" s="5" t="n"/>
      <c r="K482" s="5" t="n"/>
      <c r="L482" s="4" t="n"/>
      <c r="M482" s="5" t="n"/>
      <c r="N482" s="4" t="n"/>
      <c r="O482" s="15">
        <f>IF($F482="","",EDATE($F482,IF($G482="",'Settings'!$B$6,$G482)))</f>
        <v/>
      </c>
      <c r="P482" s="9">
        <f>IF($O482="","",IF(OR($M482&lt;&gt;"",$L482="Booked"),"Booked",IF(OR($L482="Declined",$L482="Moved / left"),"Closed",IF($O482&lt;DATE(YEAR('Settings'!$B$5),MONTH('Settings'!$B$5),1),"Overdue",IF($O482&lt;=EOMONTH('Settings'!$B$5,0),"Due this month",IF($O482&lt;=EOMONTH('Settings'!$B$5,1),"Due next month","Not yet due"))))))</f>
        <v/>
      </c>
      <c r="Q482" s="16">
        <f>IF($P482="Overdue",'Settings'!$B$5-$O482,"")</f>
        <v/>
      </c>
      <c r="R482" s="16">
        <f>IF($A482="","",COUNT($H482,$J482,$K482))</f>
        <v/>
      </c>
      <c r="S482" s="17">
        <f>IF($O482="","",DATE(YEAR($O482),MONTH($O482),1))</f>
        <v/>
      </c>
      <c r="T482" s="16">
        <f>IF($P482="Overdue",COUNTIF($P$3:$P482,"Overdue"),"")</f>
        <v/>
      </c>
    </row>
    <row r="483">
      <c r="A483" s="4" t="n"/>
      <c r="B483" s="4" t="n"/>
      <c r="C483" s="14" t="n"/>
      <c r="D483" s="4" t="n"/>
      <c r="E483" s="4" t="n"/>
      <c r="F483" s="5" t="n"/>
      <c r="G483" s="6" t="n"/>
      <c r="H483" s="5" t="n"/>
      <c r="I483" s="4" t="n"/>
      <c r="J483" s="5" t="n"/>
      <c r="K483" s="5" t="n"/>
      <c r="L483" s="4" t="n"/>
      <c r="M483" s="5" t="n"/>
      <c r="N483" s="4" t="n"/>
      <c r="O483" s="15">
        <f>IF($F483="","",EDATE($F483,IF($G483="",'Settings'!$B$6,$G483)))</f>
        <v/>
      </c>
      <c r="P483" s="9">
        <f>IF($O483="","",IF(OR($M483&lt;&gt;"",$L483="Booked"),"Booked",IF(OR($L483="Declined",$L483="Moved / left"),"Closed",IF($O483&lt;DATE(YEAR('Settings'!$B$5),MONTH('Settings'!$B$5),1),"Overdue",IF($O483&lt;=EOMONTH('Settings'!$B$5,0),"Due this month",IF($O483&lt;=EOMONTH('Settings'!$B$5,1),"Due next month","Not yet due"))))))</f>
        <v/>
      </c>
      <c r="Q483" s="16">
        <f>IF($P483="Overdue",'Settings'!$B$5-$O483,"")</f>
        <v/>
      </c>
      <c r="R483" s="16">
        <f>IF($A483="","",COUNT($H483,$J483,$K483))</f>
        <v/>
      </c>
      <c r="S483" s="17">
        <f>IF($O483="","",DATE(YEAR($O483),MONTH($O483),1))</f>
        <v/>
      </c>
      <c r="T483" s="16">
        <f>IF($P483="Overdue",COUNTIF($P$3:$P483,"Overdue"),"")</f>
        <v/>
      </c>
    </row>
    <row r="484">
      <c r="A484" s="4" t="n"/>
      <c r="B484" s="4" t="n"/>
      <c r="C484" s="14" t="n"/>
      <c r="D484" s="4" t="n"/>
      <c r="E484" s="4" t="n"/>
      <c r="F484" s="5" t="n"/>
      <c r="G484" s="6" t="n"/>
      <c r="H484" s="5" t="n"/>
      <c r="I484" s="4" t="n"/>
      <c r="J484" s="5" t="n"/>
      <c r="K484" s="5" t="n"/>
      <c r="L484" s="4" t="n"/>
      <c r="M484" s="5" t="n"/>
      <c r="N484" s="4" t="n"/>
      <c r="O484" s="15">
        <f>IF($F484="","",EDATE($F484,IF($G484="",'Settings'!$B$6,$G484)))</f>
        <v/>
      </c>
      <c r="P484" s="9">
        <f>IF($O484="","",IF(OR($M484&lt;&gt;"",$L484="Booked"),"Booked",IF(OR($L484="Declined",$L484="Moved / left"),"Closed",IF($O484&lt;DATE(YEAR('Settings'!$B$5),MONTH('Settings'!$B$5),1),"Overdue",IF($O484&lt;=EOMONTH('Settings'!$B$5,0),"Due this month",IF($O484&lt;=EOMONTH('Settings'!$B$5,1),"Due next month","Not yet due"))))))</f>
        <v/>
      </c>
      <c r="Q484" s="16">
        <f>IF($P484="Overdue",'Settings'!$B$5-$O484,"")</f>
        <v/>
      </c>
      <c r="R484" s="16">
        <f>IF($A484="","",COUNT($H484,$J484,$K484))</f>
        <v/>
      </c>
      <c r="S484" s="17">
        <f>IF($O484="","",DATE(YEAR($O484),MONTH($O484),1))</f>
        <v/>
      </c>
      <c r="T484" s="16">
        <f>IF($P484="Overdue",COUNTIF($P$3:$P484,"Overdue"),"")</f>
        <v/>
      </c>
    </row>
    <row r="485">
      <c r="A485" s="4" t="n"/>
      <c r="B485" s="4" t="n"/>
      <c r="C485" s="14" t="n"/>
      <c r="D485" s="4" t="n"/>
      <c r="E485" s="4" t="n"/>
      <c r="F485" s="5" t="n"/>
      <c r="G485" s="6" t="n"/>
      <c r="H485" s="5" t="n"/>
      <c r="I485" s="4" t="n"/>
      <c r="J485" s="5" t="n"/>
      <c r="K485" s="5" t="n"/>
      <c r="L485" s="4" t="n"/>
      <c r="M485" s="5" t="n"/>
      <c r="N485" s="4" t="n"/>
      <c r="O485" s="15">
        <f>IF($F485="","",EDATE($F485,IF($G485="",'Settings'!$B$6,$G485)))</f>
        <v/>
      </c>
      <c r="P485" s="9">
        <f>IF($O485="","",IF(OR($M485&lt;&gt;"",$L485="Booked"),"Booked",IF(OR($L485="Declined",$L485="Moved / left"),"Closed",IF($O485&lt;DATE(YEAR('Settings'!$B$5),MONTH('Settings'!$B$5),1),"Overdue",IF($O485&lt;=EOMONTH('Settings'!$B$5,0),"Due this month",IF($O485&lt;=EOMONTH('Settings'!$B$5,1),"Due next month","Not yet due"))))))</f>
        <v/>
      </c>
      <c r="Q485" s="16">
        <f>IF($P485="Overdue",'Settings'!$B$5-$O485,"")</f>
        <v/>
      </c>
      <c r="R485" s="16">
        <f>IF($A485="","",COUNT($H485,$J485,$K485))</f>
        <v/>
      </c>
      <c r="S485" s="17">
        <f>IF($O485="","",DATE(YEAR($O485),MONTH($O485),1))</f>
        <v/>
      </c>
      <c r="T485" s="16">
        <f>IF($P485="Overdue",COUNTIF($P$3:$P485,"Overdue"),"")</f>
        <v/>
      </c>
    </row>
    <row r="486">
      <c r="A486" s="4" t="n"/>
      <c r="B486" s="4" t="n"/>
      <c r="C486" s="14" t="n"/>
      <c r="D486" s="4" t="n"/>
      <c r="E486" s="4" t="n"/>
      <c r="F486" s="5" t="n"/>
      <c r="G486" s="6" t="n"/>
      <c r="H486" s="5" t="n"/>
      <c r="I486" s="4" t="n"/>
      <c r="J486" s="5" t="n"/>
      <c r="K486" s="5" t="n"/>
      <c r="L486" s="4" t="n"/>
      <c r="M486" s="5" t="n"/>
      <c r="N486" s="4" t="n"/>
      <c r="O486" s="15">
        <f>IF($F486="","",EDATE($F486,IF($G486="",'Settings'!$B$6,$G486)))</f>
        <v/>
      </c>
      <c r="P486" s="9">
        <f>IF($O486="","",IF(OR($M486&lt;&gt;"",$L486="Booked"),"Booked",IF(OR($L486="Declined",$L486="Moved / left"),"Closed",IF($O486&lt;DATE(YEAR('Settings'!$B$5),MONTH('Settings'!$B$5),1),"Overdue",IF($O486&lt;=EOMONTH('Settings'!$B$5,0),"Due this month",IF($O486&lt;=EOMONTH('Settings'!$B$5,1),"Due next month","Not yet due"))))))</f>
        <v/>
      </c>
      <c r="Q486" s="16">
        <f>IF($P486="Overdue",'Settings'!$B$5-$O486,"")</f>
        <v/>
      </c>
      <c r="R486" s="16">
        <f>IF($A486="","",COUNT($H486,$J486,$K486))</f>
        <v/>
      </c>
      <c r="S486" s="17">
        <f>IF($O486="","",DATE(YEAR($O486),MONTH($O486),1))</f>
        <v/>
      </c>
      <c r="T486" s="16">
        <f>IF($P486="Overdue",COUNTIF($P$3:$P486,"Overdue"),"")</f>
        <v/>
      </c>
    </row>
    <row r="487">
      <c r="A487" s="4" t="n"/>
      <c r="B487" s="4" t="n"/>
      <c r="C487" s="14" t="n"/>
      <c r="D487" s="4" t="n"/>
      <c r="E487" s="4" t="n"/>
      <c r="F487" s="5" t="n"/>
      <c r="G487" s="6" t="n"/>
      <c r="H487" s="5" t="n"/>
      <c r="I487" s="4" t="n"/>
      <c r="J487" s="5" t="n"/>
      <c r="K487" s="5" t="n"/>
      <c r="L487" s="4" t="n"/>
      <c r="M487" s="5" t="n"/>
      <c r="N487" s="4" t="n"/>
      <c r="O487" s="15">
        <f>IF($F487="","",EDATE($F487,IF($G487="",'Settings'!$B$6,$G487)))</f>
        <v/>
      </c>
      <c r="P487" s="9">
        <f>IF($O487="","",IF(OR($M487&lt;&gt;"",$L487="Booked"),"Booked",IF(OR($L487="Declined",$L487="Moved / left"),"Closed",IF($O487&lt;DATE(YEAR('Settings'!$B$5),MONTH('Settings'!$B$5),1),"Overdue",IF($O487&lt;=EOMONTH('Settings'!$B$5,0),"Due this month",IF($O487&lt;=EOMONTH('Settings'!$B$5,1),"Due next month","Not yet due"))))))</f>
        <v/>
      </c>
      <c r="Q487" s="16">
        <f>IF($P487="Overdue",'Settings'!$B$5-$O487,"")</f>
        <v/>
      </c>
      <c r="R487" s="16">
        <f>IF($A487="","",COUNT($H487,$J487,$K487))</f>
        <v/>
      </c>
      <c r="S487" s="17">
        <f>IF($O487="","",DATE(YEAR($O487),MONTH($O487),1))</f>
        <v/>
      </c>
      <c r="T487" s="16">
        <f>IF($P487="Overdue",COUNTIF($P$3:$P487,"Overdue"),"")</f>
        <v/>
      </c>
    </row>
    <row r="488">
      <c r="A488" s="4" t="n"/>
      <c r="B488" s="4" t="n"/>
      <c r="C488" s="14" t="n"/>
      <c r="D488" s="4" t="n"/>
      <c r="E488" s="4" t="n"/>
      <c r="F488" s="5" t="n"/>
      <c r="G488" s="6" t="n"/>
      <c r="H488" s="5" t="n"/>
      <c r="I488" s="4" t="n"/>
      <c r="J488" s="5" t="n"/>
      <c r="K488" s="5" t="n"/>
      <c r="L488" s="4" t="n"/>
      <c r="M488" s="5" t="n"/>
      <c r="N488" s="4" t="n"/>
      <c r="O488" s="15">
        <f>IF($F488="","",EDATE($F488,IF($G488="",'Settings'!$B$6,$G488)))</f>
        <v/>
      </c>
      <c r="P488" s="9">
        <f>IF($O488="","",IF(OR($M488&lt;&gt;"",$L488="Booked"),"Booked",IF(OR($L488="Declined",$L488="Moved / left"),"Closed",IF($O488&lt;DATE(YEAR('Settings'!$B$5),MONTH('Settings'!$B$5),1),"Overdue",IF($O488&lt;=EOMONTH('Settings'!$B$5,0),"Due this month",IF($O488&lt;=EOMONTH('Settings'!$B$5,1),"Due next month","Not yet due"))))))</f>
        <v/>
      </c>
      <c r="Q488" s="16">
        <f>IF($P488="Overdue",'Settings'!$B$5-$O488,"")</f>
        <v/>
      </c>
      <c r="R488" s="16">
        <f>IF($A488="","",COUNT($H488,$J488,$K488))</f>
        <v/>
      </c>
      <c r="S488" s="17">
        <f>IF($O488="","",DATE(YEAR($O488),MONTH($O488),1))</f>
        <v/>
      </c>
      <c r="T488" s="16">
        <f>IF($P488="Overdue",COUNTIF($P$3:$P488,"Overdue"),"")</f>
        <v/>
      </c>
    </row>
    <row r="489">
      <c r="A489" s="4" t="n"/>
      <c r="B489" s="4" t="n"/>
      <c r="C489" s="14" t="n"/>
      <c r="D489" s="4" t="n"/>
      <c r="E489" s="4" t="n"/>
      <c r="F489" s="5" t="n"/>
      <c r="G489" s="6" t="n"/>
      <c r="H489" s="5" t="n"/>
      <c r="I489" s="4" t="n"/>
      <c r="J489" s="5" t="n"/>
      <c r="K489" s="5" t="n"/>
      <c r="L489" s="4" t="n"/>
      <c r="M489" s="5" t="n"/>
      <c r="N489" s="4" t="n"/>
      <c r="O489" s="15">
        <f>IF($F489="","",EDATE($F489,IF($G489="",'Settings'!$B$6,$G489)))</f>
        <v/>
      </c>
      <c r="P489" s="9">
        <f>IF($O489="","",IF(OR($M489&lt;&gt;"",$L489="Booked"),"Booked",IF(OR($L489="Declined",$L489="Moved / left"),"Closed",IF($O489&lt;DATE(YEAR('Settings'!$B$5),MONTH('Settings'!$B$5),1),"Overdue",IF($O489&lt;=EOMONTH('Settings'!$B$5,0),"Due this month",IF($O489&lt;=EOMONTH('Settings'!$B$5,1),"Due next month","Not yet due"))))))</f>
        <v/>
      </c>
      <c r="Q489" s="16">
        <f>IF($P489="Overdue",'Settings'!$B$5-$O489,"")</f>
        <v/>
      </c>
      <c r="R489" s="16">
        <f>IF($A489="","",COUNT($H489,$J489,$K489))</f>
        <v/>
      </c>
      <c r="S489" s="17">
        <f>IF($O489="","",DATE(YEAR($O489),MONTH($O489),1))</f>
        <v/>
      </c>
      <c r="T489" s="16">
        <f>IF($P489="Overdue",COUNTIF($P$3:$P489,"Overdue"),"")</f>
        <v/>
      </c>
    </row>
    <row r="490">
      <c r="A490" s="4" t="n"/>
      <c r="B490" s="4" t="n"/>
      <c r="C490" s="14" t="n"/>
      <c r="D490" s="4" t="n"/>
      <c r="E490" s="4" t="n"/>
      <c r="F490" s="5" t="n"/>
      <c r="G490" s="6" t="n"/>
      <c r="H490" s="5" t="n"/>
      <c r="I490" s="4" t="n"/>
      <c r="J490" s="5" t="n"/>
      <c r="K490" s="5" t="n"/>
      <c r="L490" s="4" t="n"/>
      <c r="M490" s="5" t="n"/>
      <c r="N490" s="4" t="n"/>
      <c r="O490" s="15">
        <f>IF($F490="","",EDATE($F490,IF($G490="",'Settings'!$B$6,$G490)))</f>
        <v/>
      </c>
      <c r="P490" s="9">
        <f>IF($O490="","",IF(OR($M490&lt;&gt;"",$L490="Booked"),"Booked",IF(OR($L490="Declined",$L490="Moved / left"),"Closed",IF($O490&lt;DATE(YEAR('Settings'!$B$5),MONTH('Settings'!$B$5),1),"Overdue",IF($O490&lt;=EOMONTH('Settings'!$B$5,0),"Due this month",IF($O490&lt;=EOMONTH('Settings'!$B$5,1),"Due next month","Not yet due"))))))</f>
        <v/>
      </c>
      <c r="Q490" s="16">
        <f>IF($P490="Overdue",'Settings'!$B$5-$O490,"")</f>
        <v/>
      </c>
      <c r="R490" s="16">
        <f>IF($A490="","",COUNT($H490,$J490,$K490))</f>
        <v/>
      </c>
      <c r="S490" s="17">
        <f>IF($O490="","",DATE(YEAR($O490),MONTH($O490),1))</f>
        <v/>
      </c>
      <c r="T490" s="16">
        <f>IF($P490="Overdue",COUNTIF($P$3:$P490,"Overdue"),"")</f>
        <v/>
      </c>
    </row>
    <row r="491">
      <c r="A491" s="4" t="n"/>
      <c r="B491" s="4" t="n"/>
      <c r="C491" s="14" t="n"/>
      <c r="D491" s="4" t="n"/>
      <c r="E491" s="4" t="n"/>
      <c r="F491" s="5" t="n"/>
      <c r="G491" s="6" t="n"/>
      <c r="H491" s="5" t="n"/>
      <c r="I491" s="4" t="n"/>
      <c r="J491" s="5" t="n"/>
      <c r="K491" s="5" t="n"/>
      <c r="L491" s="4" t="n"/>
      <c r="M491" s="5" t="n"/>
      <c r="N491" s="4" t="n"/>
      <c r="O491" s="15">
        <f>IF($F491="","",EDATE($F491,IF($G491="",'Settings'!$B$6,$G491)))</f>
        <v/>
      </c>
      <c r="P491" s="9">
        <f>IF($O491="","",IF(OR($M491&lt;&gt;"",$L491="Booked"),"Booked",IF(OR($L491="Declined",$L491="Moved / left"),"Closed",IF($O491&lt;DATE(YEAR('Settings'!$B$5),MONTH('Settings'!$B$5),1),"Overdue",IF($O491&lt;=EOMONTH('Settings'!$B$5,0),"Due this month",IF($O491&lt;=EOMONTH('Settings'!$B$5,1),"Due next month","Not yet due"))))))</f>
        <v/>
      </c>
      <c r="Q491" s="16">
        <f>IF($P491="Overdue",'Settings'!$B$5-$O491,"")</f>
        <v/>
      </c>
      <c r="R491" s="16">
        <f>IF($A491="","",COUNT($H491,$J491,$K491))</f>
        <v/>
      </c>
      <c r="S491" s="17">
        <f>IF($O491="","",DATE(YEAR($O491),MONTH($O491),1))</f>
        <v/>
      </c>
      <c r="T491" s="16">
        <f>IF($P491="Overdue",COUNTIF($P$3:$P491,"Overdue"),"")</f>
        <v/>
      </c>
    </row>
    <row r="492">
      <c r="A492" s="4" t="n"/>
      <c r="B492" s="4" t="n"/>
      <c r="C492" s="14" t="n"/>
      <c r="D492" s="4" t="n"/>
      <c r="E492" s="4" t="n"/>
      <c r="F492" s="5" t="n"/>
      <c r="G492" s="6" t="n"/>
      <c r="H492" s="5" t="n"/>
      <c r="I492" s="4" t="n"/>
      <c r="J492" s="5" t="n"/>
      <c r="K492" s="5" t="n"/>
      <c r="L492" s="4" t="n"/>
      <c r="M492" s="5" t="n"/>
      <c r="N492" s="4" t="n"/>
      <c r="O492" s="15">
        <f>IF($F492="","",EDATE($F492,IF($G492="",'Settings'!$B$6,$G492)))</f>
        <v/>
      </c>
      <c r="P492" s="9">
        <f>IF($O492="","",IF(OR($M492&lt;&gt;"",$L492="Booked"),"Booked",IF(OR($L492="Declined",$L492="Moved / left"),"Closed",IF($O492&lt;DATE(YEAR('Settings'!$B$5),MONTH('Settings'!$B$5),1),"Overdue",IF($O492&lt;=EOMONTH('Settings'!$B$5,0),"Due this month",IF($O492&lt;=EOMONTH('Settings'!$B$5,1),"Due next month","Not yet due"))))))</f>
        <v/>
      </c>
      <c r="Q492" s="16">
        <f>IF($P492="Overdue",'Settings'!$B$5-$O492,"")</f>
        <v/>
      </c>
      <c r="R492" s="16">
        <f>IF($A492="","",COUNT($H492,$J492,$K492))</f>
        <v/>
      </c>
      <c r="S492" s="17">
        <f>IF($O492="","",DATE(YEAR($O492),MONTH($O492),1))</f>
        <v/>
      </c>
      <c r="T492" s="16">
        <f>IF($P492="Overdue",COUNTIF($P$3:$P492,"Overdue"),"")</f>
        <v/>
      </c>
    </row>
    <row r="493">
      <c r="A493" s="4" t="n"/>
      <c r="B493" s="4" t="n"/>
      <c r="C493" s="14" t="n"/>
      <c r="D493" s="4" t="n"/>
      <c r="E493" s="4" t="n"/>
      <c r="F493" s="5" t="n"/>
      <c r="G493" s="6" t="n"/>
      <c r="H493" s="5" t="n"/>
      <c r="I493" s="4" t="n"/>
      <c r="J493" s="5" t="n"/>
      <c r="K493" s="5" t="n"/>
      <c r="L493" s="4" t="n"/>
      <c r="M493" s="5" t="n"/>
      <c r="N493" s="4" t="n"/>
      <c r="O493" s="15">
        <f>IF($F493="","",EDATE($F493,IF($G493="",'Settings'!$B$6,$G493)))</f>
        <v/>
      </c>
      <c r="P493" s="9">
        <f>IF($O493="","",IF(OR($M493&lt;&gt;"",$L493="Booked"),"Booked",IF(OR($L493="Declined",$L493="Moved / left"),"Closed",IF($O493&lt;DATE(YEAR('Settings'!$B$5),MONTH('Settings'!$B$5),1),"Overdue",IF($O493&lt;=EOMONTH('Settings'!$B$5,0),"Due this month",IF($O493&lt;=EOMONTH('Settings'!$B$5,1),"Due next month","Not yet due"))))))</f>
        <v/>
      </c>
      <c r="Q493" s="16">
        <f>IF($P493="Overdue",'Settings'!$B$5-$O493,"")</f>
        <v/>
      </c>
      <c r="R493" s="16">
        <f>IF($A493="","",COUNT($H493,$J493,$K493))</f>
        <v/>
      </c>
      <c r="S493" s="17">
        <f>IF($O493="","",DATE(YEAR($O493),MONTH($O493),1))</f>
        <v/>
      </c>
      <c r="T493" s="16">
        <f>IF($P493="Overdue",COUNTIF($P$3:$P493,"Overdue"),"")</f>
        <v/>
      </c>
    </row>
    <row r="494">
      <c r="A494" s="4" t="n"/>
      <c r="B494" s="4" t="n"/>
      <c r="C494" s="14" t="n"/>
      <c r="D494" s="4" t="n"/>
      <c r="E494" s="4" t="n"/>
      <c r="F494" s="5" t="n"/>
      <c r="G494" s="6" t="n"/>
      <c r="H494" s="5" t="n"/>
      <c r="I494" s="4" t="n"/>
      <c r="J494" s="5" t="n"/>
      <c r="K494" s="5" t="n"/>
      <c r="L494" s="4" t="n"/>
      <c r="M494" s="5" t="n"/>
      <c r="N494" s="4" t="n"/>
      <c r="O494" s="15">
        <f>IF($F494="","",EDATE($F494,IF($G494="",'Settings'!$B$6,$G494)))</f>
        <v/>
      </c>
      <c r="P494" s="9">
        <f>IF($O494="","",IF(OR($M494&lt;&gt;"",$L494="Booked"),"Booked",IF(OR($L494="Declined",$L494="Moved / left"),"Closed",IF($O494&lt;DATE(YEAR('Settings'!$B$5),MONTH('Settings'!$B$5),1),"Overdue",IF($O494&lt;=EOMONTH('Settings'!$B$5,0),"Due this month",IF($O494&lt;=EOMONTH('Settings'!$B$5,1),"Due next month","Not yet due"))))))</f>
        <v/>
      </c>
      <c r="Q494" s="16">
        <f>IF($P494="Overdue",'Settings'!$B$5-$O494,"")</f>
        <v/>
      </c>
      <c r="R494" s="16">
        <f>IF($A494="","",COUNT($H494,$J494,$K494))</f>
        <v/>
      </c>
      <c r="S494" s="17">
        <f>IF($O494="","",DATE(YEAR($O494),MONTH($O494),1))</f>
        <v/>
      </c>
      <c r="T494" s="16">
        <f>IF($P494="Overdue",COUNTIF($P$3:$P494,"Overdue"),"")</f>
        <v/>
      </c>
    </row>
    <row r="495">
      <c r="A495" s="4" t="n"/>
      <c r="B495" s="4" t="n"/>
      <c r="C495" s="14" t="n"/>
      <c r="D495" s="4" t="n"/>
      <c r="E495" s="4" t="n"/>
      <c r="F495" s="5" t="n"/>
      <c r="G495" s="6" t="n"/>
      <c r="H495" s="5" t="n"/>
      <c r="I495" s="4" t="n"/>
      <c r="J495" s="5" t="n"/>
      <c r="K495" s="5" t="n"/>
      <c r="L495" s="4" t="n"/>
      <c r="M495" s="5" t="n"/>
      <c r="N495" s="4" t="n"/>
      <c r="O495" s="15">
        <f>IF($F495="","",EDATE($F495,IF($G495="",'Settings'!$B$6,$G495)))</f>
        <v/>
      </c>
      <c r="P495" s="9">
        <f>IF($O495="","",IF(OR($M495&lt;&gt;"",$L495="Booked"),"Booked",IF(OR($L495="Declined",$L495="Moved / left"),"Closed",IF($O495&lt;DATE(YEAR('Settings'!$B$5),MONTH('Settings'!$B$5),1),"Overdue",IF($O495&lt;=EOMONTH('Settings'!$B$5,0),"Due this month",IF($O495&lt;=EOMONTH('Settings'!$B$5,1),"Due next month","Not yet due"))))))</f>
        <v/>
      </c>
      <c r="Q495" s="16">
        <f>IF($P495="Overdue",'Settings'!$B$5-$O495,"")</f>
        <v/>
      </c>
      <c r="R495" s="16">
        <f>IF($A495="","",COUNT($H495,$J495,$K495))</f>
        <v/>
      </c>
      <c r="S495" s="17">
        <f>IF($O495="","",DATE(YEAR($O495),MONTH($O495),1))</f>
        <v/>
      </c>
      <c r="T495" s="16">
        <f>IF($P495="Overdue",COUNTIF($P$3:$P495,"Overdue"),"")</f>
        <v/>
      </c>
    </row>
    <row r="496">
      <c r="A496" s="4" t="n"/>
      <c r="B496" s="4" t="n"/>
      <c r="C496" s="14" t="n"/>
      <c r="D496" s="4" t="n"/>
      <c r="E496" s="4" t="n"/>
      <c r="F496" s="5" t="n"/>
      <c r="G496" s="6" t="n"/>
      <c r="H496" s="5" t="n"/>
      <c r="I496" s="4" t="n"/>
      <c r="J496" s="5" t="n"/>
      <c r="K496" s="5" t="n"/>
      <c r="L496" s="4" t="n"/>
      <c r="M496" s="5" t="n"/>
      <c r="N496" s="4" t="n"/>
      <c r="O496" s="15">
        <f>IF($F496="","",EDATE($F496,IF($G496="",'Settings'!$B$6,$G496)))</f>
        <v/>
      </c>
      <c r="P496" s="9">
        <f>IF($O496="","",IF(OR($M496&lt;&gt;"",$L496="Booked"),"Booked",IF(OR($L496="Declined",$L496="Moved / left"),"Closed",IF($O496&lt;DATE(YEAR('Settings'!$B$5),MONTH('Settings'!$B$5),1),"Overdue",IF($O496&lt;=EOMONTH('Settings'!$B$5,0),"Due this month",IF($O496&lt;=EOMONTH('Settings'!$B$5,1),"Due next month","Not yet due"))))))</f>
        <v/>
      </c>
      <c r="Q496" s="16">
        <f>IF($P496="Overdue",'Settings'!$B$5-$O496,"")</f>
        <v/>
      </c>
      <c r="R496" s="16">
        <f>IF($A496="","",COUNT($H496,$J496,$K496))</f>
        <v/>
      </c>
      <c r="S496" s="17">
        <f>IF($O496="","",DATE(YEAR($O496),MONTH($O496),1))</f>
        <v/>
      </c>
      <c r="T496" s="16">
        <f>IF($P496="Overdue",COUNTIF($P$3:$P496,"Overdue"),"")</f>
        <v/>
      </c>
    </row>
    <row r="497">
      <c r="A497" s="4" t="n"/>
      <c r="B497" s="4" t="n"/>
      <c r="C497" s="14" t="n"/>
      <c r="D497" s="4" t="n"/>
      <c r="E497" s="4" t="n"/>
      <c r="F497" s="5" t="n"/>
      <c r="G497" s="6" t="n"/>
      <c r="H497" s="5" t="n"/>
      <c r="I497" s="4" t="n"/>
      <c r="J497" s="5" t="n"/>
      <c r="K497" s="5" t="n"/>
      <c r="L497" s="4" t="n"/>
      <c r="M497" s="5" t="n"/>
      <c r="N497" s="4" t="n"/>
      <c r="O497" s="15">
        <f>IF($F497="","",EDATE($F497,IF($G497="",'Settings'!$B$6,$G497)))</f>
        <v/>
      </c>
      <c r="P497" s="9">
        <f>IF($O497="","",IF(OR($M497&lt;&gt;"",$L497="Booked"),"Booked",IF(OR($L497="Declined",$L497="Moved / left"),"Closed",IF($O497&lt;DATE(YEAR('Settings'!$B$5),MONTH('Settings'!$B$5),1),"Overdue",IF($O497&lt;=EOMONTH('Settings'!$B$5,0),"Due this month",IF($O497&lt;=EOMONTH('Settings'!$B$5,1),"Due next month","Not yet due"))))))</f>
        <v/>
      </c>
      <c r="Q497" s="16">
        <f>IF($P497="Overdue",'Settings'!$B$5-$O497,"")</f>
        <v/>
      </c>
      <c r="R497" s="16">
        <f>IF($A497="","",COUNT($H497,$J497,$K497))</f>
        <v/>
      </c>
      <c r="S497" s="17">
        <f>IF($O497="","",DATE(YEAR($O497),MONTH($O497),1))</f>
        <v/>
      </c>
      <c r="T497" s="16">
        <f>IF($P497="Overdue",COUNTIF($P$3:$P497,"Overdue"),"")</f>
        <v/>
      </c>
    </row>
    <row r="498">
      <c r="A498" s="4" t="n"/>
      <c r="B498" s="4" t="n"/>
      <c r="C498" s="14" t="n"/>
      <c r="D498" s="4" t="n"/>
      <c r="E498" s="4" t="n"/>
      <c r="F498" s="5" t="n"/>
      <c r="G498" s="6" t="n"/>
      <c r="H498" s="5" t="n"/>
      <c r="I498" s="4" t="n"/>
      <c r="J498" s="5" t="n"/>
      <c r="K498" s="5" t="n"/>
      <c r="L498" s="4" t="n"/>
      <c r="M498" s="5" t="n"/>
      <c r="N498" s="4" t="n"/>
      <c r="O498" s="15">
        <f>IF($F498="","",EDATE($F498,IF($G498="",'Settings'!$B$6,$G498)))</f>
        <v/>
      </c>
      <c r="P498" s="9">
        <f>IF($O498="","",IF(OR($M498&lt;&gt;"",$L498="Booked"),"Booked",IF(OR($L498="Declined",$L498="Moved / left"),"Closed",IF($O498&lt;DATE(YEAR('Settings'!$B$5),MONTH('Settings'!$B$5),1),"Overdue",IF($O498&lt;=EOMONTH('Settings'!$B$5,0),"Due this month",IF($O498&lt;=EOMONTH('Settings'!$B$5,1),"Due next month","Not yet due"))))))</f>
        <v/>
      </c>
      <c r="Q498" s="16">
        <f>IF($P498="Overdue",'Settings'!$B$5-$O498,"")</f>
        <v/>
      </c>
      <c r="R498" s="16">
        <f>IF($A498="","",COUNT($H498,$J498,$K498))</f>
        <v/>
      </c>
      <c r="S498" s="17">
        <f>IF($O498="","",DATE(YEAR($O498),MONTH($O498),1))</f>
        <v/>
      </c>
      <c r="T498" s="16">
        <f>IF($P498="Overdue",COUNTIF($P$3:$P498,"Overdue"),"")</f>
        <v/>
      </c>
    </row>
    <row r="499">
      <c r="A499" s="4" t="n"/>
      <c r="B499" s="4" t="n"/>
      <c r="C499" s="14" t="n"/>
      <c r="D499" s="4" t="n"/>
      <c r="E499" s="4" t="n"/>
      <c r="F499" s="5" t="n"/>
      <c r="G499" s="6" t="n"/>
      <c r="H499" s="5" t="n"/>
      <c r="I499" s="4" t="n"/>
      <c r="J499" s="5" t="n"/>
      <c r="K499" s="5" t="n"/>
      <c r="L499" s="4" t="n"/>
      <c r="M499" s="5" t="n"/>
      <c r="N499" s="4" t="n"/>
      <c r="O499" s="15">
        <f>IF($F499="","",EDATE($F499,IF($G499="",'Settings'!$B$6,$G499)))</f>
        <v/>
      </c>
      <c r="P499" s="9">
        <f>IF($O499="","",IF(OR($M499&lt;&gt;"",$L499="Booked"),"Booked",IF(OR($L499="Declined",$L499="Moved / left"),"Closed",IF($O499&lt;DATE(YEAR('Settings'!$B$5),MONTH('Settings'!$B$5),1),"Overdue",IF($O499&lt;=EOMONTH('Settings'!$B$5,0),"Due this month",IF($O499&lt;=EOMONTH('Settings'!$B$5,1),"Due next month","Not yet due"))))))</f>
        <v/>
      </c>
      <c r="Q499" s="16">
        <f>IF($P499="Overdue",'Settings'!$B$5-$O499,"")</f>
        <v/>
      </c>
      <c r="R499" s="16">
        <f>IF($A499="","",COUNT($H499,$J499,$K499))</f>
        <v/>
      </c>
      <c r="S499" s="17">
        <f>IF($O499="","",DATE(YEAR($O499),MONTH($O499),1))</f>
        <v/>
      </c>
      <c r="T499" s="16">
        <f>IF($P499="Overdue",COUNTIF($P$3:$P499,"Overdue"),"")</f>
        <v/>
      </c>
    </row>
    <row r="500">
      <c r="A500" s="4" t="n"/>
      <c r="B500" s="4" t="n"/>
      <c r="C500" s="14" t="n"/>
      <c r="D500" s="4" t="n"/>
      <c r="E500" s="4" t="n"/>
      <c r="F500" s="5" t="n"/>
      <c r="G500" s="6" t="n"/>
      <c r="H500" s="5" t="n"/>
      <c r="I500" s="4" t="n"/>
      <c r="J500" s="5" t="n"/>
      <c r="K500" s="5" t="n"/>
      <c r="L500" s="4" t="n"/>
      <c r="M500" s="5" t="n"/>
      <c r="N500" s="4" t="n"/>
      <c r="O500" s="15">
        <f>IF($F500="","",EDATE($F500,IF($G500="",'Settings'!$B$6,$G500)))</f>
        <v/>
      </c>
      <c r="P500" s="9">
        <f>IF($O500="","",IF(OR($M500&lt;&gt;"",$L500="Booked"),"Booked",IF(OR($L500="Declined",$L500="Moved / left"),"Closed",IF($O500&lt;DATE(YEAR('Settings'!$B$5),MONTH('Settings'!$B$5),1),"Overdue",IF($O500&lt;=EOMONTH('Settings'!$B$5,0),"Due this month",IF($O500&lt;=EOMONTH('Settings'!$B$5,1),"Due next month","Not yet due"))))))</f>
        <v/>
      </c>
      <c r="Q500" s="16">
        <f>IF($P500="Overdue",'Settings'!$B$5-$O500,"")</f>
        <v/>
      </c>
      <c r="R500" s="16">
        <f>IF($A500="","",COUNT($H500,$J500,$K500))</f>
        <v/>
      </c>
      <c r="S500" s="17">
        <f>IF($O500="","",DATE(YEAR($O500),MONTH($O500),1))</f>
        <v/>
      </c>
      <c r="T500" s="16">
        <f>IF($P500="Overdue",COUNTIF($P$3:$P500,"Overdue"),"")</f>
        <v/>
      </c>
    </row>
    <row r="501">
      <c r="A501" s="4" t="n"/>
      <c r="B501" s="4" t="n"/>
      <c r="C501" s="14" t="n"/>
      <c r="D501" s="4" t="n"/>
      <c r="E501" s="4" t="n"/>
      <c r="F501" s="5" t="n"/>
      <c r="G501" s="6" t="n"/>
      <c r="H501" s="5" t="n"/>
      <c r="I501" s="4" t="n"/>
      <c r="J501" s="5" t="n"/>
      <c r="K501" s="5" t="n"/>
      <c r="L501" s="4" t="n"/>
      <c r="M501" s="5" t="n"/>
      <c r="N501" s="4" t="n"/>
      <c r="O501" s="15">
        <f>IF($F501="","",EDATE($F501,IF($G501="",'Settings'!$B$6,$G501)))</f>
        <v/>
      </c>
      <c r="P501" s="9">
        <f>IF($O501="","",IF(OR($M501&lt;&gt;"",$L501="Booked"),"Booked",IF(OR($L501="Declined",$L501="Moved / left"),"Closed",IF($O501&lt;DATE(YEAR('Settings'!$B$5),MONTH('Settings'!$B$5),1),"Overdue",IF($O501&lt;=EOMONTH('Settings'!$B$5,0),"Due this month",IF($O501&lt;=EOMONTH('Settings'!$B$5,1),"Due next month","Not yet due"))))))</f>
        <v/>
      </c>
      <c r="Q501" s="16">
        <f>IF($P501="Overdue",'Settings'!$B$5-$O501,"")</f>
        <v/>
      </c>
      <c r="R501" s="16">
        <f>IF($A501="","",COUNT($H501,$J501,$K501))</f>
        <v/>
      </c>
      <c r="S501" s="17">
        <f>IF($O501="","",DATE(YEAR($O501),MONTH($O501),1))</f>
        <v/>
      </c>
      <c r="T501" s="16">
        <f>IF($P501="Overdue",COUNTIF($P$3:$P501,"Overdue"),"")</f>
        <v/>
      </c>
    </row>
    <row r="502">
      <c r="A502" s="4" t="n"/>
      <c r="B502" s="4" t="n"/>
      <c r="C502" s="14" t="n"/>
      <c r="D502" s="4" t="n"/>
      <c r="E502" s="4" t="n"/>
      <c r="F502" s="5" t="n"/>
      <c r="G502" s="6" t="n"/>
      <c r="H502" s="5" t="n"/>
      <c r="I502" s="4" t="n"/>
      <c r="J502" s="5" t="n"/>
      <c r="K502" s="5" t="n"/>
      <c r="L502" s="4" t="n"/>
      <c r="M502" s="5" t="n"/>
      <c r="N502" s="4" t="n"/>
      <c r="O502" s="15">
        <f>IF($F502="","",EDATE($F502,IF($G502="",'Settings'!$B$6,$G502)))</f>
        <v/>
      </c>
      <c r="P502" s="9">
        <f>IF($O502="","",IF(OR($M502&lt;&gt;"",$L502="Booked"),"Booked",IF(OR($L502="Declined",$L502="Moved / left"),"Closed",IF($O502&lt;DATE(YEAR('Settings'!$B$5),MONTH('Settings'!$B$5),1),"Overdue",IF($O502&lt;=EOMONTH('Settings'!$B$5,0),"Due this month",IF($O502&lt;=EOMONTH('Settings'!$B$5,1),"Due next month","Not yet due"))))))</f>
        <v/>
      </c>
      <c r="Q502" s="16">
        <f>IF($P502="Overdue",'Settings'!$B$5-$O502,"")</f>
        <v/>
      </c>
      <c r="R502" s="16">
        <f>IF($A502="","",COUNT($H502,$J502,$K502))</f>
        <v/>
      </c>
      <c r="S502" s="17">
        <f>IF($O502="","",DATE(YEAR($O502),MONTH($O502),1))</f>
        <v/>
      </c>
      <c r="T502" s="16">
        <f>IF($P502="Overdue",COUNTIF($P$3:$P502,"Overdue"),"")</f>
        <v/>
      </c>
    </row>
    <row r="503">
      <c r="A503" s="4" t="n"/>
      <c r="B503" s="4" t="n"/>
      <c r="C503" s="14" t="n"/>
      <c r="D503" s="4" t="n"/>
      <c r="E503" s="4" t="n"/>
      <c r="F503" s="5" t="n"/>
      <c r="G503" s="6" t="n"/>
      <c r="H503" s="5" t="n"/>
      <c r="I503" s="4" t="n"/>
      <c r="J503" s="5" t="n"/>
      <c r="K503" s="5" t="n"/>
      <c r="L503" s="4" t="n"/>
      <c r="M503" s="5" t="n"/>
      <c r="N503" s="4" t="n"/>
      <c r="O503" s="15">
        <f>IF($F503="","",EDATE($F503,IF($G503="",'Settings'!$B$6,$G503)))</f>
        <v/>
      </c>
      <c r="P503" s="9">
        <f>IF($O503="","",IF(OR($M503&lt;&gt;"",$L503="Booked"),"Booked",IF(OR($L503="Declined",$L503="Moved / left"),"Closed",IF($O503&lt;DATE(YEAR('Settings'!$B$5),MONTH('Settings'!$B$5),1),"Overdue",IF($O503&lt;=EOMONTH('Settings'!$B$5,0),"Due this month",IF($O503&lt;=EOMONTH('Settings'!$B$5,1),"Due next month","Not yet due"))))))</f>
        <v/>
      </c>
      <c r="Q503" s="16">
        <f>IF($P503="Overdue",'Settings'!$B$5-$O503,"")</f>
        <v/>
      </c>
      <c r="R503" s="16">
        <f>IF($A503="","",COUNT($H503,$J503,$K503))</f>
        <v/>
      </c>
      <c r="S503" s="17">
        <f>IF($O503="","",DATE(YEAR($O503),MONTH($O503),1))</f>
        <v/>
      </c>
      <c r="T503" s="16">
        <f>IF($P503="Overdue",COUNTIF($P$3:$P503,"Overdue"),"")</f>
        <v/>
      </c>
    </row>
    <row r="504">
      <c r="A504" s="4" t="n"/>
      <c r="B504" s="4" t="n"/>
      <c r="C504" s="14" t="n"/>
      <c r="D504" s="4" t="n"/>
      <c r="E504" s="4" t="n"/>
      <c r="F504" s="5" t="n"/>
      <c r="G504" s="6" t="n"/>
      <c r="H504" s="5" t="n"/>
      <c r="I504" s="4" t="n"/>
      <c r="J504" s="5" t="n"/>
      <c r="K504" s="5" t="n"/>
      <c r="L504" s="4" t="n"/>
      <c r="M504" s="5" t="n"/>
      <c r="N504" s="4" t="n"/>
      <c r="O504" s="15">
        <f>IF($F504="","",EDATE($F504,IF($G504="",'Settings'!$B$6,$G504)))</f>
        <v/>
      </c>
      <c r="P504" s="9">
        <f>IF($O504="","",IF(OR($M504&lt;&gt;"",$L504="Booked"),"Booked",IF(OR($L504="Declined",$L504="Moved / left"),"Closed",IF($O504&lt;DATE(YEAR('Settings'!$B$5),MONTH('Settings'!$B$5),1),"Overdue",IF($O504&lt;=EOMONTH('Settings'!$B$5,0),"Due this month",IF($O504&lt;=EOMONTH('Settings'!$B$5,1),"Due next month","Not yet due"))))))</f>
        <v/>
      </c>
      <c r="Q504" s="16">
        <f>IF($P504="Overdue",'Settings'!$B$5-$O504,"")</f>
        <v/>
      </c>
      <c r="R504" s="16">
        <f>IF($A504="","",COUNT($H504,$J504,$K504))</f>
        <v/>
      </c>
      <c r="S504" s="17">
        <f>IF($O504="","",DATE(YEAR($O504),MONTH($O504),1))</f>
        <v/>
      </c>
      <c r="T504" s="16">
        <f>IF($P504="Overdue",COUNTIF($P$3:$P504,"Overdue"),"")</f>
        <v/>
      </c>
    </row>
    <row r="505">
      <c r="A505" s="4" t="n"/>
      <c r="B505" s="4" t="n"/>
      <c r="C505" s="14" t="n"/>
      <c r="D505" s="4" t="n"/>
      <c r="E505" s="4" t="n"/>
      <c r="F505" s="5" t="n"/>
      <c r="G505" s="6" t="n"/>
      <c r="H505" s="5" t="n"/>
      <c r="I505" s="4" t="n"/>
      <c r="J505" s="5" t="n"/>
      <c r="K505" s="5" t="n"/>
      <c r="L505" s="4" t="n"/>
      <c r="M505" s="5" t="n"/>
      <c r="N505" s="4" t="n"/>
      <c r="O505" s="15">
        <f>IF($F505="","",EDATE($F505,IF($G505="",'Settings'!$B$6,$G505)))</f>
        <v/>
      </c>
      <c r="P505" s="9">
        <f>IF($O505="","",IF(OR($M505&lt;&gt;"",$L505="Booked"),"Booked",IF(OR($L505="Declined",$L505="Moved / left"),"Closed",IF($O505&lt;DATE(YEAR('Settings'!$B$5),MONTH('Settings'!$B$5),1),"Overdue",IF($O505&lt;=EOMONTH('Settings'!$B$5,0),"Due this month",IF($O505&lt;=EOMONTH('Settings'!$B$5,1),"Due next month","Not yet due"))))))</f>
        <v/>
      </c>
      <c r="Q505" s="16">
        <f>IF($P505="Overdue",'Settings'!$B$5-$O505,"")</f>
        <v/>
      </c>
      <c r="R505" s="16">
        <f>IF($A505="","",COUNT($H505,$J505,$K505))</f>
        <v/>
      </c>
      <c r="S505" s="17">
        <f>IF($O505="","",DATE(YEAR($O505),MONTH($O505),1))</f>
        <v/>
      </c>
      <c r="T505" s="16">
        <f>IF($P505="Overdue",COUNTIF($P$3:$P505,"Overdue"),"")</f>
        <v/>
      </c>
    </row>
    <row r="506">
      <c r="A506" s="4" t="n"/>
      <c r="B506" s="4" t="n"/>
      <c r="C506" s="14" t="n"/>
      <c r="D506" s="4" t="n"/>
      <c r="E506" s="4" t="n"/>
      <c r="F506" s="5" t="n"/>
      <c r="G506" s="6" t="n"/>
      <c r="H506" s="5" t="n"/>
      <c r="I506" s="4" t="n"/>
      <c r="J506" s="5" t="n"/>
      <c r="K506" s="5" t="n"/>
      <c r="L506" s="4" t="n"/>
      <c r="M506" s="5" t="n"/>
      <c r="N506" s="4" t="n"/>
      <c r="O506" s="15">
        <f>IF($F506="","",EDATE($F506,IF($G506="",'Settings'!$B$6,$G506)))</f>
        <v/>
      </c>
      <c r="P506" s="9">
        <f>IF($O506="","",IF(OR($M506&lt;&gt;"",$L506="Booked"),"Booked",IF(OR($L506="Declined",$L506="Moved / left"),"Closed",IF($O506&lt;DATE(YEAR('Settings'!$B$5),MONTH('Settings'!$B$5),1),"Overdue",IF($O506&lt;=EOMONTH('Settings'!$B$5,0),"Due this month",IF($O506&lt;=EOMONTH('Settings'!$B$5,1),"Due next month","Not yet due"))))))</f>
        <v/>
      </c>
      <c r="Q506" s="16">
        <f>IF($P506="Overdue",'Settings'!$B$5-$O506,"")</f>
        <v/>
      </c>
      <c r="R506" s="16">
        <f>IF($A506="","",COUNT($H506,$J506,$K506))</f>
        <v/>
      </c>
      <c r="S506" s="17">
        <f>IF($O506="","",DATE(YEAR($O506),MONTH($O506),1))</f>
        <v/>
      </c>
      <c r="T506" s="16">
        <f>IF($P506="Overdue",COUNTIF($P$3:$P506,"Overdue"),"")</f>
        <v/>
      </c>
    </row>
    <row r="507">
      <c r="A507" s="4" t="n"/>
      <c r="B507" s="4" t="n"/>
      <c r="C507" s="14" t="n"/>
      <c r="D507" s="4" t="n"/>
      <c r="E507" s="4" t="n"/>
      <c r="F507" s="5" t="n"/>
      <c r="G507" s="6" t="n"/>
      <c r="H507" s="5" t="n"/>
      <c r="I507" s="4" t="n"/>
      <c r="J507" s="5" t="n"/>
      <c r="K507" s="5" t="n"/>
      <c r="L507" s="4" t="n"/>
      <c r="M507" s="5" t="n"/>
      <c r="N507" s="4" t="n"/>
      <c r="O507" s="15">
        <f>IF($F507="","",EDATE($F507,IF($G507="",'Settings'!$B$6,$G507)))</f>
        <v/>
      </c>
      <c r="P507" s="9">
        <f>IF($O507="","",IF(OR($M507&lt;&gt;"",$L507="Booked"),"Booked",IF(OR($L507="Declined",$L507="Moved / left"),"Closed",IF($O507&lt;DATE(YEAR('Settings'!$B$5),MONTH('Settings'!$B$5),1),"Overdue",IF($O507&lt;=EOMONTH('Settings'!$B$5,0),"Due this month",IF($O507&lt;=EOMONTH('Settings'!$B$5,1),"Due next month","Not yet due"))))))</f>
        <v/>
      </c>
      <c r="Q507" s="16">
        <f>IF($P507="Overdue",'Settings'!$B$5-$O507,"")</f>
        <v/>
      </c>
      <c r="R507" s="16">
        <f>IF($A507="","",COUNT($H507,$J507,$K507))</f>
        <v/>
      </c>
      <c r="S507" s="17">
        <f>IF($O507="","",DATE(YEAR($O507),MONTH($O507),1))</f>
        <v/>
      </c>
      <c r="T507" s="16">
        <f>IF($P507="Overdue",COUNTIF($P$3:$P507,"Overdue"),"")</f>
        <v/>
      </c>
    </row>
    <row r="508">
      <c r="A508" s="4" t="n"/>
      <c r="B508" s="4" t="n"/>
      <c r="C508" s="14" t="n"/>
      <c r="D508" s="4" t="n"/>
      <c r="E508" s="4" t="n"/>
      <c r="F508" s="5" t="n"/>
      <c r="G508" s="6" t="n"/>
      <c r="H508" s="5" t="n"/>
      <c r="I508" s="4" t="n"/>
      <c r="J508" s="5" t="n"/>
      <c r="K508" s="5" t="n"/>
      <c r="L508" s="4" t="n"/>
      <c r="M508" s="5" t="n"/>
      <c r="N508" s="4" t="n"/>
      <c r="O508" s="15">
        <f>IF($F508="","",EDATE($F508,IF($G508="",'Settings'!$B$6,$G508)))</f>
        <v/>
      </c>
      <c r="P508" s="9">
        <f>IF($O508="","",IF(OR($M508&lt;&gt;"",$L508="Booked"),"Booked",IF(OR($L508="Declined",$L508="Moved / left"),"Closed",IF($O508&lt;DATE(YEAR('Settings'!$B$5),MONTH('Settings'!$B$5),1),"Overdue",IF($O508&lt;=EOMONTH('Settings'!$B$5,0),"Due this month",IF($O508&lt;=EOMONTH('Settings'!$B$5,1),"Due next month","Not yet due"))))))</f>
        <v/>
      </c>
      <c r="Q508" s="16">
        <f>IF($P508="Overdue",'Settings'!$B$5-$O508,"")</f>
        <v/>
      </c>
      <c r="R508" s="16">
        <f>IF($A508="","",COUNT($H508,$J508,$K508))</f>
        <v/>
      </c>
      <c r="S508" s="17">
        <f>IF($O508="","",DATE(YEAR($O508),MONTH($O508),1))</f>
        <v/>
      </c>
      <c r="T508" s="16">
        <f>IF($P508="Overdue",COUNTIF($P$3:$P508,"Overdue"),"")</f>
        <v/>
      </c>
    </row>
    <row r="509">
      <c r="A509" s="4" t="n"/>
      <c r="B509" s="4" t="n"/>
      <c r="C509" s="14" t="n"/>
      <c r="D509" s="4" t="n"/>
      <c r="E509" s="4" t="n"/>
      <c r="F509" s="5" t="n"/>
      <c r="G509" s="6" t="n"/>
      <c r="H509" s="5" t="n"/>
      <c r="I509" s="4" t="n"/>
      <c r="J509" s="5" t="n"/>
      <c r="K509" s="5" t="n"/>
      <c r="L509" s="4" t="n"/>
      <c r="M509" s="5" t="n"/>
      <c r="N509" s="4" t="n"/>
      <c r="O509" s="15">
        <f>IF($F509="","",EDATE($F509,IF($G509="",'Settings'!$B$6,$G509)))</f>
        <v/>
      </c>
      <c r="P509" s="9">
        <f>IF($O509="","",IF(OR($M509&lt;&gt;"",$L509="Booked"),"Booked",IF(OR($L509="Declined",$L509="Moved / left"),"Closed",IF($O509&lt;DATE(YEAR('Settings'!$B$5),MONTH('Settings'!$B$5),1),"Overdue",IF($O509&lt;=EOMONTH('Settings'!$B$5,0),"Due this month",IF($O509&lt;=EOMONTH('Settings'!$B$5,1),"Due next month","Not yet due"))))))</f>
        <v/>
      </c>
      <c r="Q509" s="16">
        <f>IF($P509="Overdue",'Settings'!$B$5-$O509,"")</f>
        <v/>
      </c>
      <c r="R509" s="16">
        <f>IF($A509="","",COUNT($H509,$J509,$K509))</f>
        <v/>
      </c>
      <c r="S509" s="17">
        <f>IF($O509="","",DATE(YEAR($O509),MONTH($O509),1))</f>
        <v/>
      </c>
      <c r="T509" s="16">
        <f>IF($P509="Overdue",COUNTIF($P$3:$P509,"Overdue"),"")</f>
        <v/>
      </c>
    </row>
    <row r="510">
      <c r="A510" s="4" t="n"/>
      <c r="B510" s="4" t="n"/>
      <c r="C510" s="14" t="n"/>
      <c r="D510" s="4" t="n"/>
      <c r="E510" s="4" t="n"/>
      <c r="F510" s="5" t="n"/>
      <c r="G510" s="6" t="n"/>
      <c r="H510" s="5" t="n"/>
      <c r="I510" s="4" t="n"/>
      <c r="J510" s="5" t="n"/>
      <c r="K510" s="5" t="n"/>
      <c r="L510" s="4" t="n"/>
      <c r="M510" s="5" t="n"/>
      <c r="N510" s="4" t="n"/>
      <c r="O510" s="15">
        <f>IF($F510="","",EDATE($F510,IF($G510="",'Settings'!$B$6,$G510)))</f>
        <v/>
      </c>
      <c r="P510" s="9">
        <f>IF($O510="","",IF(OR($M510&lt;&gt;"",$L510="Booked"),"Booked",IF(OR($L510="Declined",$L510="Moved / left"),"Closed",IF($O510&lt;DATE(YEAR('Settings'!$B$5),MONTH('Settings'!$B$5),1),"Overdue",IF($O510&lt;=EOMONTH('Settings'!$B$5,0),"Due this month",IF($O510&lt;=EOMONTH('Settings'!$B$5,1),"Due next month","Not yet due"))))))</f>
        <v/>
      </c>
      <c r="Q510" s="16">
        <f>IF($P510="Overdue",'Settings'!$B$5-$O510,"")</f>
        <v/>
      </c>
      <c r="R510" s="16">
        <f>IF($A510="","",COUNT($H510,$J510,$K510))</f>
        <v/>
      </c>
      <c r="S510" s="17">
        <f>IF($O510="","",DATE(YEAR($O510),MONTH($O510),1))</f>
        <v/>
      </c>
      <c r="T510" s="16">
        <f>IF($P510="Overdue",COUNTIF($P$3:$P510,"Overdue"),"")</f>
        <v/>
      </c>
    </row>
    <row r="511">
      <c r="A511" s="4" t="n"/>
      <c r="B511" s="4" t="n"/>
      <c r="C511" s="14" t="n"/>
      <c r="D511" s="4" t="n"/>
      <c r="E511" s="4" t="n"/>
      <c r="F511" s="5" t="n"/>
      <c r="G511" s="6" t="n"/>
      <c r="H511" s="5" t="n"/>
      <c r="I511" s="4" t="n"/>
      <c r="J511" s="5" t="n"/>
      <c r="K511" s="5" t="n"/>
      <c r="L511" s="4" t="n"/>
      <c r="M511" s="5" t="n"/>
      <c r="N511" s="4" t="n"/>
      <c r="O511" s="15">
        <f>IF($F511="","",EDATE($F511,IF($G511="",'Settings'!$B$6,$G511)))</f>
        <v/>
      </c>
      <c r="P511" s="9">
        <f>IF($O511="","",IF(OR($M511&lt;&gt;"",$L511="Booked"),"Booked",IF(OR($L511="Declined",$L511="Moved / left"),"Closed",IF($O511&lt;DATE(YEAR('Settings'!$B$5),MONTH('Settings'!$B$5),1),"Overdue",IF($O511&lt;=EOMONTH('Settings'!$B$5,0),"Due this month",IF($O511&lt;=EOMONTH('Settings'!$B$5,1),"Due next month","Not yet due"))))))</f>
        <v/>
      </c>
      <c r="Q511" s="16">
        <f>IF($P511="Overdue",'Settings'!$B$5-$O511,"")</f>
        <v/>
      </c>
      <c r="R511" s="16">
        <f>IF($A511="","",COUNT($H511,$J511,$K511))</f>
        <v/>
      </c>
      <c r="S511" s="17">
        <f>IF($O511="","",DATE(YEAR($O511),MONTH($O511),1))</f>
        <v/>
      </c>
      <c r="T511" s="16">
        <f>IF($P511="Overdue",COUNTIF($P$3:$P511,"Overdue"),"")</f>
        <v/>
      </c>
    </row>
    <row r="512">
      <c r="A512" s="4" t="n"/>
      <c r="B512" s="4" t="n"/>
      <c r="C512" s="14" t="n"/>
      <c r="D512" s="4" t="n"/>
      <c r="E512" s="4" t="n"/>
      <c r="F512" s="5" t="n"/>
      <c r="G512" s="6" t="n"/>
      <c r="H512" s="5" t="n"/>
      <c r="I512" s="4" t="n"/>
      <c r="J512" s="5" t="n"/>
      <c r="K512" s="5" t="n"/>
      <c r="L512" s="4" t="n"/>
      <c r="M512" s="5" t="n"/>
      <c r="N512" s="4" t="n"/>
      <c r="O512" s="15">
        <f>IF($F512="","",EDATE($F512,IF($G512="",'Settings'!$B$6,$G512)))</f>
        <v/>
      </c>
      <c r="P512" s="9">
        <f>IF($O512="","",IF(OR($M512&lt;&gt;"",$L512="Booked"),"Booked",IF(OR($L512="Declined",$L512="Moved / left"),"Closed",IF($O512&lt;DATE(YEAR('Settings'!$B$5),MONTH('Settings'!$B$5),1),"Overdue",IF($O512&lt;=EOMONTH('Settings'!$B$5,0),"Due this month",IF($O512&lt;=EOMONTH('Settings'!$B$5,1),"Due next month","Not yet due"))))))</f>
        <v/>
      </c>
      <c r="Q512" s="16">
        <f>IF($P512="Overdue",'Settings'!$B$5-$O512,"")</f>
        <v/>
      </c>
      <c r="R512" s="16">
        <f>IF($A512="","",COUNT($H512,$J512,$K512))</f>
        <v/>
      </c>
      <c r="S512" s="17">
        <f>IF($O512="","",DATE(YEAR($O512),MONTH($O512),1))</f>
        <v/>
      </c>
      <c r="T512" s="16">
        <f>IF($P512="Overdue",COUNTIF($P$3:$P512,"Overdue"),"")</f>
        <v/>
      </c>
    </row>
    <row r="513">
      <c r="A513" s="4" t="n"/>
      <c r="B513" s="4" t="n"/>
      <c r="C513" s="14" t="n"/>
      <c r="D513" s="4" t="n"/>
      <c r="E513" s="4" t="n"/>
      <c r="F513" s="5" t="n"/>
      <c r="G513" s="6" t="n"/>
      <c r="H513" s="5" t="n"/>
      <c r="I513" s="4" t="n"/>
      <c r="J513" s="5" t="n"/>
      <c r="K513" s="5" t="n"/>
      <c r="L513" s="4" t="n"/>
      <c r="M513" s="5" t="n"/>
      <c r="N513" s="4" t="n"/>
      <c r="O513" s="15">
        <f>IF($F513="","",EDATE($F513,IF($G513="",'Settings'!$B$6,$G513)))</f>
        <v/>
      </c>
      <c r="P513" s="9">
        <f>IF($O513="","",IF(OR($M513&lt;&gt;"",$L513="Booked"),"Booked",IF(OR($L513="Declined",$L513="Moved / left"),"Closed",IF($O513&lt;DATE(YEAR('Settings'!$B$5),MONTH('Settings'!$B$5),1),"Overdue",IF($O513&lt;=EOMONTH('Settings'!$B$5,0),"Due this month",IF($O513&lt;=EOMONTH('Settings'!$B$5,1),"Due next month","Not yet due"))))))</f>
        <v/>
      </c>
      <c r="Q513" s="16">
        <f>IF($P513="Overdue",'Settings'!$B$5-$O513,"")</f>
        <v/>
      </c>
      <c r="R513" s="16">
        <f>IF($A513="","",COUNT($H513,$J513,$K513))</f>
        <v/>
      </c>
      <c r="S513" s="17">
        <f>IF($O513="","",DATE(YEAR($O513),MONTH($O513),1))</f>
        <v/>
      </c>
      <c r="T513" s="16">
        <f>IF($P513="Overdue",COUNTIF($P$3:$P513,"Overdue"),"")</f>
        <v/>
      </c>
    </row>
    <row r="514">
      <c r="A514" s="4" t="n"/>
      <c r="B514" s="4" t="n"/>
      <c r="C514" s="14" t="n"/>
      <c r="D514" s="4" t="n"/>
      <c r="E514" s="4" t="n"/>
      <c r="F514" s="5" t="n"/>
      <c r="G514" s="6" t="n"/>
      <c r="H514" s="5" t="n"/>
      <c r="I514" s="4" t="n"/>
      <c r="J514" s="5" t="n"/>
      <c r="K514" s="5" t="n"/>
      <c r="L514" s="4" t="n"/>
      <c r="M514" s="5" t="n"/>
      <c r="N514" s="4" t="n"/>
      <c r="O514" s="15">
        <f>IF($F514="","",EDATE($F514,IF($G514="",'Settings'!$B$6,$G514)))</f>
        <v/>
      </c>
      <c r="P514" s="9">
        <f>IF($O514="","",IF(OR($M514&lt;&gt;"",$L514="Booked"),"Booked",IF(OR($L514="Declined",$L514="Moved / left"),"Closed",IF($O514&lt;DATE(YEAR('Settings'!$B$5),MONTH('Settings'!$B$5),1),"Overdue",IF($O514&lt;=EOMONTH('Settings'!$B$5,0),"Due this month",IF($O514&lt;=EOMONTH('Settings'!$B$5,1),"Due next month","Not yet due"))))))</f>
        <v/>
      </c>
      <c r="Q514" s="16">
        <f>IF($P514="Overdue",'Settings'!$B$5-$O514,"")</f>
        <v/>
      </c>
      <c r="R514" s="16">
        <f>IF($A514="","",COUNT($H514,$J514,$K514))</f>
        <v/>
      </c>
      <c r="S514" s="17">
        <f>IF($O514="","",DATE(YEAR($O514),MONTH($O514),1))</f>
        <v/>
      </c>
      <c r="T514" s="16">
        <f>IF($P514="Overdue",COUNTIF($P$3:$P514,"Overdue"),"")</f>
        <v/>
      </c>
    </row>
    <row r="515">
      <c r="A515" s="4" t="n"/>
      <c r="B515" s="4" t="n"/>
      <c r="C515" s="14" t="n"/>
      <c r="D515" s="4" t="n"/>
      <c r="E515" s="4" t="n"/>
      <c r="F515" s="5" t="n"/>
      <c r="G515" s="6" t="n"/>
      <c r="H515" s="5" t="n"/>
      <c r="I515" s="4" t="n"/>
      <c r="J515" s="5" t="n"/>
      <c r="K515" s="5" t="n"/>
      <c r="L515" s="4" t="n"/>
      <c r="M515" s="5" t="n"/>
      <c r="N515" s="4" t="n"/>
      <c r="O515" s="15">
        <f>IF($F515="","",EDATE($F515,IF($G515="",'Settings'!$B$6,$G515)))</f>
        <v/>
      </c>
      <c r="P515" s="9">
        <f>IF($O515="","",IF(OR($M515&lt;&gt;"",$L515="Booked"),"Booked",IF(OR($L515="Declined",$L515="Moved / left"),"Closed",IF($O515&lt;DATE(YEAR('Settings'!$B$5),MONTH('Settings'!$B$5),1),"Overdue",IF($O515&lt;=EOMONTH('Settings'!$B$5,0),"Due this month",IF($O515&lt;=EOMONTH('Settings'!$B$5,1),"Due next month","Not yet due"))))))</f>
        <v/>
      </c>
      <c r="Q515" s="16">
        <f>IF($P515="Overdue",'Settings'!$B$5-$O515,"")</f>
        <v/>
      </c>
      <c r="R515" s="16">
        <f>IF($A515="","",COUNT($H515,$J515,$K515))</f>
        <v/>
      </c>
      <c r="S515" s="17">
        <f>IF($O515="","",DATE(YEAR($O515),MONTH($O515),1))</f>
        <v/>
      </c>
      <c r="T515" s="16">
        <f>IF($P515="Overdue",COUNTIF($P$3:$P515,"Overdue"),"")</f>
        <v/>
      </c>
    </row>
    <row r="516">
      <c r="A516" s="4" t="n"/>
      <c r="B516" s="4" t="n"/>
      <c r="C516" s="14" t="n"/>
      <c r="D516" s="4" t="n"/>
      <c r="E516" s="4" t="n"/>
      <c r="F516" s="5" t="n"/>
      <c r="G516" s="6" t="n"/>
      <c r="H516" s="5" t="n"/>
      <c r="I516" s="4" t="n"/>
      <c r="J516" s="5" t="n"/>
      <c r="K516" s="5" t="n"/>
      <c r="L516" s="4" t="n"/>
      <c r="M516" s="5" t="n"/>
      <c r="N516" s="4" t="n"/>
      <c r="O516" s="15">
        <f>IF($F516="","",EDATE($F516,IF($G516="",'Settings'!$B$6,$G516)))</f>
        <v/>
      </c>
      <c r="P516" s="9">
        <f>IF($O516="","",IF(OR($M516&lt;&gt;"",$L516="Booked"),"Booked",IF(OR($L516="Declined",$L516="Moved / left"),"Closed",IF($O516&lt;DATE(YEAR('Settings'!$B$5),MONTH('Settings'!$B$5),1),"Overdue",IF($O516&lt;=EOMONTH('Settings'!$B$5,0),"Due this month",IF($O516&lt;=EOMONTH('Settings'!$B$5,1),"Due next month","Not yet due"))))))</f>
        <v/>
      </c>
      <c r="Q516" s="16">
        <f>IF($P516="Overdue",'Settings'!$B$5-$O516,"")</f>
        <v/>
      </c>
      <c r="R516" s="16">
        <f>IF($A516="","",COUNT($H516,$J516,$K516))</f>
        <v/>
      </c>
      <c r="S516" s="17">
        <f>IF($O516="","",DATE(YEAR($O516),MONTH($O516),1))</f>
        <v/>
      </c>
      <c r="T516" s="16">
        <f>IF($P516="Overdue",COUNTIF($P$3:$P516,"Overdue"),"")</f>
        <v/>
      </c>
    </row>
    <row r="517">
      <c r="A517" s="4" t="n"/>
      <c r="B517" s="4" t="n"/>
      <c r="C517" s="14" t="n"/>
      <c r="D517" s="4" t="n"/>
      <c r="E517" s="4" t="n"/>
      <c r="F517" s="5" t="n"/>
      <c r="G517" s="6" t="n"/>
      <c r="H517" s="5" t="n"/>
      <c r="I517" s="4" t="n"/>
      <c r="J517" s="5" t="n"/>
      <c r="K517" s="5" t="n"/>
      <c r="L517" s="4" t="n"/>
      <c r="M517" s="5" t="n"/>
      <c r="N517" s="4" t="n"/>
      <c r="O517" s="15">
        <f>IF($F517="","",EDATE($F517,IF($G517="",'Settings'!$B$6,$G517)))</f>
        <v/>
      </c>
      <c r="P517" s="9">
        <f>IF($O517="","",IF(OR($M517&lt;&gt;"",$L517="Booked"),"Booked",IF(OR($L517="Declined",$L517="Moved / left"),"Closed",IF($O517&lt;DATE(YEAR('Settings'!$B$5),MONTH('Settings'!$B$5),1),"Overdue",IF($O517&lt;=EOMONTH('Settings'!$B$5,0),"Due this month",IF($O517&lt;=EOMONTH('Settings'!$B$5,1),"Due next month","Not yet due"))))))</f>
        <v/>
      </c>
      <c r="Q517" s="16">
        <f>IF($P517="Overdue",'Settings'!$B$5-$O517,"")</f>
        <v/>
      </c>
      <c r="R517" s="16">
        <f>IF($A517="","",COUNT($H517,$J517,$K517))</f>
        <v/>
      </c>
      <c r="S517" s="17">
        <f>IF($O517="","",DATE(YEAR($O517),MONTH($O517),1))</f>
        <v/>
      </c>
      <c r="T517" s="16">
        <f>IF($P517="Overdue",COUNTIF($P$3:$P517,"Overdue"),"")</f>
        <v/>
      </c>
    </row>
    <row r="518">
      <c r="A518" s="4" t="n"/>
      <c r="B518" s="4" t="n"/>
      <c r="C518" s="14" t="n"/>
      <c r="D518" s="4" t="n"/>
      <c r="E518" s="4" t="n"/>
      <c r="F518" s="5" t="n"/>
      <c r="G518" s="6" t="n"/>
      <c r="H518" s="5" t="n"/>
      <c r="I518" s="4" t="n"/>
      <c r="J518" s="5" t="n"/>
      <c r="K518" s="5" t="n"/>
      <c r="L518" s="4" t="n"/>
      <c r="M518" s="5" t="n"/>
      <c r="N518" s="4" t="n"/>
      <c r="O518" s="15">
        <f>IF($F518="","",EDATE($F518,IF($G518="",'Settings'!$B$6,$G518)))</f>
        <v/>
      </c>
      <c r="P518" s="9">
        <f>IF($O518="","",IF(OR($M518&lt;&gt;"",$L518="Booked"),"Booked",IF(OR($L518="Declined",$L518="Moved / left"),"Closed",IF($O518&lt;DATE(YEAR('Settings'!$B$5),MONTH('Settings'!$B$5),1),"Overdue",IF($O518&lt;=EOMONTH('Settings'!$B$5,0),"Due this month",IF($O518&lt;=EOMONTH('Settings'!$B$5,1),"Due next month","Not yet due"))))))</f>
        <v/>
      </c>
      <c r="Q518" s="16">
        <f>IF($P518="Overdue",'Settings'!$B$5-$O518,"")</f>
        <v/>
      </c>
      <c r="R518" s="16">
        <f>IF($A518="","",COUNT($H518,$J518,$K518))</f>
        <v/>
      </c>
      <c r="S518" s="17">
        <f>IF($O518="","",DATE(YEAR($O518),MONTH($O518),1))</f>
        <v/>
      </c>
      <c r="T518" s="16">
        <f>IF($P518="Overdue",COUNTIF($P$3:$P518,"Overdue"),"")</f>
        <v/>
      </c>
    </row>
    <row r="519">
      <c r="A519" s="4" t="n"/>
      <c r="B519" s="4" t="n"/>
      <c r="C519" s="14" t="n"/>
      <c r="D519" s="4" t="n"/>
      <c r="E519" s="4" t="n"/>
      <c r="F519" s="5" t="n"/>
      <c r="G519" s="6" t="n"/>
      <c r="H519" s="5" t="n"/>
      <c r="I519" s="4" t="n"/>
      <c r="J519" s="5" t="n"/>
      <c r="K519" s="5" t="n"/>
      <c r="L519" s="4" t="n"/>
      <c r="M519" s="5" t="n"/>
      <c r="N519" s="4" t="n"/>
      <c r="O519" s="15">
        <f>IF($F519="","",EDATE($F519,IF($G519="",'Settings'!$B$6,$G519)))</f>
        <v/>
      </c>
      <c r="P519" s="9">
        <f>IF($O519="","",IF(OR($M519&lt;&gt;"",$L519="Booked"),"Booked",IF(OR($L519="Declined",$L519="Moved / left"),"Closed",IF($O519&lt;DATE(YEAR('Settings'!$B$5),MONTH('Settings'!$B$5),1),"Overdue",IF($O519&lt;=EOMONTH('Settings'!$B$5,0),"Due this month",IF($O519&lt;=EOMONTH('Settings'!$B$5,1),"Due next month","Not yet due"))))))</f>
        <v/>
      </c>
      <c r="Q519" s="16">
        <f>IF($P519="Overdue",'Settings'!$B$5-$O519,"")</f>
        <v/>
      </c>
      <c r="R519" s="16">
        <f>IF($A519="","",COUNT($H519,$J519,$K519))</f>
        <v/>
      </c>
      <c r="S519" s="17">
        <f>IF($O519="","",DATE(YEAR($O519),MONTH($O519),1))</f>
        <v/>
      </c>
      <c r="T519" s="16">
        <f>IF($P519="Overdue",COUNTIF($P$3:$P519,"Overdue"),"")</f>
        <v/>
      </c>
    </row>
    <row r="520">
      <c r="A520" s="4" t="n"/>
      <c r="B520" s="4" t="n"/>
      <c r="C520" s="14" t="n"/>
      <c r="D520" s="4" t="n"/>
      <c r="E520" s="4" t="n"/>
      <c r="F520" s="5" t="n"/>
      <c r="G520" s="6" t="n"/>
      <c r="H520" s="5" t="n"/>
      <c r="I520" s="4" t="n"/>
      <c r="J520" s="5" t="n"/>
      <c r="K520" s="5" t="n"/>
      <c r="L520" s="4" t="n"/>
      <c r="M520" s="5" t="n"/>
      <c r="N520" s="4" t="n"/>
      <c r="O520" s="15">
        <f>IF($F520="","",EDATE($F520,IF($G520="",'Settings'!$B$6,$G520)))</f>
        <v/>
      </c>
      <c r="P520" s="9">
        <f>IF($O520="","",IF(OR($M520&lt;&gt;"",$L520="Booked"),"Booked",IF(OR($L520="Declined",$L520="Moved / left"),"Closed",IF($O520&lt;DATE(YEAR('Settings'!$B$5),MONTH('Settings'!$B$5),1),"Overdue",IF($O520&lt;=EOMONTH('Settings'!$B$5,0),"Due this month",IF($O520&lt;=EOMONTH('Settings'!$B$5,1),"Due next month","Not yet due"))))))</f>
        <v/>
      </c>
      <c r="Q520" s="16">
        <f>IF($P520="Overdue",'Settings'!$B$5-$O520,"")</f>
        <v/>
      </c>
      <c r="R520" s="16">
        <f>IF($A520="","",COUNT($H520,$J520,$K520))</f>
        <v/>
      </c>
      <c r="S520" s="17">
        <f>IF($O520="","",DATE(YEAR($O520),MONTH($O520),1))</f>
        <v/>
      </c>
      <c r="T520" s="16">
        <f>IF($P520="Overdue",COUNTIF($P$3:$P520,"Overdue"),"")</f>
        <v/>
      </c>
    </row>
    <row r="521">
      <c r="A521" s="4" t="n"/>
      <c r="B521" s="4" t="n"/>
      <c r="C521" s="14" t="n"/>
      <c r="D521" s="4" t="n"/>
      <c r="E521" s="4" t="n"/>
      <c r="F521" s="5" t="n"/>
      <c r="G521" s="6" t="n"/>
      <c r="H521" s="5" t="n"/>
      <c r="I521" s="4" t="n"/>
      <c r="J521" s="5" t="n"/>
      <c r="K521" s="5" t="n"/>
      <c r="L521" s="4" t="n"/>
      <c r="M521" s="5" t="n"/>
      <c r="N521" s="4" t="n"/>
      <c r="O521" s="15">
        <f>IF($F521="","",EDATE($F521,IF($G521="",'Settings'!$B$6,$G521)))</f>
        <v/>
      </c>
      <c r="P521" s="9">
        <f>IF($O521="","",IF(OR($M521&lt;&gt;"",$L521="Booked"),"Booked",IF(OR($L521="Declined",$L521="Moved / left"),"Closed",IF($O521&lt;DATE(YEAR('Settings'!$B$5),MONTH('Settings'!$B$5),1),"Overdue",IF($O521&lt;=EOMONTH('Settings'!$B$5,0),"Due this month",IF($O521&lt;=EOMONTH('Settings'!$B$5,1),"Due next month","Not yet due"))))))</f>
        <v/>
      </c>
      <c r="Q521" s="16">
        <f>IF($P521="Overdue",'Settings'!$B$5-$O521,"")</f>
        <v/>
      </c>
      <c r="R521" s="16">
        <f>IF($A521="","",COUNT($H521,$J521,$K521))</f>
        <v/>
      </c>
      <c r="S521" s="17">
        <f>IF($O521="","",DATE(YEAR($O521),MONTH($O521),1))</f>
        <v/>
      </c>
      <c r="T521" s="16">
        <f>IF($P521="Overdue",COUNTIF($P$3:$P521,"Overdue"),"")</f>
        <v/>
      </c>
    </row>
    <row r="522">
      <c r="A522" s="4" t="n"/>
      <c r="B522" s="4" t="n"/>
      <c r="C522" s="14" t="n"/>
      <c r="D522" s="4" t="n"/>
      <c r="E522" s="4" t="n"/>
      <c r="F522" s="5" t="n"/>
      <c r="G522" s="6" t="n"/>
      <c r="H522" s="5" t="n"/>
      <c r="I522" s="4" t="n"/>
      <c r="J522" s="5" t="n"/>
      <c r="K522" s="5" t="n"/>
      <c r="L522" s="4" t="n"/>
      <c r="M522" s="5" t="n"/>
      <c r="N522" s="4" t="n"/>
      <c r="O522" s="15">
        <f>IF($F522="","",EDATE($F522,IF($G522="",'Settings'!$B$6,$G522)))</f>
        <v/>
      </c>
      <c r="P522" s="9">
        <f>IF($O522="","",IF(OR($M522&lt;&gt;"",$L522="Booked"),"Booked",IF(OR($L522="Declined",$L522="Moved / left"),"Closed",IF($O522&lt;DATE(YEAR('Settings'!$B$5),MONTH('Settings'!$B$5),1),"Overdue",IF($O522&lt;=EOMONTH('Settings'!$B$5,0),"Due this month",IF($O522&lt;=EOMONTH('Settings'!$B$5,1),"Due next month","Not yet due"))))))</f>
        <v/>
      </c>
      <c r="Q522" s="16">
        <f>IF($P522="Overdue",'Settings'!$B$5-$O522,"")</f>
        <v/>
      </c>
      <c r="R522" s="16">
        <f>IF($A522="","",COUNT($H522,$J522,$K522))</f>
        <v/>
      </c>
      <c r="S522" s="17">
        <f>IF($O522="","",DATE(YEAR($O522),MONTH($O522),1))</f>
        <v/>
      </c>
      <c r="T522" s="16">
        <f>IF($P522="Overdue",COUNTIF($P$3:$P522,"Overdue"),"")</f>
        <v/>
      </c>
    </row>
    <row r="523">
      <c r="A523" s="4" t="n"/>
      <c r="B523" s="4" t="n"/>
      <c r="C523" s="14" t="n"/>
      <c r="D523" s="4" t="n"/>
      <c r="E523" s="4" t="n"/>
      <c r="F523" s="5" t="n"/>
      <c r="G523" s="6" t="n"/>
      <c r="H523" s="5" t="n"/>
      <c r="I523" s="4" t="n"/>
      <c r="J523" s="5" t="n"/>
      <c r="K523" s="5" t="n"/>
      <c r="L523" s="4" t="n"/>
      <c r="M523" s="5" t="n"/>
      <c r="N523" s="4" t="n"/>
      <c r="O523" s="15">
        <f>IF($F523="","",EDATE($F523,IF($G523="",'Settings'!$B$6,$G523)))</f>
        <v/>
      </c>
      <c r="P523" s="9">
        <f>IF($O523="","",IF(OR($M523&lt;&gt;"",$L523="Booked"),"Booked",IF(OR($L523="Declined",$L523="Moved / left"),"Closed",IF($O523&lt;DATE(YEAR('Settings'!$B$5),MONTH('Settings'!$B$5),1),"Overdue",IF($O523&lt;=EOMONTH('Settings'!$B$5,0),"Due this month",IF($O523&lt;=EOMONTH('Settings'!$B$5,1),"Due next month","Not yet due"))))))</f>
        <v/>
      </c>
      <c r="Q523" s="16">
        <f>IF($P523="Overdue",'Settings'!$B$5-$O523,"")</f>
        <v/>
      </c>
      <c r="R523" s="16">
        <f>IF($A523="","",COUNT($H523,$J523,$K523))</f>
        <v/>
      </c>
      <c r="S523" s="17">
        <f>IF($O523="","",DATE(YEAR($O523),MONTH($O523),1))</f>
        <v/>
      </c>
      <c r="T523" s="16">
        <f>IF($P523="Overdue",COUNTIF($P$3:$P523,"Overdue"),"")</f>
        <v/>
      </c>
    </row>
    <row r="524">
      <c r="A524" s="4" t="n"/>
      <c r="B524" s="4" t="n"/>
      <c r="C524" s="14" t="n"/>
      <c r="D524" s="4" t="n"/>
      <c r="E524" s="4" t="n"/>
      <c r="F524" s="5" t="n"/>
      <c r="G524" s="6" t="n"/>
      <c r="H524" s="5" t="n"/>
      <c r="I524" s="4" t="n"/>
      <c r="J524" s="5" t="n"/>
      <c r="K524" s="5" t="n"/>
      <c r="L524" s="4" t="n"/>
      <c r="M524" s="5" t="n"/>
      <c r="N524" s="4" t="n"/>
      <c r="O524" s="15">
        <f>IF($F524="","",EDATE($F524,IF($G524="",'Settings'!$B$6,$G524)))</f>
        <v/>
      </c>
      <c r="P524" s="9">
        <f>IF($O524="","",IF(OR($M524&lt;&gt;"",$L524="Booked"),"Booked",IF(OR($L524="Declined",$L524="Moved / left"),"Closed",IF($O524&lt;DATE(YEAR('Settings'!$B$5),MONTH('Settings'!$B$5),1),"Overdue",IF($O524&lt;=EOMONTH('Settings'!$B$5,0),"Due this month",IF($O524&lt;=EOMONTH('Settings'!$B$5,1),"Due next month","Not yet due"))))))</f>
        <v/>
      </c>
      <c r="Q524" s="16">
        <f>IF($P524="Overdue",'Settings'!$B$5-$O524,"")</f>
        <v/>
      </c>
      <c r="R524" s="16">
        <f>IF($A524="","",COUNT($H524,$J524,$K524))</f>
        <v/>
      </c>
      <c r="S524" s="17">
        <f>IF($O524="","",DATE(YEAR($O524),MONTH($O524),1))</f>
        <v/>
      </c>
      <c r="T524" s="16">
        <f>IF($P524="Overdue",COUNTIF($P$3:$P524,"Overdue"),"")</f>
        <v/>
      </c>
    </row>
    <row r="525">
      <c r="A525" s="4" t="n"/>
      <c r="B525" s="4" t="n"/>
      <c r="C525" s="14" t="n"/>
      <c r="D525" s="4" t="n"/>
      <c r="E525" s="4" t="n"/>
      <c r="F525" s="5" t="n"/>
      <c r="G525" s="6" t="n"/>
      <c r="H525" s="5" t="n"/>
      <c r="I525" s="4" t="n"/>
      <c r="J525" s="5" t="n"/>
      <c r="K525" s="5" t="n"/>
      <c r="L525" s="4" t="n"/>
      <c r="M525" s="5" t="n"/>
      <c r="N525" s="4" t="n"/>
      <c r="O525" s="15">
        <f>IF($F525="","",EDATE($F525,IF($G525="",'Settings'!$B$6,$G525)))</f>
        <v/>
      </c>
      <c r="P525" s="9">
        <f>IF($O525="","",IF(OR($M525&lt;&gt;"",$L525="Booked"),"Booked",IF(OR($L525="Declined",$L525="Moved / left"),"Closed",IF($O525&lt;DATE(YEAR('Settings'!$B$5),MONTH('Settings'!$B$5),1),"Overdue",IF($O525&lt;=EOMONTH('Settings'!$B$5,0),"Due this month",IF($O525&lt;=EOMONTH('Settings'!$B$5,1),"Due next month","Not yet due"))))))</f>
        <v/>
      </c>
      <c r="Q525" s="16">
        <f>IF($P525="Overdue",'Settings'!$B$5-$O525,"")</f>
        <v/>
      </c>
      <c r="R525" s="16">
        <f>IF($A525="","",COUNT($H525,$J525,$K525))</f>
        <v/>
      </c>
      <c r="S525" s="17">
        <f>IF($O525="","",DATE(YEAR($O525),MONTH($O525),1))</f>
        <v/>
      </c>
      <c r="T525" s="16">
        <f>IF($P525="Overdue",COUNTIF($P$3:$P525,"Overdue"),"")</f>
        <v/>
      </c>
    </row>
    <row r="526">
      <c r="A526" s="4" t="n"/>
      <c r="B526" s="4" t="n"/>
      <c r="C526" s="14" t="n"/>
      <c r="D526" s="4" t="n"/>
      <c r="E526" s="4" t="n"/>
      <c r="F526" s="5" t="n"/>
      <c r="G526" s="6" t="n"/>
      <c r="H526" s="5" t="n"/>
      <c r="I526" s="4" t="n"/>
      <c r="J526" s="5" t="n"/>
      <c r="K526" s="5" t="n"/>
      <c r="L526" s="4" t="n"/>
      <c r="M526" s="5" t="n"/>
      <c r="N526" s="4" t="n"/>
      <c r="O526" s="15">
        <f>IF($F526="","",EDATE($F526,IF($G526="",'Settings'!$B$6,$G526)))</f>
        <v/>
      </c>
      <c r="P526" s="9">
        <f>IF($O526="","",IF(OR($M526&lt;&gt;"",$L526="Booked"),"Booked",IF(OR($L526="Declined",$L526="Moved / left"),"Closed",IF($O526&lt;DATE(YEAR('Settings'!$B$5),MONTH('Settings'!$B$5),1),"Overdue",IF($O526&lt;=EOMONTH('Settings'!$B$5,0),"Due this month",IF($O526&lt;=EOMONTH('Settings'!$B$5,1),"Due next month","Not yet due"))))))</f>
        <v/>
      </c>
      <c r="Q526" s="16">
        <f>IF($P526="Overdue",'Settings'!$B$5-$O526,"")</f>
        <v/>
      </c>
      <c r="R526" s="16">
        <f>IF($A526="","",COUNT($H526,$J526,$K526))</f>
        <v/>
      </c>
      <c r="S526" s="17">
        <f>IF($O526="","",DATE(YEAR($O526),MONTH($O526),1))</f>
        <v/>
      </c>
      <c r="T526" s="16">
        <f>IF($P526="Overdue",COUNTIF($P$3:$P526,"Overdue"),"")</f>
        <v/>
      </c>
    </row>
    <row r="527">
      <c r="A527" s="4" t="n"/>
      <c r="B527" s="4" t="n"/>
      <c r="C527" s="14" t="n"/>
      <c r="D527" s="4" t="n"/>
      <c r="E527" s="4" t="n"/>
      <c r="F527" s="5" t="n"/>
      <c r="G527" s="6" t="n"/>
      <c r="H527" s="5" t="n"/>
      <c r="I527" s="4" t="n"/>
      <c r="J527" s="5" t="n"/>
      <c r="K527" s="5" t="n"/>
      <c r="L527" s="4" t="n"/>
      <c r="M527" s="5" t="n"/>
      <c r="N527" s="4" t="n"/>
      <c r="O527" s="15">
        <f>IF($F527="","",EDATE($F527,IF($G527="",'Settings'!$B$6,$G527)))</f>
        <v/>
      </c>
      <c r="P527" s="9">
        <f>IF($O527="","",IF(OR($M527&lt;&gt;"",$L527="Booked"),"Booked",IF(OR($L527="Declined",$L527="Moved / left"),"Closed",IF($O527&lt;DATE(YEAR('Settings'!$B$5),MONTH('Settings'!$B$5),1),"Overdue",IF($O527&lt;=EOMONTH('Settings'!$B$5,0),"Due this month",IF($O527&lt;=EOMONTH('Settings'!$B$5,1),"Due next month","Not yet due"))))))</f>
        <v/>
      </c>
      <c r="Q527" s="16">
        <f>IF($P527="Overdue",'Settings'!$B$5-$O527,"")</f>
        <v/>
      </c>
      <c r="R527" s="16">
        <f>IF($A527="","",COUNT($H527,$J527,$K527))</f>
        <v/>
      </c>
      <c r="S527" s="17">
        <f>IF($O527="","",DATE(YEAR($O527),MONTH($O527),1))</f>
        <v/>
      </c>
      <c r="T527" s="16">
        <f>IF($P527="Overdue",COUNTIF($P$3:$P527,"Overdue"),"")</f>
        <v/>
      </c>
    </row>
    <row r="528">
      <c r="A528" s="4" t="n"/>
      <c r="B528" s="4" t="n"/>
      <c r="C528" s="14" t="n"/>
      <c r="D528" s="4" t="n"/>
      <c r="E528" s="4" t="n"/>
      <c r="F528" s="5" t="n"/>
      <c r="G528" s="6" t="n"/>
      <c r="H528" s="5" t="n"/>
      <c r="I528" s="4" t="n"/>
      <c r="J528" s="5" t="n"/>
      <c r="K528" s="5" t="n"/>
      <c r="L528" s="4" t="n"/>
      <c r="M528" s="5" t="n"/>
      <c r="N528" s="4" t="n"/>
      <c r="O528" s="15">
        <f>IF($F528="","",EDATE($F528,IF($G528="",'Settings'!$B$6,$G528)))</f>
        <v/>
      </c>
      <c r="P528" s="9">
        <f>IF($O528="","",IF(OR($M528&lt;&gt;"",$L528="Booked"),"Booked",IF(OR($L528="Declined",$L528="Moved / left"),"Closed",IF($O528&lt;DATE(YEAR('Settings'!$B$5),MONTH('Settings'!$B$5),1),"Overdue",IF($O528&lt;=EOMONTH('Settings'!$B$5,0),"Due this month",IF($O528&lt;=EOMONTH('Settings'!$B$5,1),"Due next month","Not yet due"))))))</f>
        <v/>
      </c>
      <c r="Q528" s="16">
        <f>IF($P528="Overdue",'Settings'!$B$5-$O528,"")</f>
        <v/>
      </c>
      <c r="R528" s="16">
        <f>IF($A528="","",COUNT($H528,$J528,$K528))</f>
        <v/>
      </c>
      <c r="S528" s="17">
        <f>IF($O528="","",DATE(YEAR($O528),MONTH($O528),1))</f>
        <v/>
      </c>
      <c r="T528" s="16">
        <f>IF($P528="Overdue",COUNTIF($P$3:$P528,"Overdue"),"")</f>
        <v/>
      </c>
    </row>
    <row r="529">
      <c r="A529" s="4" t="n"/>
      <c r="B529" s="4" t="n"/>
      <c r="C529" s="14" t="n"/>
      <c r="D529" s="4" t="n"/>
      <c r="E529" s="4" t="n"/>
      <c r="F529" s="5" t="n"/>
      <c r="G529" s="6" t="n"/>
      <c r="H529" s="5" t="n"/>
      <c r="I529" s="4" t="n"/>
      <c r="J529" s="5" t="n"/>
      <c r="K529" s="5" t="n"/>
      <c r="L529" s="4" t="n"/>
      <c r="M529" s="5" t="n"/>
      <c r="N529" s="4" t="n"/>
      <c r="O529" s="15">
        <f>IF($F529="","",EDATE($F529,IF($G529="",'Settings'!$B$6,$G529)))</f>
        <v/>
      </c>
      <c r="P529" s="9">
        <f>IF($O529="","",IF(OR($M529&lt;&gt;"",$L529="Booked"),"Booked",IF(OR($L529="Declined",$L529="Moved / left"),"Closed",IF($O529&lt;DATE(YEAR('Settings'!$B$5),MONTH('Settings'!$B$5),1),"Overdue",IF($O529&lt;=EOMONTH('Settings'!$B$5,0),"Due this month",IF($O529&lt;=EOMONTH('Settings'!$B$5,1),"Due next month","Not yet due"))))))</f>
        <v/>
      </c>
      <c r="Q529" s="16">
        <f>IF($P529="Overdue",'Settings'!$B$5-$O529,"")</f>
        <v/>
      </c>
      <c r="R529" s="16">
        <f>IF($A529="","",COUNT($H529,$J529,$K529))</f>
        <v/>
      </c>
      <c r="S529" s="17">
        <f>IF($O529="","",DATE(YEAR($O529),MONTH($O529),1))</f>
        <v/>
      </c>
      <c r="T529" s="16">
        <f>IF($P529="Overdue",COUNTIF($P$3:$P529,"Overdue"),"")</f>
        <v/>
      </c>
    </row>
    <row r="530">
      <c r="A530" s="4" t="n"/>
      <c r="B530" s="4" t="n"/>
      <c r="C530" s="14" t="n"/>
      <c r="D530" s="4" t="n"/>
      <c r="E530" s="4" t="n"/>
      <c r="F530" s="5" t="n"/>
      <c r="G530" s="6" t="n"/>
      <c r="H530" s="5" t="n"/>
      <c r="I530" s="4" t="n"/>
      <c r="J530" s="5" t="n"/>
      <c r="K530" s="5" t="n"/>
      <c r="L530" s="4" t="n"/>
      <c r="M530" s="5" t="n"/>
      <c r="N530" s="4" t="n"/>
      <c r="O530" s="15">
        <f>IF($F530="","",EDATE($F530,IF($G530="",'Settings'!$B$6,$G530)))</f>
        <v/>
      </c>
      <c r="P530" s="9">
        <f>IF($O530="","",IF(OR($M530&lt;&gt;"",$L530="Booked"),"Booked",IF(OR($L530="Declined",$L530="Moved / left"),"Closed",IF($O530&lt;DATE(YEAR('Settings'!$B$5),MONTH('Settings'!$B$5),1),"Overdue",IF($O530&lt;=EOMONTH('Settings'!$B$5,0),"Due this month",IF($O530&lt;=EOMONTH('Settings'!$B$5,1),"Due next month","Not yet due"))))))</f>
        <v/>
      </c>
      <c r="Q530" s="16">
        <f>IF($P530="Overdue",'Settings'!$B$5-$O530,"")</f>
        <v/>
      </c>
      <c r="R530" s="16">
        <f>IF($A530="","",COUNT($H530,$J530,$K530))</f>
        <v/>
      </c>
      <c r="S530" s="17">
        <f>IF($O530="","",DATE(YEAR($O530),MONTH($O530),1))</f>
        <v/>
      </c>
      <c r="T530" s="16">
        <f>IF($P530="Overdue",COUNTIF($P$3:$P530,"Overdue"),"")</f>
        <v/>
      </c>
    </row>
    <row r="531">
      <c r="A531" s="4" t="n"/>
      <c r="B531" s="4" t="n"/>
      <c r="C531" s="14" t="n"/>
      <c r="D531" s="4" t="n"/>
      <c r="E531" s="4" t="n"/>
      <c r="F531" s="5" t="n"/>
      <c r="G531" s="6" t="n"/>
      <c r="H531" s="5" t="n"/>
      <c r="I531" s="4" t="n"/>
      <c r="J531" s="5" t="n"/>
      <c r="K531" s="5" t="n"/>
      <c r="L531" s="4" t="n"/>
      <c r="M531" s="5" t="n"/>
      <c r="N531" s="4" t="n"/>
      <c r="O531" s="15">
        <f>IF($F531="","",EDATE($F531,IF($G531="",'Settings'!$B$6,$G531)))</f>
        <v/>
      </c>
      <c r="P531" s="9">
        <f>IF($O531="","",IF(OR($M531&lt;&gt;"",$L531="Booked"),"Booked",IF(OR($L531="Declined",$L531="Moved / left"),"Closed",IF($O531&lt;DATE(YEAR('Settings'!$B$5),MONTH('Settings'!$B$5),1),"Overdue",IF($O531&lt;=EOMONTH('Settings'!$B$5,0),"Due this month",IF($O531&lt;=EOMONTH('Settings'!$B$5,1),"Due next month","Not yet due"))))))</f>
        <v/>
      </c>
      <c r="Q531" s="16">
        <f>IF($P531="Overdue",'Settings'!$B$5-$O531,"")</f>
        <v/>
      </c>
      <c r="R531" s="16">
        <f>IF($A531="","",COUNT($H531,$J531,$K531))</f>
        <v/>
      </c>
      <c r="S531" s="17">
        <f>IF($O531="","",DATE(YEAR($O531),MONTH($O531),1))</f>
        <v/>
      </c>
      <c r="T531" s="16">
        <f>IF($P531="Overdue",COUNTIF($P$3:$P531,"Overdue"),"")</f>
        <v/>
      </c>
    </row>
    <row r="532">
      <c r="A532" s="4" t="n"/>
      <c r="B532" s="4" t="n"/>
      <c r="C532" s="14" t="n"/>
      <c r="D532" s="4" t="n"/>
      <c r="E532" s="4" t="n"/>
      <c r="F532" s="5" t="n"/>
      <c r="G532" s="6" t="n"/>
      <c r="H532" s="5" t="n"/>
      <c r="I532" s="4" t="n"/>
      <c r="J532" s="5" t="n"/>
      <c r="K532" s="5" t="n"/>
      <c r="L532" s="4" t="n"/>
      <c r="M532" s="5" t="n"/>
      <c r="N532" s="4" t="n"/>
      <c r="O532" s="15">
        <f>IF($F532="","",EDATE($F532,IF($G532="",'Settings'!$B$6,$G532)))</f>
        <v/>
      </c>
      <c r="P532" s="9">
        <f>IF($O532="","",IF(OR($M532&lt;&gt;"",$L532="Booked"),"Booked",IF(OR($L532="Declined",$L532="Moved / left"),"Closed",IF($O532&lt;DATE(YEAR('Settings'!$B$5),MONTH('Settings'!$B$5),1),"Overdue",IF($O532&lt;=EOMONTH('Settings'!$B$5,0),"Due this month",IF($O532&lt;=EOMONTH('Settings'!$B$5,1),"Due next month","Not yet due"))))))</f>
        <v/>
      </c>
      <c r="Q532" s="16">
        <f>IF($P532="Overdue",'Settings'!$B$5-$O532,"")</f>
        <v/>
      </c>
      <c r="R532" s="16">
        <f>IF($A532="","",COUNT($H532,$J532,$K532))</f>
        <v/>
      </c>
      <c r="S532" s="17">
        <f>IF($O532="","",DATE(YEAR($O532),MONTH($O532),1))</f>
        <v/>
      </c>
      <c r="T532" s="16">
        <f>IF($P532="Overdue",COUNTIF($P$3:$P532,"Overdue"),"")</f>
        <v/>
      </c>
    </row>
    <row r="533">
      <c r="A533" s="4" t="n"/>
      <c r="B533" s="4" t="n"/>
      <c r="C533" s="14" t="n"/>
      <c r="D533" s="4" t="n"/>
      <c r="E533" s="4" t="n"/>
      <c r="F533" s="5" t="n"/>
      <c r="G533" s="6" t="n"/>
      <c r="H533" s="5" t="n"/>
      <c r="I533" s="4" t="n"/>
      <c r="J533" s="5" t="n"/>
      <c r="K533" s="5" t="n"/>
      <c r="L533" s="4" t="n"/>
      <c r="M533" s="5" t="n"/>
      <c r="N533" s="4" t="n"/>
      <c r="O533" s="15">
        <f>IF($F533="","",EDATE($F533,IF($G533="",'Settings'!$B$6,$G533)))</f>
        <v/>
      </c>
      <c r="P533" s="9">
        <f>IF($O533="","",IF(OR($M533&lt;&gt;"",$L533="Booked"),"Booked",IF(OR($L533="Declined",$L533="Moved / left"),"Closed",IF($O533&lt;DATE(YEAR('Settings'!$B$5),MONTH('Settings'!$B$5),1),"Overdue",IF($O533&lt;=EOMONTH('Settings'!$B$5,0),"Due this month",IF($O533&lt;=EOMONTH('Settings'!$B$5,1),"Due next month","Not yet due"))))))</f>
        <v/>
      </c>
      <c r="Q533" s="16">
        <f>IF($P533="Overdue",'Settings'!$B$5-$O533,"")</f>
        <v/>
      </c>
      <c r="R533" s="16">
        <f>IF($A533="","",COUNT($H533,$J533,$K533))</f>
        <v/>
      </c>
      <c r="S533" s="17">
        <f>IF($O533="","",DATE(YEAR($O533),MONTH($O533),1))</f>
        <v/>
      </c>
      <c r="T533" s="16">
        <f>IF($P533="Overdue",COUNTIF($P$3:$P533,"Overdue"),"")</f>
        <v/>
      </c>
    </row>
    <row r="534">
      <c r="A534" s="4" t="n"/>
      <c r="B534" s="4" t="n"/>
      <c r="C534" s="14" t="n"/>
      <c r="D534" s="4" t="n"/>
      <c r="E534" s="4" t="n"/>
      <c r="F534" s="5" t="n"/>
      <c r="G534" s="6" t="n"/>
      <c r="H534" s="5" t="n"/>
      <c r="I534" s="4" t="n"/>
      <c r="J534" s="5" t="n"/>
      <c r="K534" s="5" t="n"/>
      <c r="L534" s="4" t="n"/>
      <c r="M534" s="5" t="n"/>
      <c r="N534" s="4" t="n"/>
      <c r="O534" s="15">
        <f>IF($F534="","",EDATE($F534,IF($G534="",'Settings'!$B$6,$G534)))</f>
        <v/>
      </c>
      <c r="P534" s="9">
        <f>IF($O534="","",IF(OR($M534&lt;&gt;"",$L534="Booked"),"Booked",IF(OR($L534="Declined",$L534="Moved / left"),"Closed",IF($O534&lt;DATE(YEAR('Settings'!$B$5),MONTH('Settings'!$B$5),1),"Overdue",IF($O534&lt;=EOMONTH('Settings'!$B$5,0),"Due this month",IF($O534&lt;=EOMONTH('Settings'!$B$5,1),"Due next month","Not yet due"))))))</f>
        <v/>
      </c>
      <c r="Q534" s="16">
        <f>IF($P534="Overdue",'Settings'!$B$5-$O534,"")</f>
        <v/>
      </c>
      <c r="R534" s="16">
        <f>IF($A534="","",COUNT($H534,$J534,$K534))</f>
        <v/>
      </c>
      <c r="S534" s="17">
        <f>IF($O534="","",DATE(YEAR($O534),MONTH($O534),1))</f>
        <v/>
      </c>
      <c r="T534" s="16">
        <f>IF($P534="Overdue",COUNTIF($P$3:$P534,"Overdue"),"")</f>
        <v/>
      </c>
    </row>
    <row r="535">
      <c r="A535" s="4" t="n"/>
      <c r="B535" s="4" t="n"/>
      <c r="C535" s="14" t="n"/>
      <c r="D535" s="4" t="n"/>
      <c r="E535" s="4" t="n"/>
      <c r="F535" s="5" t="n"/>
      <c r="G535" s="6" t="n"/>
      <c r="H535" s="5" t="n"/>
      <c r="I535" s="4" t="n"/>
      <c r="J535" s="5" t="n"/>
      <c r="K535" s="5" t="n"/>
      <c r="L535" s="4" t="n"/>
      <c r="M535" s="5" t="n"/>
      <c r="N535" s="4" t="n"/>
      <c r="O535" s="15">
        <f>IF($F535="","",EDATE($F535,IF($G535="",'Settings'!$B$6,$G535)))</f>
        <v/>
      </c>
      <c r="P535" s="9">
        <f>IF($O535="","",IF(OR($M535&lt;&gt;"",$L535="Booked"),"Booked",IF(OR($L535="Declined",$L535="Moved / left"),"Closed",IF($O535&lt;DATE(YEAR('Settings'!$B$5),MONTH('Settings'!$B$5),1),"Overdue",IF($O535&lt;=EOMONTH('Settings'!$B$5,0),"Due this month",IF($O535&lt;=EOMONTH('Settings'!$B$5,1),"Due next month","Not yet due"))))))</f>
        <v/>
      </c>
      <c r="Q535" s="16">
        <f>IF($P535="Overdue",'Settings'!$B$5-$O535,"")</f>
        <v/>
      </c>
      <c r="R535" s="16">
        <f>IF($A535="","",COUNT($H535,$J535,$K535))</f>
        <v/>
      </c>
      <c r="S535" s="17">
        <f>IF($O535="","",DATE(YEAR($O535),MONTH($O535),1))</f>
        <v/>
      </c>
      <c r="T535" s="16">
        <f>IF($P535="Overdue",COUNTIF($P$3:$P535,"Overdue"),"")</f>
        <v/>
      </c>
    </row>
    <row r="536">
      <c r="A536" s="4" t="n"/>
      <c r="B536" s="4" t="n"/>
      <c r="C536" s="14" t="n"/>
      <c r="D536" s="4" t="n"/>
      <c r="E536" s="4" t="n"/>
      <c r="F536" s="5" t="n"/>
      <c r="G536" s="6" t="n"/>
      <c r="H536" s="5" t="n"/>
      <c r="I536" s="4" t="n"/>
      <c r="J536" s="5" t="n"/>
      <c r="K536" s="5" t="n"/>
      <c r="L536" s="4" t="n"/>
      <c r="M536" s="5" t="n"/>
      <c r="N536" s="4" t="n"/>
      <c r="O536" s="15">
        <f>IF($F536="","",EDATE($F536,IF($G536="",'Settings'!$B$6,$G536)))</f>
        <v/>
      </c>
      <c r="P536" s="9">
        <f>IF($O536="","",IF(OR($M536&lt;&gt;"",$L536="Booked"),"Booked",IF(OR($L536="Declined",$L536="Moved / left"),"Closed",IF($O536&lt;DATE(YEAR('Settings'!$B$5),MONTH('Settings'!$B$5),1),"Overdue",IF($O536&lt;=EOMONTH('Settings'!$B$5,0),"Due this month",IF($O536&lt;=EOMONTH('Settings'!$B$5,1),"Due next month","Not yet due"))))))</f>
        <v/>
      </c>
      <c r="Q536" s="16">
        <f>IF($P536="Overdue",'Settings'!$B$5-$O536,"")</f>
        <v/>
      </c>
      <c r="R536" s="16">
        <f>IF($A536="","",COUNT($H536,$J536,$K536))</f>
        <v/>
      </c>
      <c r="S536" s="17">
        <f>IF($O536="","",DATE(YEAR($O536),MONTH($O536),1))</f>
        <v/>
      </c>
      <c r="T536" s="16">
        <f>IF($P536="Overdue",COUNTIF($P$3:$P536,"Overdue"),"")</f>
        <v/>
      </c>
    </row>
    <row r="537">
      <c r="A537" s="4" t="n"/>
      <c r="B537" s="4" t="n"/>
      <c r="C537" s="14" t="n"/>
      <c r="D537" s="4" t="n"/>
      <c r="E537" s="4" t="n"/>
      <c r="F537" s="5" t="n"/>
      <c r="G537" s="6" t="n"/>
      <c r="H537" s="5" t="n"/>
      <c r="I537" s="4" t="n"/>
      <c r="J537" s="5" t="n"/>
      <c r="K537" s="5" t="n"/>
      <c r="L537" s="4" t="n"/>
      <c r="M537" s="5" t="n"/>
      <c r="N537" s="4" t="n"/>
      <c r="O537" s="15">
        <f>IF($F537="","",EDATE($F537,IF($G537="",'Settings'!$B$6,$G537)))</f>
        <v/>
      </c>
      <c r="P537" s="9">
        <f>IF($O537="","",IF(OR($M537&lt;&gt;"",$L537="Booked"),"Booked",IF(OR($L537="Declined",$L537="Moved / left"),"Closed",IF($O537&lt;DATE(YEAR('Settings'!$B$5),MONTH('Settings'!$B$5),1),"Overdue",IF($O537&lt;=EOMONTH('Settings'!$B$5,0),"Due this month",IF($O537&lt;=EOMONTH('Settings'!$B$5,1),"Due next month","Not yet due"))))))</f>
        <v/>
      </c>
      <c r="Q537" s="16">
        <f>IF($P537="Overdue",'Settings'!$B$5-$O537,"")</f>
        <v/>
      </c>
      <c r="R537" s="16">
        <f>IF($A537="","",COUNT($H537,$J537,$K537))</f>
        <v/>
      </c>
      <c r="S537" s="17">
        <f>IF($O537="","",DATE(YEAR($O537),MONTH($O537),1))</f>
        <v/>
      </c>
      <c r="T537" s="16">
        <f>IF($P537="Overdue",COUNTIF($P$3:$P537,"Overdue"),"")</f>
        <v/>
      </c>
    </row>
    <row r="538">
      <c r="A538" s="4" t="n"/>
      <c r="B538" s="4" t="n"/>
      <c r="C538" s="14" t="n"/>
      <c r="D538" s="4" t="n"/>
      <c r="E538" s="4" t="n"/>
      <c r="F538" s="5" t="n"/>
      <c r="G538" s="6" t="n"/>
      <c r="H538" s="5" t="n"/>
      <c r="I538" s="4" t="n"/>
      <c r="J538" s="5" t="n"/>
      <c r="K538" s="5" t="n"/>
      <c r="L538" s="4" t="n"/>
      <c r="M538" s="5" t="n"/>
      <c r="N538" s="4" t="n"/>
      <c r="O538" s="15">
        <f>IF($F538="","",EDATE($F538,IF($G538="",'Settings'!$B$6,$G538)))</f>
        <v/>
      </c>
      <c r="P538" s="9">
        <f>IF($O538="","",IF(OR($M538&lt;&gt;"",$L538="Booked"),"Booked",IF(OR($L538="Declined",$L538="Moved / left"),"Closed",IF($O538&lt;DATE(YEAR('Settings'!$B$5),MONTH('Settings'!$B$5),1),"Overdue",IF($O538&lt;=EOMONTH('Settings'!$B$5,0),"Due this month",IF($O538&lt;=EOMONTH('Settings'!$B$5,1),"Due next month","Not yet due"))))))</f>
        <v/>
      </c>
      <c r="Q538" s="16">
        <f>IF($P538="Overdue",'Settings'!$B$5-$O538,"")</f>
        <v/>
      </c>
      <c r="R538" s="16">
        <f>IF($A538="","",COUNT($H538,$J538,$K538))</f>
        <v/>
      </c>
      <c r="S538" s="17">
        <f>IF($O538="","",DATE(YEAR($O538),MONTH($O538),1))</f>
        <v/>
      </c>
      <c r="T538" s="16">
        <f>IF($P538="Overdue",COUNTIF($P$3:$P538,"Overdue"),"")</f>
        <v/>
      </c>
    </row>
    <row r="539">
      <c r="A539" s="4" t="n"/>
      <c r="B539" s="4" t="n"/>
      <c r="C539" s="14" t="n"/>
      <c r="D539" s="4" t="n"/>
      <c r="E539" s="4" t="n"/>
      <c r="F539" s="5" t="n"/>
      <c r="G539" s="6" t="n"/>
      <c r="H539" s="5" t="n"/>
      <c r="I539" s="4" t="n"/>
      <c r="J539" s="5" t="n"/>
      <c r="K539" s="5" t="n"/>
      <c r="L539" s="4" t="n"/>
      <c r="M539" s="5" t="n"/>
      <c r="N539" s="4" t="n"/>
      <c r="O539" s="15">
        <f>IF($F539="","",EDATE($F539,IF($G539="",'Settings'!$B$6,$G539)))</f>
        <v/>
      </c>
      <c r="P539" s="9">
        <f>IF($O539="","",IF(OR($M539&lt;&gt;"",$L539="Booked"),"Booked",IF(OR($L539="Declined",$L539="Moved / left"),"Closed",IF($O539&lt;DATE(YEAR('Settings'!$B$5),MONTH('Settings'!$B$5),1),"Overdue",IF($O539&lt;=EOMONTH('Settings'!$B$5,0),"Due this month",IF($O539&lt;=EOMONTH('Settings'!$B$5,1),"Due next month","Not yet due"))))))</f>
        <v/>
      </c>
      <c r="Q539" s="16">
        <f>IF($P539="Overdue",'Settings'!$B$5-$O539,"")</f>
        <v/>
      </c>
      <c r="R539" s="16">
        <f>IF($A539="","",COUNT($H539,$J539,$K539))</f>
        <v/>
      </c>
      <c r="S539" s="17">
        <f>IF($O539="","",DATE(YEAR($O539),MONTH($O539),1))</f>
        <v/>
      </c>
      <c r="T539" s="16">
        <f>IF($P539="Overdue",COUNTIF($P$3:$P539,"Overdue"),"")</f>
        <v/>
      </c>
    </row>
    <row r="540">
      <c r="A540" s="4" t="n"/>
      <c r="B540" s="4" t="n"/>
      <c r="C540" s="14" t="n"/>
      <c r="D540" s="4" t="n"/>
      <c r="E540" s="4" t="n"/>
      <c r="F540" s="5" t="n"/>
      <c r="G540" s="6" t="n"/>
      <c r="H540" s="5" t="n"/>
      <c r="I540" s="4" t="n"/>
      <c r="J540" s="5" t="n"/>
      <c r="K540" s="5" t="n"/>
      <c r="L540" s="4" t="n"/>
      <c r="M540" s="5" t="n"/>
      <c r="N540" s="4" t="n"/>
      <c r="O540" s="15">
        <f>IF($F540="","",EDATE($F540,IF($G540="",'Settings'!$B$6,$G540)))</f>
        <v/>
      </c>
      <c r="P540" s="9">
        <f>IF($O540="","",IF(OR($M540&lt;&gt;"",$L540="Booked"),"Booked",IF(OR($L540="Declined",$L540="Moved / left"),"Closed",IF($O540&lt;DATE(YEAR('Settings'!$B$5),MONTH('Settings'!$B$5),1),"Overdue",IF($O540&lt;=EOMONTH('Settings'!$B$5,0),"Due this month",IF($O540&lt;=EOMONTH('Settings'!$B$5,1),"Due next month","Not yet due"))))))</f>
        <v/>
      </c>
      <c r="Q540" s="16">
        <f>IF($P540="Overdue",'Settings'!$B$5-$O540,"")</f>
        <v/>
      </c>
      <c r="R540" s="16">
        <f>IF($A540="","",COUNT($H540,$J540,$K540))</f>
        <v/>
      </c>
      <c r="S540" s="17">
        <f>IF($O540="","",DATE(YEAR($O540),MONTH($O540),1))</f>
        <v/>
      </c>
      <c r="T540" s="16">
        <f>IF($P540="Overdue",COUNTIF($P$3:$P540,"Overdue"),"")</f>
        <v/>
      </c>
    </row>
    <row r="541">
      <c r="A541" s="4" t="n"/>
      <c r="B541" s="4" t="n"/>
      <c r="C541" s="14" t="n"/>
      <c r="D541" s="4" t="n"/>
      <c r="E541" s="4" t="n"/>
      <c r="F541" s="5" t="n"/>
      <c r="G541" s="6" t="n"/>
      <c r="H541" s="5" t="n"/>
      <c r="I541" s="4" t="n"/>
      <c r="J541" s="5" t="n"/>
      <c r="K541" s="5" t="n"/>
      <c r="L541" s="4" t="n"/>
      <c r="M541" s="5" t="n"/>
      <c r="N541" s="4" t="n"/>
      <c r="O541" s="15">
        <f>IF($F541="","",EDATE($F541,IF($G541="",'Settings'!$B$6,$G541)))</f>
        <v/>
      </c>
      <c r="P541" s="9">
        <f>IF($O541="","",IF(OR($M541&lt;&gt;"",$L541="Booked"),"Booked",IF(OR($L541="Declined",$L541="Moved / left"),"Closed",IF($O541&lt;DATE(YEAR('Settings'!$B$5),MONTH('Settings'!$B$5),1),"Overdue",IF($O541&lt;=EOMONTH('Settings'!$B$5,0),"Due this month",IF($O541&lt;=EOMONTH('Settings'!$B$5,1),"Due next month","Not yet due"))))))</f>
        <v/>
      </c>
      <c r="Q541" s="16">
        <f>IF($P541="Overdue",'Settings'!$B$5-$O541,"")</f>
        <v/>
      </c>
      <c r="R541" s="16">
        <f>IF($A541="","",COUNT($H541,$J541,$K541))</f>
        <v/>
      </c>
      <c r="S541" s="17">
        <f>IF($O541="","",DATE(YEAR($O541),MONTH($O541),1))</f>
        <v/>
      </c>
      <c r="T541" s="16">
        <f>IF($P541="Overdue",COUNTIF($P$3:$P541,"Overdue"),"")</f>
        <v/>
      </c>
    </row>
    <row r="542">
      <c r="A542" s="4" t="n"/>
      <c r="B542" s="4" t="n"/>
      <c r="C542" s="14" t="n"/>
      <c r="D542" s="4" t="n"/>
      <c r="E542" s="4" t="n"/>
      <c r="F542" s="5" t="n"/>
      <c r="G542" s="6" t="n"/>
      <c r="H542" s="5" t="n"/>
      <c r="I542" s="4" t="n"/>
      <c r="J542" s="5" t="n"/>
      <c r="K542" s="5" t="n"/>
      <c r="L542" s="4" t="n"/>
      <c r="M542" s="5" t="n"/>
      <c r="N542" s="4" t="n"/>
      <c r="O542" s="15">
        <f>IF($F542="","",EDATE($F542,IF($G542="",'Settings'!$B$6,$G542)))</f>
        <v/>
      </c>
      <c r="P542" s="9">
        <f>IF($O542="","",IF(OR($M542&lt;&gt;"",$L542="Booked"),"Booked",IF(OR($L542="Declined",$L542="Moved / left"),"Closed",IF($O542&lt;DATE(YEAR('Settings'!$B$5),MONTH('Settings'!$B$5),1),"Overdue",IF($O542&lt;=EOMONTH('Settings'!$B$5,0),"Due this month",IF($O542&lt;=EOMONTH('Settings'!$B$5,1),"Due next month","Not yet due"))))))</f>
        <v/>
      </c>
      <c r="Q542" s="16">
        <f>IF($P542="Overdue",'Settings'!$B$5-$O542,"")</f>
        <v/>
      </c>
      <c r="R542" s="16">
        <f>IF($A542="","",COUNT($H542,$J542,$K542))</f>
        <v/>
      </c>
      <c r="S542" s="17">
        <f>IF($O542="","",DATE(YEAR($O542),MONTH($O542),1))</f>
        <v/>
      </c>
      <c r="T542" s="16">
        <f>IF($P542="Overdue",COUNTIF($P$3:$P542,"Overdue"),"")</f>
        <v/>
      </c>
    </row>
    <row r="543">
      <c r="A543" s="4" t="n"/>
      <c r="B543" s="4" t="n"/>
      <c r="C543" s="14" t="n"/>
      <c r="D543" s="4" t="n"/>
      <c r="E543" s="4" t="n"/>
      <c r="F543" s="5" t="n"/>
      <c r="G543" s="6" t="n"/>
      <c r="H543" s="5" t="n"/>
      <c r="I543" s="4" t="n"/>
      <c r="J543" s="5" t="n"/>
      <c r="K543" s="5" t="n"/>
      <c r="L543" s="4" t="n"/>
      <c r="M543" s="5" t="n"/>
      <c r="N543" s="4" t="n"/>
      <c r="O543" s="15">
        <f>IF($F543="","",EDATE($F543,IF($G543="",'Settings'!$B$6,$G543)))</f>
        <v/>
      </c>
      <c r="P543" s="9">
        <f>IF($O543="","",IF(OR($M543&lt;&gt;"",$L543="Booked"),"Booked",IF(OR($L543="Declined",$L543="Moved / left"),"Closed",IF($O543&lt;DATE(YEAR('Settings'!$B$5),MONTH('Settings'!$B$5),1),"Overdue",IF($O543&lt;=EOMONTH('Settings'!$B$5,0),"Due this month",IF($O543&lt;=EOMONTH('Settings'!$B$5,1),"Due next month","Not yet due"))))))</f>
        <v/>
      </c>
      <c r="Q543" s="16">
        <f>IF($P543="Overdue",'Settings'!$B$5-$O543,"")</f>
        <v/>
      </c>
      <c r="R543" s="16">
        <f>IF($A543="","",COUNT($H543,$J543,$K543))</f>
        <v/>
      </c>
      <c r="S543" s="17">
        <f>IF($O543="","",DATE(YEAR($O543),MONTH($O543),1))</f>
        <v/>
      </c>
      <c r="T543" s="16">
        <f>IF($P543="Overdue",COUNTIF($P$3:$P543,"Overdue"),"")</f>
        <v/>
      </c>
    </row>
    <row r="544">
      <c r="A544" s="4" t="n"/>
      <c r="B544" s="4" t="n"/>
      <c r="C544" s="14" t="n"/>
      <c r="D544" s="4" t="n"/>
      <c r="E544" s="4" t="n"/>
      <c r="F544" s="5" t="n"/>
      <c r="G544" s="6" t="n"/>
      <c r="H544" s="5" t="n"/>
      <c r="I544" s="4" t="n"/>
      <c r="J544" s="5" t="n"/>
      <c r="K544" s="5" t="n"/>
      <c r="L544" s="4" t="n"/>
      <c r="M544" s="5" t="n"/>
      <c r="N544" s="4" t="n"/>
      <c r="O544" s="15">
        <f>IF($F544="","",EDATE($F544,IF($G544="",'Settings'!$B$6,$G544)))</f>
        <v/>
      </c>
      <c r="P544" s="9">
        <f>IF($O544="","",IF(OR($M544&lt;&gt;"",$L544="Booked"),"Booked",IF(OR($L544="Declined",$L544="Moved / left"),"Closed",IF($O544&lt;DATE(YEAR('Settings'!$B$5),MONTH('Settings'!$B$5),1),"Overdue",IF($O544&lt;=EOMONTH('Settings'!$B$5,0),"Due this month",IF($O544&lt;=EOMONTH('Settings'!$B$5,1),"Due next month","Not yet due"))))))</f>
        <v/>
      </c>
      <c r="Q544" s="16">
        <f>IF($P544="Overdue",'Settings'!$B$5-$O544,"")</f>
        <v/>
      </c>
      <c r="R544" s="16">
        <f>IF($A544="","",COUNT($H544,$J544,$K544))</f>
        <v/>
      </c>
      <c r="S544" s="17">
        <f>IF($O544="","",DATE(YEAR($O544),MONTH($O544),1))</f>
        <v/>
      </c>
      <c r="T544" s="16">
        <f>IF($P544="Overdue",COUNTIF($P$3:$P544,"Overdue"),"")</f>
        <v/>
      </c>
    </row>
    <row r="545">
      <c r="A545" s="4" t="n"/>
      <c r="B545" s="4" t="n"/>
      <c r="C545" s="14" t="n"/>
      <c r="D545" s="4" t="n"/>
      <c r="E545" s="4" t="n"/>
      <c r="F545" s="5" t="n"/>
      <c r="G545" s="6" t="n"/>
      <c r="H545" s="5" t="n"/>
      <c r="I545" s="4" t="n"/>
      <c r="J545" s="5" t="n"/>
      <c r="K545" s="5" t="n"/>
      <c r="L545" s="4" t="n"/>
      <c r="M545" s="5" t="n"/>
      <c r="N545" s="4" t="n"/>
      <c r="O545" s="15">
        <f>IF($F545="","",EDATE($F545,IF($G545="",'Settings'!$B$6,$G545)))</f>
        <v/>
      </c>
      <c r="P545" s="9">
        <f>IF($O545="","",IF(OR($M545&lt;&gt;"",$L545="Booked"),"Booked",IF(OR($L545="Declined",$L545="Moved / left"),"Closed",IF($O545&lt;DATE(YEAR('Settings'!$B$5),MONTH('Settings'!$B$5),1),"Overdue",IF($O545&lt;=EOMONTH('Settings'!$B$5,0),"Due this month",IF($O545&lt;=EOMONTH('Settings'!$B$5,1),"Due next month","Not yet due"))))))</f>
        <v/>
      </c>
      <c r="Q545" s="16">
        <f>IF($P545="Overdue",'Settings'!$B$5-$O545,"")</f>
        <v/>
      </c>
      <c r="R545" s="16">
        <f>IF($A545="","",COUNT($H545,$J545,$K545))</f>
        <v/>
      </c>
      <c r="S545" s="17">
        <f>IF($O545="","",DATE(YEAR($O545),MONTH($O545),1))</f>
        <v/>
      </c>
      <c r="T545" s="16">
        <f>IF($P545="Overdue",COUNTIF($P$3:$P545,"Overdue"),"")</f>
        <v/>
      </c>
    </row>
    <row r="546">
      <c r="A546" s="4" t="n"/>
      <c r="B546" s="4" t="n"/>
      <c r="C546" s="14" t="n"/>
      <c r="D546" s="4" t="n"/>
      <c r="E546" s="4" t="n"/>
      <c r="F546" s="5" t="n"/>
      <c r="G546" s="6" t="n"/>
      <c r="H546" s="5" t="n"/>
      <c r="I546" s="4" t="n"/>
      <c r="J546" s="5" t="n"/>
      <c r="K546" s="5" t="n"/>
      <c r="L546" s="4" t="n"/>
      <c r="M546" s="5" t="n"/>
      <c r="N546" s="4" t="n"/>
      <c r="O546" s="15">
        <f>IF($F546="","",EDATE($F546,IF($G546="",'Settings'!$B$6,$G546)))</f>
        <v/>
      </c>
      <c r="P546" s="9">
        <f>IF($O546="","",IF(OR($M546&lt;&gt;"",$L546="Booked"),"Booked",IF(OR($L546="Declined",$L546="Moved / left"),"Closed",IF($O546&lt;DATE(YEAR('Settings'!$B$5),MONTH('Settings'!$B$5),1),"Overdue",IF($O546&lt;=EOMONTH('Settings'!$B$5,0),"Due this month",IF($O546&lt;=EOMONTH('Settings'!$B$5,1),"Due next month","Not yet due"))))))</f>
        <v/>
      </c>
      <c r="Q546" s="16">
        <f>IF($P546="Overdue",'Settings'!$B$5-$O546,"")</f>
        <v/>
      </c>
      <c r="R546" s="16">
        <f>IF($A546="","",COUNT($H546,$J546,$K546))</f>
        <v/>
      </c>
      <c r="S546" s="17">
        <f>IF($O546="","",DATE(YEAR($O546),MONTH($O546),1))</f>
        <v/>
      </c>
      <c r="T546" s="16">
        <f>IF($P546="Overdue",COUNTIF($P$3:$P546,"Overdue"),"")</f>
        <v/>
      </c>
    </row>
    <row r="547">
      <c r="A547" s="4" t="n"/>
      <c r="B547" s="4" t="n"/>
      <c r="C547" s="14" t="n"/>
      <c r="D547" s="4" t="n"/>
      <c r="E547" s="4" t="n"/>
      <c r="F547" s="5" t="n"/>
      <c r="G547" s="6" t="n"/>
      <c r="H547" s="5" t="n"/>
      <c r="I547" s="4" t="n"/>
      <c r="J547" s="5" t="n"/>
      <c r="K547" s="5" t="n"/>
      <c r="L547" s="4" t="n"/>
      <c r="M547" s="5" t="n"/>
      <c r="N547" s="4" t="n"/>
      <c r="O547" s="15">
        <f>IF($F547="","",EDATE($F547,IF($G547="",'Settings'!$B$6,$G547)))</f>
        <v/>
      </c>
      <c r="P547" s="9">
        <f>IF($O547="","",IF(OR($M547&lt;&gt;"",$L547="Booked"),"Booked",IF(OR($L547="Declined",$L547="Moved / left"),"Closed",IF($O547&lt;DATE(YEAR('Settings'!$B$5),MONTH('Settings'!$B$5),1),"Overdue",IF($O547&lt;=EOMONTH('Settings'!$B$5,0),"Due this month",IF($O547&lt;=EOMONTH('Settings'!$B$5,1),"Due next month","Not yet due"))))))</f>
        <v/>
      </c>
      <c r="Q547" s="16">
        <f>IF($P547="Overdue",'Settings'!$B$5-$O547,"")</f>
        <v/>
      </c>
      <c r="R547" s="16">
        <f>IF($A547="","",COUNT($H547,$J547,$K547))</f>
        <v/>
      </c>
      <c r="S547" s="17">
        <f>IF($O547="","",DATE(YEAR($O547),MONTH($O547),1))</f>
        <v/>
      </c>
      <c r="T547" s="16">
        <f>IF($P547="Overdue",COUNTIF($P$3:$P547,"Overdue"),"")</f>
        <v/>
      </c>
    </row>
    <row r="548">
      <c r="A548" s="4" t="n"/>
      <c r="B548" s="4" t="n"/>
      <c r="C548" s="14" t="n"/>
      <c r="D548" s="4" t="n"/>
      <c r="E548" s="4" t="n"/>
      <c r="F548" s="5" t="n"/>
      <c r="G548" s="6" t="n"/>
      <c r="H548" s="5" t="n"/>
      <c r="I548" s="4" t="n"/>
      <c r="J548" s="5" t="n"/>
      <c r="K548" s="5" t="n"/>
      <c r="L548" s="4" t="n"/>
      <c r="M548" s="5" t="n"/>
      <c r="N548" s="4" t="n"/>
      <c r="O548" s="15">
        <f>IF($F548="","",EDATE($F548,IF($G548="",'Settings'!$B$6,$G548)))</f>
        <v/>
      </c>
      <c r="P548" s="9">
        <f>IF($O548="","",IF(OR($M548&lt;&gt;"",$L548="Booked"),"Booked",IF(OR($L548="Declined",$L548="Moved / left"),"Closed",IF($O548&lt;DATE(YEAR('Settings'!$B$5),MONTH('Settings'!$B$5),1),"Overdue",IF($O548&lt;=EOMONTH('Settings'!$B$5,0),"Due this month",IF($O548&lt;=EOMONTH('Settings'!$B$5,1),"Due next month","Not yet due"))))))</f>
        <v/>
      </c>
      <c r="Q548" s="16">
        <f>IF($P548="Overdue",'Settings'!$B$5-$O548,"")</f>
        <v/>
      </c>
      <c r="R548" s="16">
        <f>IF($A548="","",COUNT($H548,$J548,$K548))</f>
        <v/>
      </c>
      <c r="S548" s="17">
        <f>IF($O548="","",DATE(YEAR($O548),MONTH($O548),1))</f>
        <v/>
      </c>
      <c r="T548" s="16">
        <f>IF($P548="Overdue",COUNTIF($P$3:$P548,"Overdue"),"")</f>
        <v/>
      </c>
    </row>
    <row r="549">
      <c r="A549" s="4" t="n"/>
      <c r="B549" s="4" t="n"/>
      <c r="C549" s="14" t="n"/>
      <c r="D549" s="4" t="n"/>
      <c r="E549" s="4" t="n"/>
      <c r="F549" s="5" t="n"/>
      <c r="G549" s="6" t="n"/>
      <c r="H549" s="5" t="n"/>
      <c r="I549" s="4" t="n"/>
      <c r="J549" s="5" t="n"/>
      <c r="K549" s="5" t="n"/>
      <c r="L549" s="4" t="n"/>
      <c r="M549" s="5" t="n"/>
      <c r="N549" s="4" t="n"/>
      <c r="O549" s="15">
        <f>IF($F549="","",EDATE($F549,IF($G549="",'Settings'!$B$6,$G549)))</f>
        <v/>
      </c>
      <c r="P549" s="9">
        <f>IF($O549="","",IF(OR($M549&lt;&gt;"",$L549="Booked"),"Booked",IF(OR($L549="Declined",$L549="Moved / left"),"Closed",IF($O549&lt;DATE(YEAR('Settings'!$B$5),MONTH('Settings'!$B$5),1),"Overdue",IF($O549&lt;=EOMONTH('Settings'!$B$5,0),"Due this month",IF($O549&lt;=EOMONTH('Settings'!$B$5,1),"Due next month","Not yet due"))))))</f>
        <v/>
      </c>
      <c r="Q549" s="16">
        <f>IF($P549="Overdue",'Settings'!$B$5-$O549,"")</f>
        <v/>
      </c>
      <c r="R549" s="16">
        <f>IF($A549="","",COUNT($H549,$J549,$K549))</f>
        <v/>
      </c>
      <c r="S549" s="17">
        <f>IF($O549="","",DATE(YEAR($O549),MONTH($O549),1))</f>
        <v/>
      </c>
      <c r="T549" s="16">
        <f>IF($P549="Overdue",COUNTIF($P$3:$P549,"Overdue"),"")</f>
        <v/>
      </c>
    </row>
    <row r="550">
      <c r="A550" s="4" t="n"/>
      <c r="B550" s="4" t="n"/>
      <c r="C550" s="14" t="n"/>
      <c r="D550" s="4" t="n"/>
      <c r="E550" s="4" t="n"/>
      <c r="F550" s="5" t="n"/>
      <c r="G550" s="6" t="n"/>
      <c r="H550" s="5" t="n"/>
      <c r="I550" s="4" t="n"/>
      <c r="J550" s="5" t="n"/>
      <c r="K550" s="5" t="n"/>
      <c r="L550" s="4" t="n"/>
      <c r="M550" s="5" t="n"/>
      <c r="N550" s="4" t="n"/>
      <c r="O550" s="15">
        <f>IF($F550="","",EDATE($F550,IF($G550="",'Settings'!$B$6,$G550)))</f>
        <v/>
      </c>
      <c r="P550" s="9">
        <f>IF($O550="","",IF(OR($M550&lt;&gt;"",$L550="Booked"),"Booked",IF(OR($L550="Declined",$L550="Moved / left"),"Closed",IF($O550&lt;DATE(YEAR('Settings'!$B$5),MONTH('Settings'!$B$5),1),"Overdue",IF($O550&lt;=EOMONTH('Settings'!$B$5,0),"Due this month",IF($O550&lt;=EOMONTH('Settings'!$B$5,1),"Due next month","Not yet due"))))))</f>
        <v/>
      </c>
      <c r="Q550" s="16">
        <f>IF($P550="Overdue",'Settings'!$B$5-$O550,"")</f>
        <v/>
      </c>
      <c r="R550" s="16">
        <f>IF($A550="","",COUNT($H550,$J550,$K550))</f>
        <v/>
      </c>
      <c r="S550" s="17">
        <f>IF($O550="","",DATE(YEAR($O550),MONTH($O550),1))</f>
        <v/>
      </c>
      <c r="T550" s="16">
        <f>IF($P550="Overdue",COUNTIF($P$3:$P550,"Overdue"),"")</f>
        <v/>
      </c>
    </row>
    <row r="551">
      <c r="A551" s="4" t="n"/>
      <c r="B551" s="4" t="n"/>
      <c r="C551" s="14" t="n"/>
      <c r="D551" s="4" t="n"/>
      <c r="E551" s="4" t="n"/>
      <c r="F551" s="5" t="n"/>
      <c r="G551" s="6" t="n"/>
      <c r="H551" s="5" t="n"/>
      <c r="I551" s="4" t="n"/>
      <c r="J551" s="5" t="n"/>
      <c r="K551" s="5" t="n"/>
      <c r="L551" s="4" t="n"/>
      <c r="M551" s="5" t="n"/>
      <c r="N551" s="4" t="n"/>
      <c r="O551" s="15">
        <f>IF($F551="","",EDATE($F551,IF($G551="",'Settings'!$B$6,$G551)))</f>
        <v/>
      </c>
      <c r="P551" s="9">
        <f>IF($O551="","",IF(OR($M551&lt;&gt;"",$L551="Booked"),"Booked",IF(OR($L551="Declined",$L551="Moved / left"),"Closed",IF($O551&lt;DATE(YEAR('Settings'!$B$5),MONTH('Settings'!$B$5),1),"Overdue",IF($O551&lt;=EOMONTH('Settings'!$B$5,0),"Due this month",IF($O551&lt;=EOMONTH('Settings'!$B$5,1),"Due next month","Not yet due"))))))</f>
        <v/>
      </c>
      <c r="Q551" s="16">
        <f>IF($P551="Overdue",'Settings'!$B$5-$O551,"")</f>
        <v/>
      </c>
      <c r="R551" s="16">
        <f>IF($A551="","",COUNT($H551,$J551,$K551))</f>
        <v/>
      </c>
      <c r="S551" s="17">
        <f>IF($O551="","",DATE(YEAR($O551),MONTH($O551),1))</f>
        <v/>
      </c>
      <c r="T551" s="16">
        <f>IF($P551="Overdue",COUNTIF($P$3:$P551,"Overdue"),"")</f>
        <v/>
      </c>
    </row>
    <row r="552">
      <c r="A552" s="4" t="n"/>
      <c r="B552" s="4" t="n"/>
      <c r="C552" s="14" t="n"/>
      <c r="D552" s="4" t="n"/>
      <c r="E552" s="4" t="n"/>
      <c r="F552" s="5" t="n"/>
      <c r="G552" s="6" t="n"/>
      <c r="H552" s="5" t="n"/>
      <c r="I552" s="4" t="n"/>
      <c r="J552" s="5" t="n"/>
      <c r="K552" s="5" t="n"/>
      <c r="L552" s="4" t="n"/>
      <c r="M552" s="5" t="n"/>
      <c r="N552" s="4" t="n"/>
      <c r="O552" s="15">
        <f>IF($F552="","",EDATE($F552,IF($G552="",'Settings'!$B$6,$G552)))</f>
        <v/>
      </c>
      <c r="P552" s="9">
        <f>IF($O552="","",IF(OR($M552&lt;&gt;"",$L552="Booked"),"Booked",IF(OR($L552="Declined",$L552="Moved / left"),"Closed",IF($O552&lt;DATE(YEAR('Settings'!$B$5),MONTH('Settings'!$B$5),1),"Overdue",IF($O552&lt;=EOMONTH('Settings'!$B$5,0),"Due this month",IF($O552&lt;=EOMONTH('Settings'!$B$5,1),"Due next month","Not yet due"))))))</f>
        <v/>
      </c>
      <c r="Q552" s="16">
        <f>IF($P552="Overdue",'Settings'!$B$5-$O552,"")</f>
        <v/>
      </c>
      <c r="R552" s="16">
        <f>IF($A552="","",COUNT($H552,$J552,$K552))</f>
        <v/>
      </c>
      <c r="S552" s="17">
        <f>IF($O552="","",DATE(YEAR($O552),MONTH($O552),1))</f>
        <v/>
      </c>
      <c r="T552" s="16">
        <f>IF($P552="Overdue",COUNTIF($P$3:$P552,"Overdue"),"")</f>
        <v/>
      </c>
    </row>
    <row r="553">
      <c r="A553" s="4" t="n"/>
      <c r="B553" s="4" t="n"/>
      <c r="C553" s="14" t="n"/>
      <c r="D553" s="4" t="n"/>
      <c r="E553" s="4" t="n"/>
      <c r="F553" s="5" t="n"/>
      <c r="G553" s="6" t="n"/>
      <c r="H553" s="5" t="n"/>
      <c r="I553" s="4" t="n"/>
      <c r="J553" s="5" t="n"/>
      <c r="K553" s="5" t="n"/>
      <c r="L553" s="4" t="n"/>
      <c r="M553" s="5" t="n"/>
      <c r="N553" s="4" t="n"/>
      <c r="O553" s="15">
        <f>IF($F553="","",EDATE($F553,IF($G553="",'Settings'!$B$6,$G553)))</f>
        <v/>
      </c>
      <c r="P553" s="9">
        <f>IF($O553="","",IF(OR($M553&lt;&gt;"",$L553="Booked"),"Booked",IF(OR($L553="Declined",$L553="Moved / left"),"Closed",IF($O553&lt;DATE(YEAR('Settings'!$B$5),MONTH('Settings'!$B$5),1),"Overdue",IF($O553&lt;=EOMONTH('Settings'!$B$5,0),"Due this month",IF($O553&lt;=EOMONTH('Settings'!$B$5,1),"Due next month","Not yet due"))))))</f>
        <v/>
      </c>
      <c r="Q553" s="16">
        <f>IF($P553="Overdue",'Settings'!$B$5-$O553,"")</f>
        <v/>
      </c>
      <c r="R553" s="16">
        <f>IF($A553="","",COUNT($H553,$J553,$K553))</f>
        <v/>
      </c>
      <c r="S553" s="17">
        <f>IF($O553="","",DATE(YEAR($O553),MONTH($O553),1))</f>
        <v/>
      </c>
      <c r="T553" s="16">
        <f>IF($P553="Overdue",COUNTIF($P$3:$P553,"Overdue"),"")</f>
        <v/>
      </c>
    </row>
    <row r="554">
      <c r="A554" s="4" t="n"/>
      <c r="B554" s="4" t="n"/>
      <c r="C554" s="14" t="n"/>
      <c r="D554" s="4" t="n"/>
      <c r="E554" s="4" t="n"/>
      <c r="F554" s="5" t="n"/>
      <c r="G554" s="6" t="n"/>
      <c r="H554" s="5" t="n"/>
      <c r="I554" s="4" t="n"/>
      <c r="J554" s="5" t="n"/>
      <c r="K554" s="5" t="n"/>
      <c r="L554" s="4" t="n"/>
      <c r="M554" s="5" t="n"/>
      <c r="N554" s="4" t="n"/>
      <c r="O554" s="15">
        <f>IF($F554="","",EDATE($F554,IF($G554="",'Settings'!$B$6,$G554)))</f>
        <v/>
      </c>
      <c r="P554" s="9">
        <f>IF($O554="","",IF(OR($M554&lt;&gt;"",$L554="Booked"),"Booked",IF(OR($L554="Declined",$L554="Moved / left"),"Closed",IF($O554&lt;DATE(YEAR('Settings'!$B$5),MONTH('Settings'!$B$5),1),"Overdue",IF($O554&lt;=EOMONTH('Settings'!$B$5,0),"Due this month",IF($O554&lt;=EOMONTH('Settings'!$B$5,1),"Due next month","Not yet due"))))))</f>
        <v/>
      </c>
      <c r="Q554" s="16">
        <f>IF($P554="Overdue",'Settings'!$B$5-$O554,"")</f>
        <v/>
      </c>
      <c r="R554" s="16">
        <f>IF($A554="","",COUNT($H554,$J554,$K554))</f>
        <v/>
      </c>
      <c r="S554" s="17">
        <f>IF($O554="","",DATE(YEAR($O554),MONTH($O554),1))</f>
        <v/>
      </c>
      <c r="T554" s="16">
        <f>IF($P554="Overdue",COUNTIF($P$3:$P554,"Overdue"),"")</f>
        <v/>
      </c>
    </row>
    <row r="555">
      <c r="A555" s="4" t="n"/>
      <c r="B555" s="4" t="n"/>
      <c r="C555" s="14" t="n"/>
      <c r="D555" s="4" t="n"/>
      <c r="E555" s="4" t="n"/>
      <c r="F555" s="5" t="n"/>
      <c r="G555" s="6" t="n"/>
      <c r="H555" s="5" t="n"/>
      <c r="I555" s="4" t="n"/>
      <c r="J555" s="5" t="n"/>
      <c r="K555" s="5" t="n"/>
      <c r="L555" s="4" t="n"/>
      <c r="M555" s="5" t="n"/>
      <c r="N555" s="4" t="n"/>
      <c r="O555" s="15">
        <f>IF($F555="","",EDATE($F555,IF($G555="",'Settings'!$B$6,$G555)))</f>
        <v/>
      </c>
      <c r="P555" s="9">
        <f>IF($O555="","",IF(OR($M555&lt;&gt;"",$L555="Booked"),"Booked",IF(OR($L555="Declined",$L555="Moved / left"),"Closed",IF($O555&lt;DATE(YEAR('Settings'!$B$5),MONTH('Settings'!$B$5),1),"Overdue",IF($O555&lt;=EOMONTH('Settings'!$B$5,0),"Due this month",IF($O555&lt;=EOMONTH('Settings'!$B$5,1),"Due next month","Not yet due"))))))</f>
        <v/>
      </c>
      <c r="Q555" s="16">
        <f>IF($P555="Overdue",'Settings'!$B$5-$O555,"")</f>
        <v/>
      </c>
      <c r="R555" s="16">
        <f>IF($A555="","",COUNT($H555,$J555,$K555))</f>
        <v/>
      </c>
      <c r="S555" s="17">
        <f>IF($O555="","",DATE(YEAR($O555),MONTH($O555),1))</f>
        <v/>
      </c>
      <c r="T555" s="16">
        <f>IF($P555="Overdue",COUNTIF($P$3:$P555,"Overdue"),"")</f>
        <v/>
      </c>
    </row>
    <row r="556">
      <c r="A556" s="4" t="n"/>
      <c r="B556" s="4" t="n"/>
      <c r="C556" s="14" t="n"/>
      <c r="D556" s="4" t="n"/>
      <c r="E556" s="4" t="n"/>
      <c r="F556" s="5" t="n"/>
      <c r="G556" s="6" t="n"/>
      <c r="H556" s="5" t="n"/>
      <c r="I556" s="4" t="n"/>
      <c r="J556" s="5" t="n"/>
      <c r="K556" s="5" t="n"/>
      <c r="L556" s="4" t="n"/>
      <c r="M556" s="5" t="n"/>
      <c r="N556" s="4" t="n"/>
      <c r="O556" s="15">
        <f>IF($F556="","",EDATE($F556,IF($G556="",'Settings'!$B$6,$G556)))</f>
        <v/>
      </c>
      <c r="P556" s="9">
        <f>IF($O556="","",IF(OR($M556&lt;&gt;"",$L556="Booked"),"Booked",IF(OR($L556="Declined",$L556="Moved / left"),"Closed",IF($O556&lt;DATE(YEAR('Settings'!$B$5),MONTH('Settings'!$B$5),1),"Overdue",IF($O556&lt;=EOMONTH('Settings'!$B$5,0),"Due this month",IF($O556&lt;=EOMONTH('Settings'!$B$5,1),"Due next month","Not yet due"))))))</f>
        <v/>
      </c>
      <c r="Q556" s="16">
        <f>IF($P556="Overdue",'Settings'!$B$5-$O556,"")</f>
        <v/>
      </c>
      <c r="R556" s="16">
        <f>IF($A556="","",COUNT($H556,$J556,$K556))</f>
        <v/>
      </c>
      <c r="S556" s="17">
        <f>IF($O556="","",DATE(YEAR($O556),MONTH($O556),1))</f>
        <v/>
      </c>
      <c r="T556" s="16">
        <f>IF($P556="Overdue",COUNTIF($P$3:$P556,"Overdue"),"")</f>
        <v/>
      </c>
    </row>
    <row r="557">
      <c r="A557" s="4" t="n"/>
      <c r="B557" s="4" t="n"/>
      <c r="C557" s="14" t="n"/>
      <c r="D557" s="4" t="n"/>
      <c r="E557" s="4" t="n"/>
      <c r="F557" s="5" t="n"/>
      <c r="G557" s="6" t="n"/>
      <c r="H557" s="5" t="n"/>
      <c r="I557" s="4" t="n"/>
      <c r="J557" s="5" t="n"/>
      <c r="K557" s="5" t="n"/>
      <c r="L557" s="4" t="n"/>
      <c r="M557" s="5" t="n"/>
      <c r="N557" s="4" t="n"/>
      <c r="O557" s="15">
        <f>IF($F557="","",EDATE($F557,IF($G557="",'Settings'!$B$6,$G557)))</f>
        <v/>
      </c>
      <c r="P557" s="9">
        <f>IF($O557="","",IF(OR($M557&lt;&gt;"",$L557="Booked"),"Booked",IF(OR($L557="Declined",$L557="Moved / left"),"Closed",IF($O557&lt;DATE(YEAR('Settings'!$B$5),MONTH('Settings'!$B$5),1),"Overdue",IF($O557&lt;=EOMONTH('Settings'!$B$5,0),"Due this month",IF($O557&lt;=EOMONTH('Settings'!$B$5,1),"Due next month","Not yet due"))))))</f>
        <v/>
      </c>
      <c r="Q557" s="16">
        <f>IF($P557="Overdue",'Settings'!$B$5-$O557,"")</f>
        <v/>
      </c>
      <c r="R557" s="16">
        <f>IF($A557="","",COUNT($H557,$J557,$K557))</f>
        <v/>
      </c>
      <c r="S557" s="17">
        <f>IF($O557="","",DATE(YEAR($O557),MONTH($O557),1))</f>
        <v/>
      </c>
      <c r="T557" s="16">
        <f>IF($P557="Overdue",COUNTIF($P$3:$P557,"Overdue"),"")</f>
        <v/>
      </c>
    </row>
    <row r="558">
      <c r="A558" s="4" t="n"/>
      <c r="B558" s="4" t="n"/>
      <c r="C558" s="14" t="n"/>
      <c r="D558" s="4" t="n"/>
      <c r="E558" s="4" t="n"/>
      <c r="F558" s="5" t="n"/>
      <c r="G558" s="6" t="n"/>
      <c r="H558" s="5" t="n"/>
      <c r="I558" s="4" t="n"/>
      <c r="J558" s="5" t="n"/>
      <c r="K558" s="5" t="n"/>
      <c r="L558" s="4" t="n"/>
      <c r="M558" s="5" t="n"/>
      <c r="N558" s="4" t="n"/>
      <c r="O558" s="15">
        <f>IF($F558="","",EDATE($F558,IF($G558="",'Settings'!$B$6,$G558)))</f>
        <v/>
      </c>
      <c r="P558" s="9">
        <f>IF($O558="","",IF(OR($M558&lt;&gt;"",$L558="Booked"),"Booked",IF(OR($L558="Declined",$L558="Moved / left"),"Closed",IF($O558&lt;DATE(YEAR('Settings'!$B$5),MONTH('Settings'!$B$5),1),"Overdue",IF($O558&lt;=EOMONTH('Settings'!$B$5,0),"Due this month",IF($O558&lt;=EOMONTH('Settings'!$B$5,1),"Due next month","Not yet due"))))))</f>
        <v/>
      </c>
      <c r="Q558" s="16">
        <f>IF($P558="Overdue",'Settings'!$B$5-$O558,"")</f>
        <v/>
      </c>
      <c r="R558" s="16">
        <f>IF($A558="","",COUNT($H558,$J558,$K558))</f>
        <v/>
      </c>
      <c r="S558" s="17">
        <f>IF($O558="","",DATE(YEAR($O558),MONTH($O558),1))</f>
        <v/>
      </c>
      <c r="T558" s="16">
        <f>IF($P558="Overdue",COUNTIF($P$3:$P558,"Overdue"),"")</f>
        <v/>
      </c>
    </row>
    <row r="559">
      <c r="A559" s="4" t="n"/>
      <c r="B559" s="4" t="n"/>
      <c r="C559" s="14" t="n"/>
      <c r="D559" s="4" t="n"/>
      <c r="E559" s="4" t="n"/>
      <c r="F559" s="5" t="n"/>
      <c r="G559" s="6" t="n"/>
      <c r="H559" s="5" t="n"/>
      <c r="I559" s="4" t="n"/>
      <c r="J559" s="5" t="n"/>
      <c r="K559" s="5" t="n"/>
      <c r="L559" s="4" t="n"/>
      <c r="M559" s="5" t="n"/>
      <c r="N559" s="4" t="n"/>
      <c r="O559" s="15">
        <f>IF($F559="","",EDATE($F559,IF($G559="",'Settings'!$B$6,$G559)))</f>
        <v/>
      </c>
      <c r="P559" s="9">
        <f>IF($O559="","",IF(OR($M559&lt;&gt;"",$L559="Booked"),"Booked",IF(OR($L559="Declined",$L559="Moved / left"),"Closed",IF($O559&lt;DATE(YEAR('Settings'!$B$5),MONTH('Settings'!$B$5),1),"Overdue",IF($O559&lt;=EOMONTH('Settings'!$B$5,0),"Due this month",IF($O559&lt;=EOMONTH('Settings'!$B$5,1),"Due next month","Not yet due"))))))</f>
        <v/>
      </c>
      <c r="Q559" s="16">
        <f>IF($P559="Overdue",'Settings'!$B$5-$O559,"")</f>
        <v/>
      </c>
      <c r="R559" s="16">
        <f>IF($A559="","",COUNT($H559,$J559,$K559))</f>
        <v/>
      </c>
      <c r="S559" s="17">
        <f>IF($O559="","",DATE(YEAR($O559),MONTH($O559),1))</f>
        <v/>
      </c>
      <c r="T559" s="16">
        <f>IF($P559="Overdue",COUNTIF($P$3:$P559,"Overdue"),"")</f>
        <v/>
      </c>
    </row>
    <row r="560">
      <c r="A560" s="4" t="n"/>
      <c r="B560" s="4" t="n"/>
      <c r="C560" s="14" t="n"/>
      <c r="D560" s="4" t="n"/>
      <c r="E560" s="4" t="n"/>
      <c r="F560" s="5" t="n"/>
      <c r="G560" s="6" t="n"/>
      <c r="H560" s="5" t="n"/>
      <c r="I560" s="4" t="n"/>
      <c r="J560" s="5" t="n"/>
      <c r="K560" s="5" t="n"/>
      <c r="L560" s="4" t="n"/>
      <c r="M560" s="5" t="n"/>
      <c r="N560" s="4" t="n"/>
      <c r="O560" s="15">
        <f>IF($F560="","",EDATE($F560,IF($G560="",'Settings'!$B$6,$G560)))</f>
        <v/>
      </c>
      <c r="P560" s="9">
        <f>IF($O560="","",IF(OR($M560&lt;&gt;"",$L560="Booked"),"Booked",IF(OR($L560="Declined",$L560="Moved / left"),"Closed",IF($O560&lt;DATE(YEAR('Settings'!$B$5),MONTH('Settings'!$B$5),1),"Overdue",IF($O560&lt;=EOMONTH('Settings'!$B$5,0),"Due this month",IF($O560&lt;=EOMONTH('Settings'!$B$5,1),"Due next month","Not yet due"))))))</f>
        <v/>
      </c>
      <c r="Q560" s="16">
        <f>IF($P560="Overdue",'Settings'!$B$5-$O560,"")</f>
        <v/>
      </c>
      <c r="R560" s="16">
        <f>IF($A560="","",COUNT($H560,$J560,$K560))</f>
        <v/>
      </c>
      <c r="S560" s="17">
        <f>IF($O560="","",DATE(YEAR($O560),MONTH($O560),1))</f>
        <v/>
      </c>
      <c r="T560" s="16">
        <f>IF($P560="Overdue",COUNTIF($P$3:$P560,"Overdue"),"")</f>
        <v/>
      </c>
    </row>
    <row r="561">
      <c r="A561" s="4" t="n"/>
      <c r="B561" s="4" t="n"/>
      <c r="C561" s="14" t="n"/>
      <c r="D561" s="4" t="n"/>
      <c r="E561" s="4" t="n"/>
      <c r="F561" s="5" t="n"/>
      <c r="G561" s="6" t="n"/>
      <c r="H561" s="5" t="n"/>
      <c r="I561" s="4" t="n"/>
      <c r="J561" s="5" t="n"/>
      <c r="K561" s="5" t="n"/>
      <c r="L561" s="4" t="n"/>
      <c r="M561" s="5" t="n"/>
      <c r="N561" s="4" t="n"/>
      <c r="O561" s="15">
        <f>IF($F561="","",EDATE($F561,IF($G561="",'Settings'!$B$6,$G561)))</f>
        <v/>
      </c>
      <c r="P561" s="9">
        <f>IF($O561="","",IF(OR($M561&lt;&gt;"",$L561="Booked"),"Booked",IF(OR($L561="Declined",$L561="Moved / left"),"Closed",IF($O561&lt;DATE(YEAR('Settings'!$B$5),MONTH('Settings'!$B$5),1),"Overdue",IF($O561&lt;=EOMONTH('Settings'!$B$5,0),"Due this month",IF($O561&lt;=EOMONTH('Settings'!$B$5,1),"Due next month","Not yet due"))))))</f>
        <v/>
      </c>
      <c r="Q561" s="16">
        <f>IF($P561="Overdue",'Settings'!$B$5-$O561,"")</f>
        <v/>
      </c>
      <c r="R561" s="16">
        <f>IF($A561="","",COUNT($H561,$J561,$K561))</f>
        <v/>
      </c>
      <c r="S561" s="17">
        <f>IF($O561="","",DATE(YEAR($O561),MONTH($O561),1))</f>
        <v/>
      </c>
      <c r="T561" s="16">
        <f>IF($P561="Overdue",COUNTIF($P$3:$P561,"Overdue"),"")</f>
        <v/>
      </c>
    </row>
    <row r="562">
      <c r="A562" s="4" t="n"/>
      <c r="B562" s="4" t="n"/>
      <c r="C562" s="14" t="n"/>
      <c r="D562" s="4" t="n"/>
      <c r="E562" s="4" t="n"/>
      <c r="F562" s="5" t="n"/>
      <c r="G562" s="6" t="n"/>
      <c r="H562" s="5" t="n"/>
      <c r="I562" s="4" t="n"/>
      <c r="J562" s="5" t="n"/>
      <c r="K562" s="5" t="n"/>
      <c r="L562" s="4" t="n"/>
      <c r="M562" s="5" t="n"/>
      <c r="N562" s="4" t="n"/>
      <c r="O562" s="15">
        <f>IF($F562="","",EDATE($F562,IF($G562="",'Settings'!$B$6,$G562)))</f>
        <v/>
      </c>
      <c r="P562" s="9">
        <f>IF($O562="","",IF(OR($M562&lt;&gt;"",$L562="Booked"),"Booked",IF(OR($L562="Declined",$L562="Moved / left"),"Closed",IF($O562&lt;DATE(YEAR('Settings'!$B$5),MONTH('Settings'!$B$5),1),"Overdue",IF($O562&lt;=EOMONTH('Settings'!$B$5,0),"Due this month",IF($O562&lt;=EOMONTH('Settings'!$B$5,1),"Due next month","Not yet due"))))))</f>
        <v/>
      </c>
      <c r="Q562" s="16">
        <f>IF($P562="Overdue",'Settings'!$B$5-$O562,"")</f>
        <v/>
      </c>
      <c r="R562" s="16">
        <f>IF($A562="","",COUNT($H562,$J562,$K562))</f>
        <v/>
      </c>
      <c r="S562" s="17">
        <f>IF($O562="","",DATE(YEAR($O562),MONTH($O562),1))</f>
        <v/>
      </c>
      <c r="T562" s="16">
        <f>IF($P562="Overdue",COUNTIF($P$3:$P562,"Overdue"),"")</f>
        <v/>
      </c>
    </row>
    <row r="563">
      <c r="A563" s="4" t="n"/>
      <c r="B563" s="4" t="n"/>
      <c r="C563" s="14" t="n"/>
      <c r="D563" s="4" t="n"/>
      <c r="E563" s="4" t="n"/>
      <c r="F563" s="5" t="n"/>
      <c r="G563" s="6" t="n"/>
      <c r="H563" s="5" t="n"/>
      <c r="I563" s="4" t="n"/>
      <c r="J563" s="5" t="n"/>
      <c r="K563" s="5" t="n"/>
      <c r="L563" s="4" t="n"/>
      <c r="M563" s="5" t="n"/>
      <c r="N563" s="4" t="n"/>
      <c r="O563" s="15">
        <f>IF($F563="","",EDATE($F563,IF($G563="",'Settings'!$B$6,$G563)))</f>
        <v/>
      </c>
      <c r="P563" s="9">
        <f>IF($O563="","",IF(OR($M563&lt;&gt;"",$L563="Booked"),"Booked",IF(OR($L563="Declined",$L563="Moved / left"),"Closed",IF($O563&lt;DATE(YEAR('Settings'!$B$5),MONTH('Settings'!$B$5),1),"Overdue",IF($O563&lt;=EOMONTH('Settings'!$B$5,0),"Due this month",IF($O563&lt;=EOMONTH('Settings'!$B$5,1),"Due next month","Not yet due"))))))</f>
        <v/>
      </c>
      <c r="Q563" s="16">
        <f>IF($P563="Overdue",'Settings'!$B$5-$O563,"")</f>
        <v/>
      </c>
      <c r="R563" s="16">
        <f>IF($A563="","",COUNT($H563,$J563,$K563))</f>
        <v/>
      </c>
      <c r="S563" s="17">
        <f>IF($O563="","",DATE(YEAR($O563),MONTH($O563),1))</f>
        <v/>
      </c>
      <c r="T563" s="16">
        <f>IF($P563="Overdue",COUNTIF($P$3:$P563,"Overdue"),"")</f>
        <v/>
      </c>
    </row>
    <row r="564">
      <c r="A564" s="4" t="n"/>
      <c r="B564" s="4" t="n"/>
      <c r="C564" s="14" t="n"/>
      <c r="D564" s="4" t="n"/>
      <c r="E564" s="4" t="n"/>
      <c r="F564" s="5" t="n"/>
      <c r="G564" s="6" t="n"/>
      <c r="H564" s="5" t="n"/>
      <c r="I564" s="4" t="n"/>
      <c r="J564" s="5" t="n"/>
      <c r="K564" s="5" t="n"/>
      <c r="L564" s="4" t="n"/>
      <c r="M564" s="5" t="n"/>
      <c r="N564" s="4" t="n"/>
      <c r="O564" s="15">
        <f>IF($F564="","",EDATE($F564,IF($G564="",'Settings'!$B$6,$G564)))</f>
        <v/>
      </c>
      <c r="P564" s="9">
        <f>IF($O564="","",IF(OR($M564&lt;&gt;"",$L564="Booked"),"Booked",IF(OR($L564="Declined",$L564="Moved / left"),"Closed",IF($O564&lt;DATE(YEAR('Settings'!$B$5),MONTH('Settings'!$B$5),1),"Overdue",IF($O564&lt;=EOMONTH('Settings'!$B$5,0),"Due this month",IF($O564&lt;=EOMONTH('Settings'!$B$5,1),"Due next month","Not yet due"))))))</f>
        <v/>
      </c>
      <c r="Q564" s="16">
        <f>IF($P564="Overdue",'Settings'!$B$5-$O564,"")</f>
        <v/>
      </c>
      <c r="R564" s="16">
        <f>IF($A564="","",COUNT($H564,$J564,$K564))</f>
        <v/>
      </c>
      <c r="S564" s="17">
        <f>IF($O564="","",DATE(YEAR($O564),MONTH($O564),1))</f>
        <v/>
      </c>
      <c r="T564" s="16">
        <f>IF($P564="Overdue",COUNTIF($P$3:$P564,"Overdue"),"")</f>
        <v/>
      </c>
    </row>
    <row r="565">
      <c r="A565" s="4" t="n"/>
      <c r="B565" s="4" t="n"/>
      <c r="C565" s="14" t="n"/>
      <c r="D565" s="4" t="n"/>
      <c r="E565" s="4" t="n"/>
      <c r="F565" s="5" t="n"/>
      <c r="G565" s="6" t="n"/>
      <c r="H565" s="5" t="n"/>
      <c r="I565" s="4" t="n"/>
      <c r="J565" s="5" t="n"/>
      <c r="K565" s="5" t="n"/>
      <c r="L565" s="4" t="n"/>
      <c r="M565" s="5" t="n"/>
      <c r="N565" s="4" t="n"/>
      <c r="O565" s="15">
        <f>IF($F565="","",EDATE($F565,IF($G565="",'Settings'!$B$6,$G565)))</f>
        <v/>
      </c>
      <c r="P565" s="9">
        <f>IF($O565="","",IF(OR($M565&lt;&gt;"",$L565="Booked"),"Booked",IF(OR($L565="Declined",$L565="Moved / left"),"Closed",IF($O565&lt;DATE(YEAR('Settings'!$B$5),MONTH('Settings'!$B$5),1),"Overdue",IF($O565&lt;=EOMONTH('Settings'!$B$5,0),"Due this month",IF($O565&lt;=EOMONTH('Settings'!$B$5,1),"Due next month","Not yet due"))))))</f>
        <v/>
      </c>
      <c r="Q565" s="16">
        <f>IF($P565="Overdue",'Settings'!$B$5-$O565,"")</f>
        <v/>
      </c>
      <c r="R565" s="16">
        <f>IF($A565="","",COUNT($H565,$J565,$K565))</f>
        <v/>
      </c>
      <c r="S565" s="17">
        <f>IF($O565="","",DATE(YEAR($O565),MONTH($O565),1))</f>
        <v/>
      </c>
      <c r="T565" s="16">
        <f>IF($P565="Overdue",COUNTIF($P$3:$P565,"Overdue"),"")</f>
        <v/>
      </c>
    </row>
    <row r="566">
      <c r="A566" s="4" t="n"/>
      <c r="B566" s="4" t="n"/>
      <c r="C566" s="14" t="n"/>
      <c r="D566" s="4" t="n"/>
      <c r="E566" s="4" t="n"/>
      <c r="F566" s="5" t="n"/>
      <c r="G566" s="6" t="n"/>
      <c r="H566" s="5" t="n"/>
      <c r="I566" s="4" t="n"/>
      <c r="J566" s="5" t="n"/>
      <c r="K566" s="5" t="n"/>
      <c r="L566" s="4" t="n"/>
      <c r="M566" s="5" t="n"/>
      <c r="N566" s="4" t="n"/>
      <c r="O566" s="15">
        <f>IF($F566="","",EDATE($F566,IF($G566="",'Settings'!$B$6,$G566)))</f>
        <v/>
      </c>
      <c r="P566" s="9">
        <f>IF($O566="","",IF(OR($M566&lt;&gt;"",$L566="Booked"),"Booked",IF(OR($L566="Declined",$L566="Moved / left"),"Closed",IF($O566&lt;DATE(YEAR('Settings'!$B$5),MONTH('Settings'!$B$5),1),"Overdue",IF($O566&lt;=EOMONTH('Settings'!$B$5,0),"Due this month",IF($O566&lt;=EOMONTH('Settings'!$B$5,1),"Due next month","Not yet due"))))))</f>
        <v/>
      </c>
      <c r="Q566" s="16">
        <f>IF($P566="Overdue",'Settings'!$B$5-$O566,"")</f>
        <v/>
      </c>
      <c r="R566" s="16">
        <f>IF($A566="","",COUNT($H566,$J566,$K566))</f>
        <v/>
      </c>
      <c r="S566" s="17">
        <f>IF($O566="","",DATE(YEAR($O566),MONTH($O566),1))</f>
        <v/>
      </c>
      <c r="T566" s="16">
        <f>IF($P566="Overdue",COUNTIF($P$3:$P566,"Overdue"),"")</f>
        <v/>
      </c>
    </row>
    <row r="567">
      <c r="A567" s="4" t="n"/>
      <c r="B567" s="4" t="n"/>
      <c r="C567" s="14" t="n"/>
      <c r="D567" s="4" t="n"/>
      <c r="E567" s="4" t="n"/>
      <c r="F567" s="5" t="n"/>
      <c r="G567" s="6" t="n"/>
      <c r="H567" s="5" t="n"/>
      <c r="I567" s="4" t="n"/>
      <c r="J567" s="5" t="n"/>
      <c r="K567" s="5" t="n"/>
      <c r="L567" s="4" t="n"/>
      <c r="M567" s="5" t="n"/>
      <c r="N567" s="4" t="n"/>
      <c r="O567" s="15">
        <f>IF($F567="","",EDATE($F567,IF($G567="",'Settings'!$B$6,$G567)))</f>
        <v/>
      </c>
      <c r="P567" s="9">
        <f>IF($O567="","",IF(OR($M567&lt;&gt;"",$L567="Booked"),"Booked",IF(OR($L567="Declined",$L567="Moved / left"),"Closed",IF($O567&lt;DATE(YEAR('Settings'!$B$5),MONTH('Settings'!$B$5),1),"Overdue",IF($O567&lt;=EOMONTH('Settings'!$B$5,0),"Due this month",IF($O567&lt;=EOMONTH('Settings'!$B$5,1),"Due next month","Not yet due"))))))</f>
        <v/>
      </c>
      <c r="Q567" s="16">
        <f>IF($P567="Overdue",'Settings'!$B$5-$O567,"")</f>
        <v/>
      </c>
      <c r="R567" s="16">
        <f>IF($A567="","",COUNT($H567,$J567,$K567))</f>
        <v/>
      </c>
      <c r="S567" s="17">
        <f>IF($O567="","",DATE(YEAR($O567),MONTH($O567),1))</f>
        <v/>
      </c>
      <c r="T567" s="16">
        <f>IF($P567="Overdue",COUNTIF($P$3:$P567,"Overdue"),"")</f>
        <v/>
      </c>
    </row>
    <row r="568">
      <c r="A568" s="4" t="n"/>
      <c r="B568" s="4" t="n"/>
      <c r="C568" s="14" t="n"/>
      <c r="D568" s="4" t="n"/>
      <c r="E568" s="4" t="n"/>
      <c r="F568" s="5" t="n"/>
      <c r="G568" s="6" t="n"/>
      <c r="H568" s="5" t="n"/>
      <c r="I568" s="4" t="n"/>
      <c r="J568" s="5" t="n"/>
      <c r="K568" s="5" t="n"/>
      <c r="L568" s="4" t="n"/>
      <c r="M568" s="5" t="n"/>
      <c r="N568" s="4" t="n"/>
      <c r="O568" s="15">
        <f>IF($F568="","",EDATE($F568,IF($G568="",'Settings'!$B$6,$G568)))</f>
        <v/>
      </c>
      <c r="P568" s="9">
        <f>IF($O568="","",IF(OR($M568&lt;&gt;"",$L568="Booked"),"Booked",IF(OR($L568="Declined",$L568="Moved / left"),"Closed",IF($O568&lt;DATE(YEAR('Settings'!$B$5),MONTH('Settings'!$B$5),1),"Overdue",IF($O568&lt;=EOMONTH('Settings'!$B$5,0),"Due this month",IF($O568&lt;=EOMONTH('Settings'!$B$5,1),"Due next month","Not yet due"))))))</f>
        <v/>
      </c>
      <c r="Q568" s="16">
        <f>IF($P568="Overdue",'Settings'!$B$5-$O568,"")</f>
        <v/>
      </c>
      <c r="R568" s="16">
        <f>IF($A568="","",COUNT($H568,$J568,$K568))</f>
        <v/>
      </c>
      <c r="S568" s="17">
        <f>IF($O568="","",DATE(YEAR($O568),MONTH($O568),1))</f>
        <v/>
      </c>
      <c r="T568" s="16">
        <f>IF($P568="Overdue",COUNTIF($P$3:$P568,"Overdue"),"")</f>
        <v/>
      </c>
    </row>
    <row r="569">
      <c r="A569" s="4" t="n"/>
      <c r="B569" s="4" t="n"/>
      <c r="C569" s="14" t="n"/>
      <c r="D569" s="4" t="n"/>
      <c r="E569" s="4" t="n"/>
      <c r="F569" s="5" t="n"/>
      <c r="G569" s="6" t="n"/>
      <c r="H569" s="5" t="n"/>
      <c r="I569" s="4" t="n"/>
      <c r="J569" s="5" t="n"/>
      <c r="K569" s="5" t="n"/>
      <c r="L569" s="4" t="n"/>
      <c r="M569" s="5" t="n"/>
      <c r="N569" s="4" t="n"/>
      <c r="O569" s="15">
        <f>IF($F569="","",EDATE($F569,IF($G569="",'Settings'!$B$6,$G569)))</f>
        <v/>
      </c>
      <c r="P569" s="9">
        <f>IF($O569="","",IF(OR($M569&lt;&gt;"",$L569="Booked"),"Booked",IF(OR($L569="Declined",$L569="Moved / left"),"Closed",IF($O569&lt;DATE(YEAR('Settings'!$B$5),MONTH('Settings'!$B$5),1),"Overdue",IF($O569&lt;=EOMONTH('Settings'!$B$5,0),"Due this month",IF($O569&lt;=EOMONTH('Settings'!$B$5,1),"Due next month","Not yet due"))))))</f>
        <v/>
      </c>
      <c r="Q569" s="16">
        <f>IF($P569="Overdue",'Settings'!$B$5-$O569,"")</f>
        <v/>
      </c>
      <c r="R569" s="16">
        <f>IF($A569="","",COUNT($H569,$J569,$K569))</f>
        <v/>
      </c>
      <c r="S569" s="17">
        <f>IF($O569="","",DATE(YEAR($O569),MONTH($O569),1))</f>
        <v/>
      </c>
      <c r="T569" s="16">
        <f>IF($P569="Overdue",COUNTIF($P$3:$P569,"Overdue"),"")</f>
        <v/>
      </c>
    </row>
    <row r="570">
      <c r="A570" s="4" t="n"/>
      <c r="B570" s="4" t="n"/>
      <c r="C570" s="14" t="n"/>
      <c r="D570" s="4" t="n"/>
      <c r="E570" s="4" t="n"/>
      <c r="F570" s="5" t="n"/>
      <c r="G570" s="6" t="n"/>
      <c r="H570" s="5" t="n"/>
      <c r="I570" s="4" t="n"/>
      <c r="J570" s="5" t="n"/>
      <c r="K570" s="5" t="n"/>
      <c r="L570" s="4" t="n"/>
      <c r="M570" s="5" t="n"/>
      <c r="N570" s="4" t="n"/>
      <c r="O570" s="15">
        <f>IF($F570="","",EDATE($F570,IF($G570="",'Settings'!$B$6,$G570)))</f>
        <v/>
      </c>
      <c r="P570" s="9">
        <f>IF($O570="","",IF(OR($M570&lt;&gt;"",$L570="Booked"),"Booked",IF(OR($L570="Declined",$L570="Moved / left"),"Closed",IF($O570&lt;DATE(YEAR('Settings'!$B$5),MONTH('Settings'!$B$5),1),"Overdue",IF($O570&lt;=EOMONTH('Settings'!$B$5,0),"Due this month",IF($O570&lt;=EOMONTH('Settings'!$B$5,1),"Due next month","Not yet due"))))))</f>
        <v/>
      </c>
      <c r="Q570" s="16">
        <f>IF($P570="Overdue",'Settings'!$B$5-$O570,"")</f>
        <v/>
      </c>
      <c r="R570" s="16">
        <f>IF($A570="","",COUNT($H570,$J570,$K570))</f>
        <v/>
      </c>
      <c r="S570" s="17">
        <f>IF($O570="","",DATE(YEAR($O570),MONTH($O570),1))</f>
        <v/>
      </c>
      <c r="T570" s="16">
        <f>IF($P570="Overdue",COUNTIF($P$3:$P570,"Overdue"),"")</f>
        <v/>
      </c>
    </row>
    <row r="571">
      <c r="A571" s="4" t="n"/>
      <c r="B571" s="4" t="n"/>
      <c r="C571" s="14" t="n"/>
      <c r="D571" s="4" t="n"/>
      <c r="E571" s="4" t="n"/>
      <c r="F571" s="5" t="n"/>
      <c r="G571" s="6" t="n"/>
      <c r="H571" s="5" t="n"/>
      <c r="I571" s="4" t="n"/>
      <c r="J571" s="5" t="n"/>
      <c r="K571" s="5" t="n"/>
      <c r="L571" s="4" t="n"/>
      <c r="M571" s="5" t="n"/>
      <c r="N571" s="4" t="n"/>
      <c r="O571" s="15">
        <f>IF($F571="","",EDATE($F571,IF($G571="",'Settings'!$B$6,$G571)))</f>
        <v/>
      </c>
      <c r="P571" s="9">
        <f>IF($O571="","",IF(OR($M571&lt;&gt;"",$L571="Booked"),"Booked",IF(OR($L571="Declined",$L571="Moved / left"),"Closed",IF($O571&lt;DATE(YEAR('Settings'!$B$5),MONTH('Settings'!$B$5),1),"Overdue",IF($O571&lt;=EOMONTH('Settings'!$B$5,0),"Due this month",IF($O571&lt;=EOMONTH('Settings'!$B$5,1),"Due next month","Not yet due"))))))</f>
        <v/>
      </c>
      <c r="Q571" s="16">
        <f>IF($P571="Overdue",'Settings'!$B$5-$O571,"")</f>
        <v/>
      </c>
      <c r="R571" s="16">
        <f>IF($A571="","",COUNT($H571,$J571,$K571))</f>
        <v/>
      </c>
      <c r="S571" s="17">
        <f>IF($O571="","",DATE(YEAR($O571),MONTH($O571),1))</f>
        <v/>
      </c>
      <c r="T571" s="16">
        <f>IF($P571="Overdue",COUNTIF($P$3:$P571,"Overdue"),"")</f>
        <v/>
      </c>
    </row>
    <row r="572">
      <c r="A572" s="4" t="n"/>
      <c r="B572" s="4" t="n"/>
      <c r="C572" s="14" t="n"/>
      <c r="D572" s="4" t="n"/>
      <c r="E572" s="4" t="n"/>
      <c r="F572" s="5" t="n"/>
      <c r="G572" s="6" t="n"/>
      <c r="H572" s="5" t="n"/>
      <c r="I572" s="4" t="n"/>
      <c r="J572" s="5" t="n"/>
      <c r="K572" s="5" t="n"/>
      <c r="L572" s="4" t="n"/>
      <c r="M572" s="5" t="n"/>
      <c r="N572" s="4" t="n"/>
      <c r="O572" s="15">
        <f>IF($F572="","",EDATE($F572,IF($G572="",'Settings'!$B$6,$G572)))</f>
        <v/>
      </c>
      <c r="P572" s="9">
        <f>IF($O572="","",IF(OR($M572&lt;&gt;"",$L572="Booked"),"Booked",IF(OR($L572="Declined",$L572="Moved / left"),"Closed",IF($O572&lt;DATE(YEAR('Settings'!$B$5),MONTH('Settings'!$B$5),1),"Overdue",IF($O572&lt;=EOMONTH('Settings'!$B$5,0),"Due this month",IF($O572&lt;=EOMONTH('Settings'!$B$5,1),"Due next month","Not yet due"))))))</f>
        <v/>
      </c>
      <c r="Q572" s="16">
        <f>IF($P572="Overdue",'Settings'!$B$5-$O572,"")</f>
        <v/>
      </c>
      <c r="R572" s="16">
        <f>IF($A572="","",COUNT($H572,$J572,$K572))</f>
        <v/>
      </c>
      <c r="S572" s="17">
        <f>IF($O572="","",DATE(YEAR($O572),MONTH($O572),1))</f>
        <v/>
      </c>
      <c r="T572" s="16">
        <f>IF($P572="Overdue",COUNTIF($P$3:$P572,"Overdue"),"")</f>
        <v/>
      </c>
    </row>
    <row r="573">
      <c r="A573" s="4" t="n"/>
      <c r="B573" s="4" t="n"/>
      <c r="C573" s="14" t="n"/>
      <c r="D573" s="4" t="n"/>
      <c r="E573" s="4" t="n"/>
      <c r="F573" s="5" t="n"/>
      <c r="G573" s="6" t="n"/>
      <c r="H573" s="5" t="n"/>
      <c r="I573" s="4" t="n"/>
      <c r="J573" s="5" t="n"/>
      <c r="K573" s="5" t="n"/>
      <c r="L573" s="4" t="n"/>
      <c r="M573" s="5" t="n"/>
      <c r="N573" s="4" t="n"/>
      <c r="O573" s="15">
        <f>IF($F573="","",EDATE($F573,IF($G573="",'Settings'!$B$6,$G573)))</f>
        <v/>
      </c>
      <c r="P573" s="9">
        <f>IF($O573="","",IF(OR($M573&lt;&gt;"",$L573="Booked"),"Booked",IF(OR($L573="Declined",$L573="Moved / left"),"Closed",IF($O573&lt;DATE(YEAR('Settings'!$B$5),MONTH('Settings'!$B$5),1),"Overdue",IF($O573&lt;=EOMONTH('Settings'!$B$5,0),"Due this month",IF($O573&lt;=EOMONTH('Settings'!$B$5,1),"Due next month","Not yet due"))))))</f>
        <v/>
      </c>
      <c r="Q573" s="16">
        <f>IF($P573="Overdue",'Settings'!$B$5-$O573,"")</f>
        <v/>
      </c>
      <c r="R573" s="16">
        <f>IF($A573="","",COUNT($H573,$J573,$K573))</f>
        <v/>
      </c>
      <c r="S573" s="17">
        <f>IF($O573="","",DATE(YEAR($O573),MONTH($O573),1))</f>
        <v/>
      </c>
      <c r="T573" s="16">
        <f>IF($P573="Overdue",COUNTIF($P$3:$P573,"Overdue"),"")</f>
        <v/>
      </c>
    </row>
    <row r="574">
      <c r="A574" s="4" t="n"/>
      <c r="B574" s="4" t="n"/>
      <c r="C574" s="14" t="n"/>
      <c r="D574" s="4" t="n"/>
      <c r="E574" s="4" t="n"/>
      <c r="F574" s="5" t="n"/>
      <c r="G574" s="6" t="n"/>
      <c r="H574" s="5" t="n"/>
      <c r="I574" s="4" t="n"/>
      <c r="J574" s="5" t="n"/>
      <c r="K574" s="5" t="n"/>
      <c r="L574" s="4" t="n"/>
      <c r="M574" s="5" t="n"/>
      <c r="N574" s="4" t="n"/>
      <c r="O574" s="15">
        <f>IF($F574="","",EDATE($F574,IF($G574="",'Settings'!$B$6,$G574)))</f>
        <v/>
      </c>
      <c r="P574" s="9">
        <f>IF($O574="","",IF(OR($M574&lt;&gt;"",$L574="Booked"),"Booked",IF(OR($L574="Declined",$L574="Moved / left"),"Closed",IF($O574&lt;DATE(YEAR('Settings'!$B$5),MONTH('Settings'!$B$5),1),"Overdue",IF($O574&lt;=EOMONTH('Settings'!$B$5,0),"Due this month",IF($O574&lt;=EOMONTH('Settings'!$B$5,1),"Due next month","Not yet due"))))))</f>
        <v/>
      </c>
      <c r="Q574" s="16">
        <f>IF($P574="Overdue",'Settings'!$B$5-$O574,"")</f>
        <v/>
      </c>
      <c r="R574" s="16">
        <f>IF($A574="","",COUNT($H574,$J574,$K574))</f>
        <v/>
      </c>
      <c r="S574" s="17">
        <f>IF($O574="","",DATE(YEAR($O574),MONTH($O574),1))</f>
        <v/>
      </c>
      <c r="T574" s="16">
        <f>IF($P574="Overdue",COUNTIF($P$3:$P574,"Overdue"),"")</f>
        <v/>
      </c>
    </row>
    <row r="575">
      <c r="A575" s="4" t="n"/>
      <c r="B575" s="4" t="n"/>
      <c r="C575" s="14" t="n"/>
      <c r="D575" s="4" t="n"/>
      <c r="E575" s="4" t="n"/>
      <c r="F575" s="5" t="n"/>
      <c r="G575" s="6" t="n"/>
      <c r="H575" s="5" t="n"/>
      <c r="I575" s="4" t="n"/>
      <c r="J575" s="5" t="n"/>
      <c r="K575" s="5" t="n"/>
      <c r="L575" s="4" t="n"/>
      <c r="M575" s="5" t="n"/>
      <c r="N575" s="4" t="n"/>
      <c r="O575" s="15">
        <f>IF($F575="","",EDATE($F575,IF($G575="",'Settings'!$B$6,$G575)))</f>
        <v/>
      </c>
      <c r="P575" s="9">
        <f>IF($O575="","",IF(OR($M575&lt;&gt;"",$L575="Booked"),"Booked",IF(OR($L575="Declined",$L575="Moved / left"),"Closed",IF($O575&lt;DATE(YEAR('Settings'!$B$5),MONTH('Settings'!$B$5),1),"Overdue",IF($O575&lt;=EOMONTH('Settings'!$B$5,0),"Due this month",IF($O575&lt;=EOMONTH('Settings'!$B$5,1),"Due next month","Not yet due"))))))</f>
        <v/>
      </c>
      <c r="Q575" s="16">
        <f>IF($P575="Overdue",'Settings'!$B$5-$O575,"")</f>
        <v/>
      </c>
      <c r="R575" s="16">
        <f>IF($A575="","",COUNT($H575,$J575,$K575))</f>
        <v/>
      </c>
      <c r="S575" s="17">
        <f>IF($O575="","",DATE(YEAR($O575),MONTH($O575),1))</f>
        <v/>
      </c>
      <c r="T575" s="16">
        <f>IF($P575="Overdue",COUNTIF($P$3:$P575,"Overdue"),"")</f>
        <v/>
      </c>
    </row>
    <row r="576">
      <c r="A576" s="4" t="n"/>
      <c r="B576" s="4" t="n"/>
      <c r="C576" s="14" t="n"/>
      <c r="D576" s="4" t="n"/>
      <c r="E576" s="4" t="n"/>
      <c r="F576" s="5" t="n"/>
      <c r="G576" s="6" t="n"/>
      <c r="H576" s="5" t="n"/>
      <c r="I576" s="4" t="n"/>
      <c r="J576" s="5" t="n"/>
      <c r="K576" s="5" t="n"/>
      <c r="L576" s="4" t="n"/>
      <c r="M576" s="5" t="n"/>
      <c r="N576" s="4" t="n"/>
      <c r="O576" s="15">
        <f>IF($F576="","",EDATE($F576,IF($G576="",'Settings'!$B$6,$G576)))</f>
        <v/>
      </c>
      <c r="P576" s="9">
        <f>IF($O576="","",IF(OR($M576&lt;&gt;"",$L576="Booked"),"Booked",IF(OR($L576="Declined",$L576="Moved / left"),"Closed",IF($O576&lt;DATE(YEAR('Settings'!$B$5),MONTH('Settings'!$B$5),1),"Overdue",IF($O576&lt;=EOMONTH('Settings'!$B$5,0),"Due this month",IF($O576&lt;=EOMONTH('Settings'!$B$5,1),"Due next month","Not yet due"))))))</f>
        <v/>
      </c>
      <c r="Q576" s="16">
        <f>IF($P576="Overdue",'Settings'!$B$5-$O576,"")</f>
        <v/>
      </c>
      <c r="R576" s="16">
        <f>IF($A576="","",COUNT($H576,$J576,$K576))</f>
        <v/>
      </c>
      <c r="S576" s="17">
        <f>IF($O576="","",DATE(YEAR($O576),MONTH($O576),1))</f>
        <v/>
      </c>
      <c r="T576" s="16">
        <f>IF($P576="Overdue",COUNTIF($P$3:$P576,"Overdue"),"")</f>
        <v/>
      </c>
    </row>
    <row r="577">
      <c r="A577" s="4" t="n"/>
      <c r="B577" s="4" t="n"/>
      <c r="C577" s="14" t="n"/>
      <c r="D577" s="4" t="n"/>
      <c r="E577" s="4" t="n"/>
      <c r="F577" s="5" t="n"/>
      <c r="G577" s="6" t="n"/>
      <c r="H577" s="5" t="n"/>
      <c r="I577" s="4" t="n"/>
      <c r="J577" s="5" t="n"/>
      <c r="K577" s="5" t="n"/>
      <c r="L577" s="4" t="n"/>
      <c r="M577" s="5" t="n"/>
      <c r="N577" s="4" t="n"/>
      <c r="O577" s="15">
        <f>IF($F577="","",EDATE($F577,IF($G577="",'Settings'!$B$6,$G577)))</f>
        <v/>
      </c>
      <c r="P577" s="9">
        <f>IF($O577="","",IF(OR($M577&lt;&gt;"",$L577="Booked"),"Booked",IF(OR($L577="Declined",$L577="Moved / left"),"Closed",IF($O577&lt;DATE(YEAR('Settings'!$B$5),MONTH('Settings'!$B$5),1),"Overdue",IF($O577&lt;=EOMONTH('Settings'!$B$5,0),"Due this month",IF($O577&lt;=EOMONTH('Settings'!$B$5,1),"Due next month","Not yet due"))))))</f>
        <v/>
      </c>
      <c r="Q577" s="16">
        <f>IF($P577="Overdue",'Settings'!$B$5-$O577,"")</f>
        <v/>
      </c>
      <c r="R577" s="16">
        <f>IF($A577="","",COUNT($H577,$J577,$K577))</f>
        <v/>
      </c>
      <c r="S577" s="17">
        <f>IF($O577="","",DATE(YEAR($O577),MONTH($O577),1))</f>
        <v/>
      </c>
      <c r="T577" s="16">
        <f>IF($P577="Overdue",COUNTIF($P$3:$P577,"Overdue"),"")</f>
        <v/>
      </c>
    </row>
    <row r="578">
      <c r="A578" s="4" t="n"/>
      <c r="B578" s="4" t="n"/>
      <c r="C578" s="14" t="n"/>
      <c r="D578" s="4" t="n"/>
      <c r="E578" s="4" t="n"/>
      <c r="F578" s="5" t="n"/>
      <c r="G578" s="6" t="n"/>
      <c r="H578" s="5" t="n"/>
      <c r="I578" s="4" t="n"/>
      <c r="J578" s="5" t="n"/>
      <c r="K578" s="5" t="n"/>
      <c r="L578" s="4" t="n"/>
      <c r="M578" s="5" t="n"/>
      <c r="N578" s="4" t="n"/>
      <c r="O578" s="15">
        <f>IF($F578="","",EDATE($F578,IF($G578="",'Settings'!$B$6,$G578)))</f>
        <v/>
      </c>
      <c r="P578" s="9">
        <f>IF($O578="","",IF(OR($M578&lt;&gt;"",$L578="Booked"),"Booked",IF(OR($L578="Declined",$L578="Moved / left"),"Closed",IF($O578&lt;DATE(YEAR('Settings'!$B$5),MONTH('Settings'!$B$5),1),"Overdue",IF($O578&lt;=EOMONTH('Settings'!$B$5,0),"Due this month",IF($O578&lt;=EOMONTH('Settings'!$B$5,1),"Due next month","Not yet due"))))))</f>
        <v/>
      </c>
      <c r="Q578" s="16">
        <f>IF($P578="Overdue",'Settings'!$B$5-$O578,"")</f>
        <v/>
      </c>
      <c r="R578" s="16">
        <f>IF($A578="","",COUNT($H578,$J578,$K578))</f>
        <v/>
      </c>
      <c r="S578" s="17">
        <f>IF($O578="","",DATE(YEAR($O578),MONTH($O578),1))</f>
        <v/>
      </c>
      <c r="T578" s="16">
        <f>IF($P578="Overdue",COUNTIF($P$3:$P578,"Overdue"),"")</f>
        <v/>
      </c>
    </row>
    <row r="579">
      <c r="A579" s="4" t="n"/>
      <c r="B579" s="4" t="n"/>
      <c r="C579" s="14" t="n"/>
      <c r="D579" s="4" t="n"/>
      <c r="E579" s="4" t="n"/>
      <c r="F579" s="5" t="n"/>
      <c r="G579" s="6" t="n"/>
      <c r="H579" s="5" t="n"/>
      <c r="I579" s="4" t="n"/>
      <c r="J579" s="5" t="n"/>
      <c r="K579" s="5" t="n"/>
      <c r="L579" s="4" t="n"/>
      <c r="M579" s="5" t="n"/>
      <c r="N579" s="4" t="n"/>
      <c r="O579" s="15">
        <f>IF($F579="","",EDATE($F579,IF($G579="",'Settings'!$B$6,$G579)))</f>
        <v/>
      </c>
      <c r="P579" s="9">
        <f>IF($O579="","",IF(OR($M579&lt;&gt;"",$L579="Booked"),"Booked",IF(OR($L579="Declined",$L579="Moved / left"),"Closed",IF($O579&lt;DATE(YEAR('Settings'!$B$5),MONTH('Settings'!$B$5),1),"Overdue",IF($O579&lt;=EOMONTH('Settings'!$B$5,0),"Due this month",IF($O579&lt;=EOMONTH('Settings'!$B$5,1),"Due next month","Not yet due"))))))</f>
        <v/>
      </c>
      <c r="Q579" s="16">
        <f>IF($P579="Overdue",'Settings'!$B$5-$O579,"")</f>
        <v/>
      </c>
      <c r="R579" s="16">
        <f>IF($A579="","",COUNT($H579,$J579,$K579))</f>
        <v/>
      </c>
      <c r="S579" s="17">
        <f>IF($O579="","",DATE(YEAR($O579),MONTH($O579),1))</f>
        <v/>
      </c>
      <c r="T579" s="16">
        <f>IF($P579="Overdue",COUNTIF($P$3:$P579,"Overdue"),"")</f>
        <v/>
      </c>
    </row>
    <row r="580">
      <c r="A580" s="4" t="n"/>
      <c r="B580" s="4" t="n"/>
      <c r="C580" s="14" t="n"/>
      <c r="D580" s="4" t="n"/>
      <c r="E580" s="4" t="n"/>
      <c r="F580" s="5" t="n"/>
      <c r="G580" s="6" t="n"/>
      <c r="H580" s="5" t="n"/>
      <c r="I580" s="4" t="n"/>
      <c r="J580" s="5" t="n"/>
      <c r="K580" s="5" t="n"/>
      <c r="L580" s="4" t="n"/>
      <c r="M580" s="5" t="n"/>
      <c r="N580" s="4" t="n"/>
      <c r="O580" s="15">
        <f>IF($F580="","",EDATE($F580,IF($G580="",'Settings'!$B$6,$G580)))</f>
        <v/>
      </c>
      <c r="P580" s="9">
        <f>IF($O580="","",IF(OR($M580&lt;&gt;"",$L580="Booked"),"Booked",IF(OR($L580="Declined",$L580="Moved / left"),"Closed",IF($O580&lt;DATE(YEAR('Settings'!$B$5),MONTH('Settings'!$B$5),1),"Overdue",IF($O580&lt;=EOMONTH('Settings'!$B$5,0),"Due this month",IF($O580&lt;=EOMONTH('Settings'!$B$5,1),"Due next month","Not yet due"))))))</f>
        <v/>
      </c>
      <c r="Q580" s="16">
        <f>IF($P580="Overdue",'Settings'!$B$5-$O580,"")</f>
        <v/>
      </c>
      <c r="R580" s="16">
        <f>IF($A580="","",COUNT($H580,$J580,$K580))</f>
        <v/>
      </c>
      <c r="S580" s="17">
        <f>IF($O580="","",DATE(YEAR($O580),MONTH($O580),1))</f>
        <v/>
      </c>
      <c r="T580" s="16">
        <f>IF($P580="Overdue",COUNTIF($P$3:$P580,"Overdue"),"")</f>
        <v/>
      </c>
    </row>
    <row r="581">
      <c r="A581" s="4" t="n"/>
      <c r="B581" s="4" t="n"/>
      <c r="C581" s="14" t="n"/>
      <c r="D581" s="4" t="n"/>
      <c r="E581" s="4" t="n"/>
      <c r="F581" s="5" t="n"/>
      <c r="G581" s="6" t="n"/>
      <c r="H581" s="5" t="n"/>
      <c r="I581" s="4" t="n"/>
      <c r="J581" s="5" t="n"/>
      <c r="K581" s="5" t="n"/>
      <c r="L581" s="4" t="n"/>
      <c r="M581" s="5" t="n"/>
      <c r="N581" s="4" t="n"/>
      <c r="O581" s="15">
        <f>IF($F581="","",EDATE($F581,IF($G581="",'Settings'!$B$6,$G581)))</f>
        <v/>
      </c>
      <c r="P581" s="9">
        <f>IF($O581="","",IF(OR($M581&lt;&gt;"",$L581="Booked"),"Booked",IF(OR($L581="Declined",$L581="Moved / left"),"Closed",IF($O581&lt;DATE(YEAR('Settings'!$B$5),MONTH('Settings'!$B$5),1),"Overdue",IF($O581&lt;=EOMONTH('Settings'!$B$5,0),"Due this month",IF($O581&lt;=EOMONTH('Settings'!$B$5,1),"Due next month","Not yet due"))))))</f>
        <v/>
      </c>
      <c r="Q581" s="16">
        <f>IF($P581="Overdue",'Settings'!$B$5-$O581,"")</f>
        <v/>
      </c>
      <c r="R581" s="16">
        <f>IF($A581="","",COUNT($H581,$J581,$K581))</f>
        <v/>
      </c>
      <c r="S581" s="17">
        <f>IF($O581="","",DATE(YEAR($O581),MONTH($O581),1))</f>
        <v/>
      </c>
      <c r="T581" s="16">
        <f>IF($P581="Overdue",COUNTIF($P$3:$P581,"Overdue"),"")</f>
        <v/>
      </c>
    </row>
    <row r="582">
      <c r="A582" s="4" t="n"/>
      <c r="B582" s="4" t="n"/>
      <c r="C582" s="14" t="n"/>
      <c r="D582" s="4" t="n"/>
      <c r="E582" s="4" t="n"/>
      <c r="F582" s="5" t="n"/>
      <c r="G582" s="6" t="n"/>
      <c r="H582" s="5" t="n"/>
      <c r="I582" s="4" t="n"/>
      <c r="J582" s="5" t="n"/>
      <c r="K582" s="5" t="n"/>
      <c r="L582" s="4" t="n"/>
      <c r="M582" s="5" t="n"/>
      <c r="N582" s="4" t="n"/>
      <c r="O582" s="15">
        <f>IF($F582="","",EDATE($F582,IF($G582="",'Settings'!$B$6,$G582)))</f>
        <v/>
      </c>
      <c r="P582" s="9">
        <f>IF($O582="","",IF(OR($M582&lt;&gt;"",$L582="Booked"),"Booked",IF(OR($L582="Declined",$L582="Moved / left"),"Closed",IF($O582&lt;DATE(YEAR('Settings'!$B$5),MONTH('Settings'!$B$5),1),"Overdue",IF($O582&lt;=EOMONTH('Settings'!$B$5,0),"Due this month",IF($O582&lt;=EOMONTH('Settings'!$B$5,1),"Due next month","Not yet due"))))))</f>
        <v/>
      </c>
      <c r="Q582" s="16">
        <f>IF($P582="Overdue",'Settings'!$B$5-$O582,"")</f>
        <v/>
      </c>
      <c r="R582" s="16">
        <f>IF($A582="","",COUNT($H582,$J582,$K582))</f>
        <v/>
      </c>
      <c r="S582" s="17">
        <f>IF($O582="","",DATE(YEAR($O582),MONTH($O582),1))</f>
        <v/>
      </c>
      <c r="T582" s="16">
        <f>IF($P582="Overdue",COUNTIF($P$3:$P582,"Overdue"),"")</f>
        <v/>
      </c>
    </row>
    <row r="583">
      <c r="A583" s="4" t="n"/>
      <c r="B583" s="4" t="n"/>
      <c r="C583" s="14" t="n"/>
      <c r="D583" s="4" t="n"/>
      <c r="E583" s="4" t="n"/>
      <c r="F583" s="5" t="n"/>
      <c r="G583" s="6" t="n"/>
      <c r="H583" s="5" t="n"/>
      <c r="I583" s="4" t="n"/>
      <c r="J583" s="5" t="n"/>
      <c r="K583" s="5" t="n"/>
      <c r="L583" s="4" t="n"/>
      <c r="M583" s="5" t="n"/>
      <c r="N583" s="4" t="n"/>
      <c r="O583" s="15">
        <f>IF($F583="","",EDATE($F583,IF($G583="",'Settings'!$B$6,$G583)))</f>
        <v/>
      </c>
      <c r="P583" s="9">
        <f>IF($O583="","",IF(OR($M583&lt;&gt;"",$L583="Booked"),"Booked",IF(OR($L583="Declined",$L583="Moved / left"),"Closed",IF($O583&lt;DATE(YEAR('Settings'!$B$5),MONTH('Settings'!$B$5),1),"Overdue",IF($O583&lt;=EOMONTH('Settings'!$B$5,0),"Due this month",IF($O583&lt;=EOMONTH('Settings'!$B$5,1),"Due next month","Not yet due"))))))</f>
        <v/>
      </c>
      <c r="Q583" s="16">
        <f>IF($P583="Overdue",'Settings'!$B$5-$O583,"")</f>
        <v/>
      </c>
      <c r="R583" s="16">
        <f>IF($A583="","",COUNT($H583,$J583,$K583))</f>
        <v/>
      </c>
      <c r="S583" s="17">
        <f>IF($O583="","",DATE(YEAR($O583),MONTH($O583),1))</f>
        <v/>
      </c>
      <c r="T583" s="16">
        <f>IF($P583="Overdue",COUNTIF($P$3:$P583,"Overdue"),"")</f>
        <v/>
      </c>
    </row>
    <row r="584">
      <c r="A584" s="4" t="n"/>
      <c r="B584" s="4" t="n"/>
      <c r="C584" s="14" t="n"/>
      <c r="D584" s="4" t="n"/>
      <c r="E584" s="4" t="n"/>
      <c r="F584" s="5" t="n"/>
      <c r="G584" s="6" t="n"/>
      <c r="H584" s="5" t="n"/>
      <c r="I584" s="4" t="n"/>
      <c r="J584" s="5" t="n"/>
      <c r="K584" s="5" t="n"/>
      <c r="L584" s="4" t="n"/>
      <c r="M584" s="5" t="n"/>
      <c r="N584" s="4" t="n"/>
      <c r="O584" s="15">
        <f>IF($F584="","",EDATE($F584,IF($G584="",'Settings'!$B$6,$G584)))</f>
        <v/>
      </c>
      <c r="P584" s="9">
        <f>IF($O584="","",IF(OR($M584&lt;&gt;"",$L584="Booked"),"Booked",IF(OR($L584="Declined",$L584="Moved / left"),"Closed",IF($O584&lt;DATE(YEAR('Settings'!$B$5),MONTH('Settings'!$B$5),1),"Overdue",IF($O584&lt;=EOMONTH('Settings'!$B$5,0),"Due this month",IF($O584&lt;=EOMONTH('Settings'!$B$5,1),"Due next month","Not yet due"))))))</f>
        <v/>
      </c>
      <c r="Q584" s="16">
        <f>IF($P584="Overdue",'Settings'!$B$5-$O584,"")</f>
        <v/>
      </c>
      <c r="R584" s="16">
        <f>IF($A584="","",COUNT($H584,$J584,$K584))</f>
        <v/>
      </c>
      <c r="S584" s="17">
        <f>IF($O584="","",DATE(YEAR($O584),MONTH($O584),1))</f>
        <v/>
      </c>
      <c r="T584" s="16">
        <f>IF($P584="Overdue",COUNTIF($P$3:$P584,"Overdue"),"")</f>
        <v/>
      </c>
    </row>
    <row r="585">
      <c r="A585" s="4" t="n"/>
      <c r="B585" s="4" t="n"/>
      <c r="C585" s="14" t="n"/>
      <c r="D585" s="4" t="n"/>
      <c r="E585" s="4" t="n"/>
      <c r="F585" s="5" t="n"/>
      <c r="G585" s="6" t="n"/>
      <c r="H585" s="5" t="n"/>
      <c r="I585" s="4" t="n"/>
      <c r="J585" s="5" t="n"/>
      <c r="K585" s="5" t="n"/>
      <c r="L585" s="4" t="n"/>
      <c r="M585" s="5" t="n"/>
      <c r="N585" s="4" t="n"/>
      <c r="O585" s="15">
        <f>IF($F585="","",EDATE($F585,IF($G585="",'Settings'!$B$6,$G585)))</f>
        <v/>
      </c>
      <c r="P585" s="9">
        <f>IF($O585="","",IF(OR($M585&lt;&gt;"",$L585="Booked"),"Booked",IF(OR($L585="Declined",$L585="Moved / left"),"Closed",IF($O585&lt;DATE(YEAR('Settings'!$B$5),MONTH('Settings'!$B$5),1),"Overdue",IF($O585&lt;=EOMONTH('Settings'!$B$5,0),"Due this month",IF($O585&lt;=EOMONTH('Settings'!$B$5,1),"Due next month","Not yet due"))))))</f>
        <v/>
      </c>
      <c r="Q585" s="16">
        <f>IF($P585="Overdue",'Settings'!$B$5-$O585,"")</f>
        <v/>
      </c>
      <c r="R585" s="16">
        <f>IF($A585="","",COUNT($H585,$J585,$K585))</f>
        <v/>
      </c>
      <c r="S585" s="17">
        <f>IF($O585="","",DATE(YEAR($O585),MONTH($O585),1))</f>
        <v/>
      </c>
      <c r="T585" s="16">
        <f>IF($P585="Overdue",COUNTIF($P$3:$P585,"Overdue"),"")</f>
        <v/>
      </c>
    </row>
    <row r="586">
      <c r="A586" s="4" t="n"/>
      <c r="B586" s="4" t="n"/>
      <c r="C586" s="14" t="n"/>
      <c r="D586" s="4" t="n"/>
      <c r="E586" s="4" t="n"/>
      <c r="F586" s="5" t="n"/>
      <c r="G586" s="6" t="n"/>
      <c r="H586" s="5" t="n"/>
      <c r="I586" s="4" t="n"/>
      <c r="J586" s="5" t="n"/>
      <c r="K586" s="5" t="n"/>
      <c r="L586" s="4" t="n"/>
      <c r="M586" s="5" t="n"/>
      <c r="N586" s="4" t="n"/>
      <c r="O586" s="15">
        <f>IF($F586="","",EDATE($F586,IF($G586="",'Settings'!$B$6,$G586)))</f>
        <v/>
      </c>
      <c r="P586" s="9">
        <f>IF($O586="","",IF(OR($M586&lt;&gt;"",$L586="Booked"),"Booked",IF(OR($L586="Declined",$L586="Moved / left"),"Closed",IF($O586&lt;DATE(YEAR('Settings'!$B$5),MONTH('Settings'!$B$5),1),"Overdue",IF($O586&lt;=EOMONTH('Settings'!$B$5,0),"Due this month",IF($O586&lt;=EOMONTH('Settings'!$B$5,1),"Due next month","Not yet due"))))))</f>
        <v/>
      </c>
      <c r="Q586" s="16">
        <f>IF($P586="Overdue",'Settings'!$B$5-$O586,"")</f>
        <v/>
      </c>
      <c r="R586" s="16">
        <f>IF($A586="","",COUNT($H586,$J586,$K586))</f>
        <v/>
      </c>
      <c r="S586" s="17">
        <f>IF($O586="","",DATE(YEAR($O586),MONTH($O586),1))</f>
        <v/>
      </c>
      <c r="T586" s="16">
        <f>IF($P586="Overdue",COUNTIF($P$3:$P586,"Overdue"),"")</f>
        <v/>
      </c>
    </row>
    <row r="587">
      <c r="A587" s="4" t="n"/>
      <c r="B587" s="4" t="n"/>
      <c r="C587" s="14" t="n"/>
      <c r="D587" s="4" t="n"/>
      <c r="E587" s="4" t="n"/>
      <c r="F587" s="5" t="n"/>
      <c r="G587" s="6" t="n"/>
      <c r="H587" s="5" t="n"/>
      <c r="I587" s="4" t="n"/>
      <c r="J587" s="5" t="n"/>
      <c r="K587" s="5" t="n"/>
      <c r="L587" s="4" t="n"/>
      <c r="M587" s="5" t="n"/>
      <c r="N587" s="4" t="n"/>
      <c r="O587" s="15">
        <f>IF($F587="","",EDATE($F587,IF($G587="",'Settings'!$B$6,$G587)))</f>
        <v/>
      </c>
      <c r="P587" s="9">
        <f>IF($O587="","",IF(OR($M587&lt;&gt;"",$L587="Booked"),"Booked",IF(OR($L587="Declined",$L587="Moved / left"),"Closed",IF($O587&lt;DATE(YEAR('Settings'!$B$5),MONTH('Settings'!$B$5),1),"Overdue",IF($O587&lt;=EOMONTH('Settings'!$B$5,0),"Due this month",IF($O587&lt;=EOMONTH('Settings'!$B$5,1),"Due next month","Not yet due"))))))</f>
        <v/>
      </c>
      <c r="Q587" s="16">
        <f>IF($P587="Overdue",'Settings'!$B$5-$O587,"")</f>
        <v/>
      </c>
      <c r="R587" s="16">
        <f>IF($A587="","",COUNT($H587,$J587,$K587))</f>
        <v/>
      </c>
      <c r="S587" s="17">
        <f>IF($O587="","",DATE(YEAR($O587),MONTH($O587),1))</f>
        <v/>
      </c>
      <c r="T587" s="16">
        <f>IF($P587="Overdue",COUNTIF($P$3:$P587,"Overdue"),"")</f>
        <v/>
      </c>
    </row>
    <row r="588">
      <c r="A588" s="4" t="n"/>
      <c r="B588" s="4" t="n"/>
      <c r="C588" s="14" t="n"/>
      <c r="D588" s="4" t="n"/>
      <c r="E588" s="4" t="n"/>
      <c r="F588" s="5" t="n"/>
      <c r="G588" s="6" t="n"/>
      <c r="H588" s="5" t="n"/>
      <c r="I588" s="4" t="n"/>
      <c r="J588" s="5" t="n"/>
      <c r="K588" s="5" t="n"/>
      <c r="L588" s="4" t="n"/>
      <c r="M588" s="5" t="n"/>
      <c r="N588" s="4" t="n"/>
      <c r="O588" s="15">
        <f>IF($F588="","",EDATE($F588,IF($G588="",'Settings'!$B$6,$G588)))</f>
        <v/>
      </c>
      <c r="P588" s="9">
        <f>IF($O588="","",IF(OR($M588&lt;&gt;"",$L588="Booked"),"Booked",IF(OR($L588="Declined",$L588="Moved / left"),"Closed",IF($O588&lt;DATE(YEAR('Settings'!$B$5),MONTH('Settings'!$B$5),1),"Overdue",IF($O588&lt;=EOMONTH('Settings'!$B$5,0),"Due this month",IF($O588&lt;=EOMONTH('Settings'!$B$5,1),"Due next month","Not yet due"))))))</f>
        <v/>
      </c>
      <c r="Q588" s="16">
        <f>IF($P588="Overdue",'Settings'!$B$5-$O588,"")</f>
        <v/>
      </c>
      <c r="R588" s="16">
        <f>IF($A588="","",COUNT($H588,$J588,$K588))</f>
        <v/>
      </c>
      <c r="S588" s="17">
        <f>IF($O588="","",DATE(YEAR($O588),MONTH($O588),1))</f>
        <v/>
      </c>
      <c r="T588" s="16">
        <f>IF($P588="Overdue",COUNTIF($P$3:$P588,"Overdue"),"")</f>
        <v/>
      </c>
    </row>
    <row r="589">
      <c r="A589" s="4" t="n"/>
      <c r="B589" s="4" t="n"/>
      <c r="C589" s="14" t="n"/>
      <c r="D589" s="4" t="n"/>
      <c r="E589" s="4" t="n"/>
      <c r="F589" s="5" t="n"/>
      <c r="G589" s="6" t="n"/>
      <c r="H589" s="5" t="n"/>
      <c r="I589" s="4" t="n"/>
      <c r="J589" s="5" t="n"/>
      <c r="K589" s="5" t="n"/>
      <c r="L589" s="4" t="n"/>
      <c r="M589" s="5" t="n"/>
      <c r="N589" s="4" t="n"/>
      <c r="O589" s="15">
        <f>IF($F589="","",EDATE($F589,IF($G589="",'Settings'!$B$6,$G589)))</f>
        <v/>
      </c>
      <c r="P589" s="9">
        <f>IF($O589="","",IF(OR($M589&lt;&gt;"",$L589="Booked"),"Booked",IF(OR($L589="Declined",$L589="Moved / left"),"Closed",IF($O589&lt;DATE(YEAR('Settings'!$B$5),MONTH('Settings'!$B$5),1),"Overdue",IF($O589&lt;=EOMONTH('Settings'!$B$5,0),"Due this month",IF($O589&lt;=EOMONTH('Settings'!$B$5,1),"Due next month","Not yet due"))))))</f>
        <v/>
      </c>
      <c r="Q589" s="16">
        <f>IF($P589="Overdue",'Settings'!$B$5-$O589,"")</f>
        <v/>
      </c>
      <c r="R589" s="16">
        <f>IF($A589="","",COUNT($H589,$J589,$K589))</f>
        <v/>
      </c>
      <c r="S589" s="17">
        <f>IF($O589="","",DATE(YEAR($O589),MONTH($O589),1))</f>
        <v/>
      </c>
      <c r="T589" s="16">
        <f>IF($P589="Overdue",COUNTIF($P$3:$P589,"Overdue"),"")</f>
        <v/>
      </c>
    </row>
    <row r="590">
      <c r="A590" s="4" t="n"/>
      <c r="B590" s="4" t="n"/>
      <c r="C590" s="14" t="n"/>
      <c r="D590" s="4" t="n"/>
      <c r="E590" s="4" t="n"/>
      <c r="F590" s="5" t="n"/>
      <c r="G590" s="6" t="n"/>
      <c r="H590" s="5" t="n"/>
      <c r="I590" s="4" t="n"/>
      <c r="J590" s="5" t="n"/>
      <c r="K590" s="5" t="n"/>
      <c r="L590" s="4" t="n"/>
      <c r="M590" s="5" t="n"/>
      <c r="N590" s="4" t="n"/>
      <c r="O590" s="15">
        <f>IF($F590="","",EDATE($F590,IF($G590="",'Settings'!$B$6,$G590)))</f>
        <v/>
      </c>
      <c r="P590" s="9">
        <f>IF($O590="","",IF(OR($M590&lt;&gt;"",$L590="Booked"),"Booked",IF(OR($L590="Declined",$L590="Moved / left"),"Closed",IF($O590&lt;DATE(YEAR('Settings'!$B$5),MONTH('Settings'!$B$5),1),"Overdue",IF($O590&lt;=EOMONTH('Settings'!$B$5,0),"Due this month",IF($O590&lt;=EOMONTH('Settings'!$B$5,1),"Due next month","Not yet due"))))))</f>
        <v/>
      </c>
      <c r="Q590" s="16">
        <f>IF($P590="Overdue",'Settings'!$B$5-$O590,"")</f>
        <v/>
      </c>
      <c r="R590" s="16">
        <f>IF($A590="","",COUNT($H590,$J590,$K590))</f>
        <v/>
      </c>
      <c r="S590" s="17">
        <f>IF($O590="","",DATE(YEAR($O590),MONTH($O590),1))</f>
        <v/>
      </c>
      <c r="T590" s="16">
        <f>IF($P590="Overdue",COUNTIF($P$3:$P590,"Overdue"),"")</f>
        <v/>
      </c>
    </row>
    <row r="591">
      <c r="A591" s="4" t="n"/>
      <c r="B591" s="4" t="n"/>
      <c r="C591" s="14" t="n"/>
      <c r="D591" s="4" t="n"/>
      <c r="E591" s="4" t="n"/>
      <c r="F591" s="5" t="n"/>
      <c r="G591" s="6" t="n"/>
      <c r="H591" s="5" t="n"/>
      <c r="I591" s="4" t="n"/>
      <c r="J591" s="5" t="n"/>
      <c r="K591" s="5" t="n"/>
      <c r="L591" s="4" t="n"/>
      <c r="M591" s="5" t="n"/>
      <c r="N591" s="4" t="n"/>
      <c r="O591" s="15">
        <f>IF($F591="","",EDATE($F591,IF($G591="",'Settings'!$B$6,$G591)))</f>
        <v/>
      </c>
      <c r="P591" s="9">
        <f>IF($O591="","",IF(OR($M591&lt;&gt;"",$L591="Booked"),"Booked",IF(OR($L591="Declined",$L591="Moved / left"),"Closed",IF($O591&lt;DATE(YEAR('Settings'!$B$5),MONTH('Settings'!$B$5),1),"Overdue",IF($O591&lt;=EOMONTH('Settings'!$B$5,0),"Due this month",IF($O591&lt;=EOMONTH('Settings'!$B$5,1),"Due next month","Not yet due"))))))</f>
        <v/>
      </c>
      <c r="Q591" s="16">
        <f>IF($P591="Overdue",'Settings'!$B$5-$O591,"")</f>
        <v/>
      </c>
      <c r="R591" s="16">
        <f>IF($A591="","",COUNT($H591,$J591,$K591))</f>
        <v/>
      </c>
      <c r="S591" s="17">
        <f>IF($O591="","",DATE(YEAR($O591),MONTH($O591),1))</f>
        <v/>
      </c>
      <c r="T591" s="16">
        <f>IF($P591="Overdue",COUNTIF($P$3:$P591,"Overdue"),"")</f>
        <v/>
      </c>
    </row>
    <row r="592">
      <c r="A592" s="4" t="n"/>
      <c r="B592" s="4" t="n"/>
      <c r="C592" s="14" t="n"/>
      <c r="D592" s="4" t="n"/>
      <c r="E592" s="4" t="n"/>
      <c r="F592" s="5" t="n"/>
      <c r="G592" s="6" t="n"/>
      <c r="H592" s="5" t="n"/>
      <c r="I592" s="4" t="n"/>
      <c r="J592" s="5" t="n"/>
      <c r="K592" s="5" t="n"/>
      <c r="L592" s="4" t="n"/>
      <c r="M592" s="5" t="n"/>
      <c r="N592" s="4" t="n"/>
      <c r="O592" s="15">
        <f>IF($F592="","",EDATE($F592,IF($G592="",'Settings'!$B$6,$G592)))</f>
        <v/>
      </c>
      <c r="P592" s="9">
        <f>IF($O592="","",IF(OR($M592&lt;&gt;"",$L592="Booked"),"Booked",IF(OR($L592="Declined",$L592="Moved / left"),"Closed",IF($O592&lt;DATE(YEAR('Settings'!$B$5),MONTH('Settings'!$B$5),1),"Overdue",IF($O592&lt;=EOMONTH('Settings'!$B$5,0),"Due this month",IF($O592&lt;=EOMONTH('Settings'!$B$5,1),"Due next month","Not yet due"))))))</f>
        <v/>
      </c>
      <c r="Q592" s="16">
        <f>IF($P592="Overdue",'Settings'!$B$5-$O592,"")</f>
        <v/>
      </c>
      <c r="R592" s="16">
        <f>IF($A592="","",COUNT($H592,$J592,$K592))</f>
        <v/>
      </c>
      <c r="S592" s="17">
        <f>IF($O592="","",DATE(YEAR($O592),MONTH($O592),1))</f>
        <v/>
      </c>
      <c r="T592" s="16">
        <f>IF($P592="Overdue",COUNTIF($P$3:$P592,"Overdue"),"")</f>
        <v/>
      </c>
    </row>
    <row r="593">
      <c r="A593" s="4" t="n"/>
      <c r="B593" s="4" t="n"/>
      <c r="C593" s="14" t="n"/>
      <c r="D593" s="4" t="n"/>
      <c r="E593" s="4" t="n"/>
      <c r="F593" s="5" t="n"/>
      <c r="G593" s="6" t="n"/>
      <c r="H593" s="5" t="n"/>
      <c r="I593" s="4" t="n"/>
      <c r="J593" s="5" t="n"/>
      <c r="K593" s="5" t="n"/>
      <c r="L593" s="4" t="n"/>
      <c r="M593" s="5" t="n"/>
      <c r="N593" s="4" t="n"/>
      <c r="O593" s="15">
        <f>IF($F593="","",EDATE($F593,IF($G593="",'Settings'!$B$6,$G593)))</f>
        <v/>
      </c>
      <c r="P593" s="9">
        <f>IF($O593="","",IF(OR($M593&lt;&gt;"",$L593="Booked"),"Booked",IF(OR($L593="Declined",$L593="Moved / left"),"Closed",IF($O593&lt;DATE(YEAR('Settings'!$B$5),MONTH('Settings'!$B$5),1),"Overdue",IF($O593&lt;=EOMONTH('Settings'!$B$5,0),"Due this month",IF($O593&lt;=EOMONTH('Settings'!$B$5,1),"Due next month","Not yet due"))))))</f>
        <v/>
      </c>
      <c r="Q593" s="16">
        <f>IF($P593="Overdue",'Settings'!$B$5-$O593,"")</f>
        <v/>
      </c>
      <c r="R593" s="16">
        <f>IF($A593="","",COUNT($H593,$J593,$K593))</f>
        <v/>
      </c>
      <c r="S593" s="17">
        <f>IF($O593="","",DATE(YEAR($O593),MONTH($O593),1))</f>
        <v/>
      </c>
      <c r="T593" s="16">
        <f>IF($P593="Overdue",COUNTIF($P$3:$P593,"Overdue"),"")</f>
        <v/>
      </c>
    </row>
    <row r="594">
      <c r="A594" s="4" t="n"/>
      <c r="B594" s="4" t="n"/>
      <c r="C594" s="14" t="n"/>
      <c r="D594" s="4" t="n"/>
      <c r="E594" s="4" t="n"/>
      <c r="F594" s="5" t="n"/>
      <c r="G594" s="6" t="n"/>
      <c r="H594" s="5" t="n"/>
      <c r="I594" s="4" t="n"/>
      <c r="J594" s="5" t="n"/>
      <c r="K594" s="5" t="n"/>
      <c r="L594" s="4" t="n"/>
      <c r="M594" s="5" t="n"/>
      <c r="N594" s="4" t="n"/>
      <c r="O594" s="15">
        <f>IF($F594="","",EDATE($F594,IF($G594="",'Settings'!$B$6,$G594)))</f>
        <v/>
      </c>
      <c r="P594" s="9">
        <f>IF($O594="","",IF(OR($M594&lt;&gt;"",$L594="Booked"),"Booked",IF(OR($L594="Declined",$L594="Moved / left"),"Closed",IF($O594&lt;DATE(YEAR('Settings'!$B$5),MONTH('Settings'!$B$5),1),"Overdue",IF($O594&lt;=EOMONTH('Settings'!$B$5,0),"Due this month",IF($O594&lt;=EOMONTH('Settings'!$B$5,1),"Due next month","Not yet due"))))))</f>
        <v/>
      </c>
      <c r="Q594" s="16">
        <f>IF($P594="Overdue",'Settings'!$B$5-$O594,"")</f>
        <v/>
      </c>
      <c r="R594" s="16">
        <f>IF($A594="","",COUNT($H594,$J594,$K594))</f>
        <v/>
      </c>
      <c r="S594" s="17">
        <f>IF($O594="","",DATE(YEAR($O594),MONTH($O594),1))</f>
        <v/>
      </c>
      <c r="T594" s="16">
        <f>IF($P594="Overdue",COUNTIF($P$3:$P594,"Overdue"),"")</f>
        <v/>
      </c>
    </row>
    <row r="595">
      <c r="A595" s="4" t="n"/>
      <c r="B595" s="4" t="n"/>
      <c r="C595" s="14" t="n"/>
      <c r="D595" s="4" t="n"/>
      <c r="E595" s="4" t="n"/>
      <c r="F595" s="5" t="n"/>
      <c r="G595" s="6" t="n"/>
      <c r="H595" s="5" t="n"/>
      <c r="I595" s="4" t="n"/>
      <c r="J595" s="5" t="n"/>
      <c r="K595" s="5" t="n"/>
      <c r="L595" s="4" t="n"/>
      <c r="M595" s="5" t="n"/>
      <c r="N595" s="4" t="n"/>
      <c r="O595" s="15">
        <f>IF($F595="","",EDATE($F595,IF($G595="",'Settings'!$B$6,$G595)))</f>
        <v/>
      </c>
      <c r="P595" s="9">
        <f>IF($O595="","",IF(OR($M595&lt;&gt;"",$L595="Booked"),"Booked",IF(OR($L595="Declined",$L595="Moved / left"),"Closed",IF($O595&lt;DATE(YEAR('Settings'!$B$5),MONTH('Settings'!$B$5),1),"Overdue",IF($O595&lt;=EOMONTH('Settings'!$B$5,0),"Due this month",IF($O595&lt;=EOMONTH('Settings'!$B$5,1),"Due next month","Not yet due"))))))</f>
        <v/>
      </c>
      <c r="Q595" s="16">
        <f>IF($P595="Overdue",'Settings'!$B$5-$O595,"")</f>
        <v/>
      </c>
      <c r="R595" s="16">
        <f>IF($A595="","",COUNT($H595,$J595,$K595))</f>
        <v/>
      </c>
      <c r="S595" s="17">
        <f>IF($O595="","",DATE(YEAR($O595),MONTH($O595),1))</f>
        <v/>
      </c>
      <c r="T595" s="16">
        <f>IF($P595="Overdue",COUNTIF($P$3:$P595,"Overdue"),"")</f>
        <v/>
      </c>
    </row>
    <row r="596">
      <c r="A596" s="4" t="n"/>
      <c r="B596" s="4" t="n"/>
      <c r="C596" s="14" t="n"/>
      <c r="D596" s="4" t="n"/>
      <c r="E596" s="4" t="n"/>
      <c r="F596" s="5" t="n"/>
      <c r="G596" s="6" t="n"/>
      <c r="H596" s="5" t="n"/>
      <c r="I596" s="4" t="n"/>
      <c r="J596" s="5" t="n"/>
      <c r="K596" s="5" t="n"/>
      <c r="L596" s="4" t="n"/>
      <c r="M596" s="5" t="n"/>
      <c r="N596" s="4" t="n"/>
      <c r="O596" s="15">
        <f>IF($F596="","",EDATE($F596,IF($G596="",'Settings'!$B$6,$G596)))</f>
        <v/>
      </c>
      <c r="P596" s="9">
        <f>IF($O596="","",IF(OR($M596&lt;&gt;"",$L596="Booked"),"Booked",IF(OR($L596="Declined",$L596="Moved / left"),"Closed",IF($O596&lt;DATE(YEAR('Settings'!$B$5),MONTH('Settings'!$B$5),1),"Overdue",IF($O596&lt;=EOMONTH('Settings'!$B$5,0),"Due this month",IF($O596&lt;=EOMONTH('Settings'!$B$5,1),"Due next month","Not yet due"))))))</f>
        <v/>
      </c>
      <c r="Q596" s="16">
        <f>IF($P596="Overdue",'Settings'!$B$5-$O596,"")</f>
        <v/>
      </c>
      <c r="R596" s="16">
        <f>IF($A596="","",COUNT($H596,$J596,$K596))</f>
        <v/>
      </c>
      <c r="S596" s="17">
        <f>IF($O596="","",DATE(YEAR($O596),MONTH($O596),1))</f>
        <v/>
      </c>
      <c r="T596" s="16">
        <f>IF($P596="Overdue",COUNTIF($P$3:$P596,"Overdue"),"")</f>
        <v/>
      </c>
    </row>
    <row r="597">
      <c r="A597" s="4" t="n"/>
      <c r="B597" s="4" t="n"/>
      <c r="C597" s="14" t="n"/>
      <c r="D597" s="4" t="n"/>
      <c r="E597" s="4" t="n"/>
      <c r="F597" s="5" t="n"/>
      <c r="G597" s="6" t="n"/>
      <c r="H597" s="5" t="n"/>
      <c r="I597" s="4" t="n"/>
      <c r="J597" s="5" t="n"/>
      <c r="K597" s="5" t="n"/>
      <c r="L597" s="4" t="n"/>
      <c r="M597" s="5" t="n"/>
      <c r="N597" s="4" t="n"/>
      <c r="O597" s="15">
        <f>IF($F597="","",EDATE($F597,IF($G597="",'Settings'!$B$6,$G597)))</f>
        <v/>
      </c>
      <c r="P597" s="9">
        <f>IF($O597="","",IF(OR($M597&lt;&gt;"",$L597="Booked"),"Booked",IF(OR($L597="Declined",$L597="Moved / left"),"Closed",IF($O597&lt;DATE(YEAR('Settings'!$B$5),MONTH('Settings'!$B$5),1),"Overdue",IF($O597&lt;=EOMONTH('Settings'!$B$5,0),"Due this month",IF($O597&lt;=EOMONTH('Settings'!$B$5,1),"Due next month","Not yet due"))))))</f>
        <v/>
      </c>
      <c r="Q597" s="16">
        <f>IF($P597="Overdue",'Settings'!$B$5-$O597,"")</f>
        <v/>
      </c>
      <c r="R597" s="16">
        <f>IF($A597="","",COUNT($H597,$J597,$K597))</f>
        <v/>
      </c>
      <c r="S597" s="17">
        <f>IF($O597="","",DATE(YEAR($O597),MONTH($O597),1))</f>
        <v/>
      </c>
      <c r="T597" s="16">
        <f>IF($P597="Overdue",COUNTIF($P$3:$P597,"Overdue"),"")</f>
        <v/>
      </c>
    </row>
    <row r="598">
      <c r="A598" s="4" t="n"/>
      <c r="B598" s="4" t="n"/>
      <c r="C598" s="14" t="n"/>
      <c r="D598" s="4" t="n"/>
      <c r="E598" s="4" t="n"/>
      <c r="F598" s="5" t="n"/>
      <c r="G598" s="6" t="n"/>
      <c r="H598" s="5" t="n"/>
      <c r="I598" s="4" t="n"/>
      <c r="J598" s="5" t="n"/>
      <c r="K598" s="5" t="n"/>
      <c r="L598" s="4" t="n"/>
      <c r="M598" s="5" t="n"/>
      <c r="N598" s="4" t="n"/>
      <c r="O598" s="15">
        <f>IF($F598="","",EDATE($F598,IF($G598="",'Settings'!$B$6,$G598)))</f>
        <v/>
      </c>
      <c r="P598" s="9">
        <f>IF($O598="","",IF(OR($M598&lt;&gt;"",$L598="Booked"),"Booked",IF(OR($L598="Declined",$L598="Moved / left"),"Closed",IF($O598&lt;DATE(YEAR('Settings'!$B$5),MONTH('Settings'!$B$5),1),"Overdue",IF($O598&lt;=EOMONTH('Settings'!$B$5,0),"Due this month",IF($O598&lt;=EOMONTH('Settings'!$B$5,1),"Due next month","Not yet due"))))))</f>
        <v/>
      </c>
      <c r="Q598" s="16">
        <f>IF($P598="Overdue",'Settings'!$B$5-$O598,"")</f>
        <v/>
      </c>
      <c r="R598" s="16">
        <f>IF($A598="","",COUNT($H598,$J598,$K598))</f>
        <v/>
      </c>
      <c r="S598" s="17">
        <f>IF($O598="","",DATE(YEAR($O598),MONTH($O598),1))</f>
        <v/>
      </c>
      <c r="T598" s="16">
        <f>IF($P598="Overdue",COUNTIF($P$3:$P598,"Overdue"),"")</f>
        <v/>
      </c>
    </row>
    <row r="599">
      <c r="A599" s="4" t="n"/>
      <c r="B599" s="4" t="n"/>
      <c r="C599" s="14" t="n"/>
      <c r="D599" s="4" t="n"/>
      <c r="E599" s="4" t="n"/>
      <c r="F599" s="5" t="n"/>
      <c r="G599" s="6" t="n"/>
      <c r="H599" s="5" t="n"/>
      <c r="I599" s="4" t="n"/>
      <c r="J599" s="5" t="n"/>
      <c r="K599" s="5" t="n"/>
      <c r="L599" s="4" t="n"/>
      <c r="M599" s="5" t="n"/>
      <c r="N599" s="4" t="n"/>
      <c r="O599" s="15">
        <f>IF($F599="","",EDATE($F599,IF($G599="",'Settings'!$B$6,$G599)))</f>
        <v/>
      </c>
      <c r="P599" s="9">
        <f>IF($O599="","",IF(OR($M599&lt;&gt;"",$L599="Booked"),"Booked",IF(OR($L599="Declined",$L599="Moved / left"),"Closed",IF($O599&lt;DATE(YEAR('Settings'!$B$5),MONTH('Settings'!$B$5),1),"Overdue",IF($O599&lt;=EOMONTH('Settings'!$B$5,0),"Due this month",IF($O599&lt;=EOMONTH('Settings'!$B$5,1),"Due next month","Not yet due"))))))</f>
        <v/>
      </c>
      <c r="Q599" s="16">
        <f>IF($P599="Overdue",'Settings'!$B$5-$O599,"")</f>
        <v/>
      </c>
      <c r="R599" s="16">
        <f>IF($A599="","",COUNT($H599,$J599,$K599))</f>
        <v/>
      </c>
      <c r="S599" s="17">
        <f>IF($O599="","",DATE(YEAR($O599),MONTH($O599),1))</f>
        <v/>
      </c>
      <c r="T599" s="16">
        <f>IF($P599="Overdue",COUNTIF($P$3:$P599,"Overdue"),"")</f>
        <v/>
      </c>
    </row>
    <row r="600">
      <c r="A600" s="4" t="n"/>
      <c r="B600" s="4" t="n"/>
      <c r="C600" s="14" t="n"/>
      <c r="D600" s="4" t="n"/>
      <c r="E600" s="4" t="n"/>
      <c r="F600" s="5" t="n"/>
      <c r="G600" s="6" t="n"/>
      <c r="H600" s="5" t="n"/>
      <c r="I600" s="4" t="n"/>
      <c r="J600" s="5" t="n"/>
      <c r="K600" s="5" t="n"/>
      <c r="L600" s="4" t="n"/>
      <c r="M600" s="5" t="n"/>
      <c r="N600" s="4" t="n"/>
      <c r="O600" s="15">
        <f>IF($F600="","",EDATE($F600,IF($G600="",'Settings'!$B$6,$G600)))</f>
        <v/>
      </c>
      <c r="P600" s="9">
        <f>IF($O600="","",IF(OR($M600&lt;&gt;"",$L600="Booked"),"Booked",IF(OR($L600="Declined",$L600="Moved / left"),"Closed",IF($O600&lt;DATE(YEAR('Settings'!$B$5),MONTH('Settings'!$B$5),1),"Overdue",IF($O600&lt;=EOMONTH('Settings'!$B$5,0),"Due this month",IF($O600&lt;=EOMONTH('Settings'!$B$5,1),"Due next month","Not yet due"))))))</f>
        <v/>
      </c>
      <c r="Q600" s="16">
        <f>IF($P600="Overdue",'Settings'!$B$5-$O600,"")</f>
        <v/>
      </c>
      <c r="R600" s="16">
        <f>IF($A600="","",COUNT($H600,$J600,$K600))</f>
        <v/>
      </c>
      <c r="S600" s="17">
        <f>IF($O600="","",DATE(YEAR($O600),MONTH($O600),1))</f>
        <v/>
      </c>
      <c r="T600" s="16">
        <f>IF($P600="Overdue",COUNTIF($P$3:$P600,"Overdue"),"")</f>
        <v/>
      </c>
    </row>
    <row r="601">
      <c r="A601" s="4" t="n"/>
      <c r="B601" s="4" t="n"/>
      <c r="C601" s="14" t="n"/>
      <c r="D601" s="4" t="n"/>
      <c r="E601" s="4" t="n"/>
      <c r="F601" s="5" t="n"/>
      <c r="G601" s="6" t="n"/>
      <c r="H601" s="5" t="n"/>
      <c r="I601" s="4" t="n"/>
      <c r="J601" s="5" t="n"/>
      <c r="K601" s="5" t="n"/>
      <c r="L601" s="4" t="n"/>
      <c r="M601" s="5" t="n"/>
      <c r="N601" s="4" t="n"/>
      <c r="O601" s="15">
        <f>IF($F601="","",EDATE($F601,IF($G601="",'Settings'!$B$6,$G601)))</f>
        <v/>
      </c>
      <c r="P601" s="9">
        <f>IF($O601="","",IF(OR($M601&lt;&gt;"",$L601="Booked"),"Booked",IF(OR($L601="Declined",$L601="Moved / left"),"Closed",IF($O601&lt;DATE(YEAR('Settings'!$B$5),MONTH('Settings'!$B$5),1),"Overdue",IF($O601&lt;=EOMONTH('Settings'!$B$5,0),"Due this month",IF($O601&lt;=EOMONTH('Settings'!$B$5,1),"Due next month","Not yet due"))))))</f>
        <v/>
      </c>
      <c r="Q601" s="16">
        <f>IF($P601="Overdue",'Settings'!$B$5-$O601,"")</f>
        <v/>
      </c>
      <c r="R601" s="16">
        <f>IF($A601="","",COUNT($H601,$J601,$K601))</f>
        <v/>
      </c>
      <c r="S601" s="17">
        <f>IF($O601="","",DATE(YEAR($O601),MONTH($O601),1))</f>
        <v/>
      </c>
      <c r="T601" s="16">
        <f>IF($P601="Overdue",COUNTIF($P$3:$P601,"Overdue"),"")</f>
        <v/>
      </c>
    </row>
    <row r="602">
      <c r="A602" s="4" t="n"/>
      <c r="B602" s="4" t="n"/>
      <c r="C602" s="14" t="n"/>
      <c r="D602" s="4" t="n"/>
      <c r="E602" s="4" t="n"/>
      <c r="F602" s="5" t="n"/>
      <c r="G602" s="6" t="n"/>
      <c r="H602" s="5" t="n"/>
      <c r="I602" s="4" t="n"/>
      <c r="J602" s="5" t="n"/>
      <c r="K602" s="5" t="n"/>
      <c r="L602" s="4" t="n"/>
      <c r="M602" s="5" t="n"/>
      <c r="N602" s="4" t="n"/>
      <c r="O602" s="15">
        <f>IF($F602="","",EDATE($F602,IF($G602="",'Settings'!$B$6,$G602)))</f>
        <v/>
      </c>
      <c r="P602" s="9">
        <f>IF($O602="","",IF(OR($M602&lt;&gt;"",$L602="Booked"),"Booked",IF(OR($L602="Declined",$L602="Moved / left"),"Closed",IF($O602&lt;DATE(YEAR('Settings'!$B$5),MONTH('Settings'!$B$5),1),"Overdue",IF($O602&lt;=EOMONTH('Settings'!$B$5,0),"Due this month",IF($O602&lt;=EOMONTH('Settings'!$B$5,1),"Due next month","Not yet due"))))))</f>
        <v/>
      </c>
      <c r="Q602" s="16">
        <f>IF($P602="Overdue",'Settings'!$B$5-$O602,"")</f>
        <v/>
      </c>
      <c r="R602" s="16">
        <f>IF($A602="","",COUNT($H602,$J602,$K602))</f>
        <v/>
      </c>
      <c r="S602" s="17">
        <f>IF($O602="","",DATE(YEAR($O602),MONTH($O602),1))</f>
        <v/>
      </c>
      <c r="T602" s="16">
        <f>IF($P602="Overdue",COUNTIF($P$3:$P602,"Overdue"),"")</f>
        <v/>
      </c>
    </row>
    <row r="603">
      <c r="A603" s="4" t="n"/>
      <c r="B603" s="4" t="n"/>
      <c r="C603" s="14" t="n"/>
      <c r="D603" s="4" t="n"/>
      <c r="E603" s="4" t="n"/>
      <c r="F603" s="5" t="n"/>
      <c r="G603" s="6" t="n"/>
      <c r="H603" s="5" t="n"/>
      <c r="I603" s="4" t="n"/>
      <c r="J603" s="5" t="n"/>
      <c r="K603" s="5" t="n"/>
      <c r="L603" s="4" t="n"/>
      <c r="M603" s="5" t="n"/>
      <c r="N603" s="4" t="n"/>
      <c r="O603" s="15">
        <f>IF($F603="","",EDATE($F603,IF($G603="",'Settings'!$B$6,$G603)))</f>
        <v/>
      </c>
      <c r="P603" s="9">
        <f>IF($O603="","",IF(OR($M603&lt;&gt;"",$L603="Booked"),"Booked",IF(OR($L603="Declined",$L603="Moved / left"),"Closed",IF($O603&lt;DATE(YEAR('Settings'!$B$5),MONTH('Settings'!$B$5),1),"Overdue",IF($O603&lt;=EOMONTH('Settings'!$B$5,0),"Due this month",IF($O603&lt;=EOMONTH('Settings'!$B$5,1),"Due next month","Not yet due"))))))</f>
        <v/>
      </c>
      <c r="Q603" s="16">
        <f>IF($P603="Overdue",'Settings'!$B$5-$O603,"")</f>
        <v/>
      </c>
      <c r="R603" s="16">
        <f>IF($A603="","",COUNT($H603,$J603,$K603))</f>
        <v/>
      </c>
      <c r="S603" s="17">
        <f>IF($O603="","",DATE(YEAR($O603),MONTH($O603),1))</f>
        <v/>
      </c>
      <c r="T603" s="16">
        <f>IF($P603="Overdue",COUNTIF($P$3:$P603,"Overdue"),"")</f>
        <v/>
      </c>
    </row>
    <row r="604">
      <c r="A604" s="4" t="n"/>
      <c r="B604" s="4" t="n"/>
      <c r="C604" s="14" t="n"/>
      <c r="D604" s="4" t="n"/>
      <c r="E604" s="4" t="n"/>
      <c r="F604" s="5" t="n"/>
      <c r="G604" s="6" t="n"/>
      <c r="H604" s="5" t="n"/>
      <c r="I604" s="4" t="n"/>
      <c r="J604" s="5" t="n"/>
      <c r="K604" s="5" t="n"/>
      <c r="L604" s="4" t="n"/>
      <c r="M604" s="5" t="n"/>
      <c r="N604" s="4" t="n"/>
      <c r="O604" s="15">
        <f>IF($F604="","",EDATE($F604,IF($G604="",'Settings'!$B$6,$G604)))</f>
        <v/>
      </c>
      <c r="P604" s="9">
        <f>IF($O604="","",IF(OR($M604&lt;&gt;"",$L604="Booked"),"Booked",IF(OR($L604="Declined",$L604="Moved / left"),"Closed",IF($O604&lt;DATE(YEAR('Settings'!$B$5),MONTH('Settings'!$B$5),1),"Overdue",IF($O604&lt;=EOMONTH('Settings'!$B$5,0),"Due this month",IF($O604&lt;=EOMONTH('Settings'!$B$5,1),"Due next month","Not yet due"))))))</f>
        <v/>
      </c>
      <c r="Q604" s="16">
        <f>IF($P604="Overdue",'Settings'!$B$5-$O604,"")</f>
        <v/>
      </c>
      <c r="R604" s="16">
        <f>IF($A604="","",COUNT($H604,$J604,$K604))</f>
        <v/>
      </c>
      <c r="S604" s="17">
        <f>IF($O604="","",DATE(YEAR($O604),MONTH($O604),1))</f>
        <v/>
      </c>
      <c r="T604" s="16">
        <f>IF($P604="Overdue",COUNTIF($P$3:$P604,"Overdue"),"")</f>
        <v/>
      </c>
    </row>
    <row r="605">
      <c r="A605" s="4" t="n"/>
      <c r="B605" s="4" t="n"/>
      <c r="C605" s="14" t="n"/>
      <c r="D605" s="4" t="n"/>
      <c r="E605" s="4" t="n"/>
      <c r="F605" s="5" t="n"/>
      <c r="G605" s="6" t="n"/>
      <c r="H605" s="5" t="n"/>
      <c r="I605" s="4" t="n"/>
      <c r="J605" s="5" t="n"/>
      <c r="K605" s="5" t="n"/>
      <c r="L605" s="4" t="n"/>
      <c r="M605" s="5" t="n"/>
      <c r="N605" s="4" t="n"/>
      <c r="O605" s="15">
        <f>IF($F605="","",EDATE($F605,IF($G605="",'Settings'!$B$6,$G605)))</f>
        <v/>
      </c>
      <c r="P605" s="9">
        <f>IF($O605="","",IF(OR($M605&lt;&gt;"",$L605="Booked"),"Booked",IF(OR($L605="Declined",$L605="Moved / left"),"Closed",IF($O605&lt;DATE(YEAR('Settings'!$B$5),MONTH('Settings'!$B$5),1),"Overdue",IF($O605&lt;=EOMONTH('Settings'!$B$5,0),"Due this month",IF($O605&lt;=EOMONTH('Settings'!$B$5,1),"Due next month","Not yet due"))))))</f>
        <v/>
      </c>
      <c r="Q605" s="16">
        <f>IF($P605="Overdue",'Settings'!$B$5-$O605,"")</f>
        <v/>
      </c>
      <c r="R605" s="16">
        <f>IF($A605="","",COUNT($H605,$J605,$K605))</f>
        <v/>
      </c>
      <c r="S605" s="17">
        <f>IF($O605="","",DATE(YEAR($O605),MONTH($O605),1))</f>
        <v/>
      </c>
      <c r="T605" s="16">
        <f>IF($P605="Overdue",COUNTIF($P$3:$P605,"Overdue"),"")</f>
        <v/>
      </c>
    </row>
    <row r="606">
      <c r="A606" s="4" t="n"/>
      <c r="B606" s="4" t="n"/>
      <c r="C606" s="14" t="n"/>
      <c r="D606" s="4" t="n"/>
      <c r="E606" s="4" t="n"/>
      <c r="F606" s="5" t="n"/>
      <c r="G606" s="6" t="n"/>
      <c r="H606" s="5" t="n"/>
      <c r="I606" s="4" t="n"/>
      <c r="J606" s="5" t="n"/>
      <c r="K606" s="5" t="n"/>
      <c r="L606" s="4" t="n"/>
      <c r="M606" s="5" t="n"/>
      <c r="N606" s="4" t="n"/>
      <c r="O606" s="15">
        <f>IF($F606="","",EDATE($F606,IF($G606="",'Settings'!$B$6,$G606)))</f>
        <v/>
      </c>
      <c r="P606" s="9">
        <f>IF($O606="","",IF(OR($M606&lt;&gt;"",$L606="Booked"),"Booked",IF(OR($L606="Declined",$L606="Moved / left"),"Closed",IF($O606&lt;DATE(YEAR('Settings'!$B$5),MONTH('Settings'!$B$5),1),"Overdue",IF($O606&lt;=EOMONTH('Settings'!$B$5,0),"Due this month",IF($O606&lt;=EOMONTH('Settings'!$B$5,1),"Due next month","Not yet due"))))))</f>
        <v/>
      </c>
      <c r="Q606" s="16">
        <f>IF($P606="Overdue",'Settings'!$B$5-$O606,"")</f>
        <v/>
      </c>
      <c r="R606" s="16">
        <f>IF($A606="","",COUNT($H606,$J606,$K606))</f>
        <v/>
      </c>
      <c r="S606" s="17">
        <f>IF($O606="","",DATE(YEAR($O606),MONTH($O606),1))</f>
        <v/>
      </c>
      <c r="T606" s="16">
        <f>IF($P606="Overdue",COUNTIF($P$3:$P606,"Overdue"),"")</f>
        <v/>
      </c>
    </row>
    <row r="607">
      <c r="A607" s="4" t="n"/>
      <c r="B607" s="4" t="n"/>
      <c r="C607" s="14" t="n"/>
      <c r="D607" s="4" t="n"/>
      <c r="E607" s="4" t="n"/>
      <c r="F607" s="5" t="n"/>
      <c r="G607" s="6" t="n"/>
      <c r="H607" s="5" t="n"/>
      <c r="I607" s="4" t="n"/>
      <c r="J607" s="5" t="n"/>
      <c r="K607" s="5" t="n"/>
      <c r="L607" s="4" t="n"/>
      <c r="M607" s="5" t="n"/>
      <c r="N607" s="4" t="n"/>
      <c r="O607" s="15">
        <f>IF($F607="","",EDATE($F607,IF($G607="",'Settings'!$B$6,$G607)))</f>
        <v/>
      </c>
      <c r="P607" s="9">
        <f>IF($O607="","",IF(OR($M607&lt;&gt;"",$L607="Booked"),"Booked",IF(OR($L607="Declined",$L607="Moved / left"),"Closed",IF($O607&lt;DATE(YEAR('Settings'!$B$5),MONTH('Settings'!$B$5),1),"Overdue",IF($O607&lt;=EOMONTH('Settings'!$B$5,0),"Due this month",IF($O607&lt;=EOMONTH('Settings'!$B$5,1),"Due next month","Not yet due"))))))</f>
        <v/>
      </c>
      <c r="Q607" s="16">
        <f>IF($P607="Overdue",'Settings'!$B$5-$O607,"")</f>
        <v/>
      </c>
      <c r="R607" s="16">
        <f>IF($A607="","",COUNT($H607,$J607,$K607))</f>
        <v/>
      </c>
      <c r="S607" s="17">
        <f>IF($O607="","",DATE(YEAR($O607),MONTH($O607),1))</f>
        <v/>
      </c>
      <c r="T607" s="16">
        <f>IF($P607="Overdue",COUNTIF($P$3:$P607,"Overdue"),"")</f>
        <v/>
      </c>
    </row>
    <row r="608">
      <c r="A608" s="4" t="n"/>
      <c r="B608" s="4" t="n"/>
      <c r="C608" s="14" t="n"/>
      <c r="D608" s="4" t="n"/>
      <c r="E608" s="4" t="n"/>
      <c r="F608" s="5" t="n"/>
      <c r="G608" s="6" t="n"/>
      <c r="H608" s="5" t="n"/>
      <c r="I608" s="4" t="n"/>
      <c r="J608" s="5" t="n"/>
      <c r="K608" s="5" t="n"/>
      <c r="L608" s="4" t="n"/>
      <c r="M608" s="5" t="n"/>
      <c r="N608" s="4" t="n"/>
      <c r="O608" s="15">
        <f>IF($F608="","",EDATE($F608,IF($G608="",'Settings'!$B$6,$G608)))</f>
        <v/>
      </c>
      <c r="P608" s="9">
        <f>IF($O608="","",IF(OR($M608&lt;&gt;"",$L608="Booked"),"Booked",IF(OR($L608="Declined",$L608="Moved / left"),"Closed",IF($O608&lt;DATE(YEAR('Settings'!$B$5),MONTH('Settings'!$B$5),1),"Overdue",IF($O608&lt;=EOMONTH('Settings'!$B$5,0),"Due this month",IF($O608&lt;=EOMONTH('Settings'!$B$5,1),"Due next month","Not yet due"))))))</f>
        <v/>
      </c>
      <c r="Q608" s="16">
        <f>IF($P608="Overdue",'Settings'!$B$5-$O608,"")</f>
        <v/>
      </c>
      <c r="R608" s="16">
        <f>IF($A608="","",COUNT($H608,$J608,$K608))</f>
        <v/>
      </c>
      <c r="S608" s="17">
        <f>IF($O608="","",DATE(YEAR($O608),MONTH($O608),1))</f>
        <v/>
      </c>
      <c r="T608" s="16">
        <f>IF($P608="Overdue",COUNTIF($P$3:$P608,"Overdue"),"")</f>
        <v/>
      </c>
    </row>
    <row r="609">
      <c r="A609" s="4" t="n"/>
      <c r="B609" s="4" t="n"/>
      <c r="C609" s="14" t="n"/>
      <c r="D609" s="4" t="n"/>
      <c r="E609" s="4" t="n"/>
      <c r="F609" s="5" t="n"/>
      <c r="G609" s="6" t="n"/>
      <c r="H609" s="5" t="n"/>
      <c r="I609" s="4" t="n"/>
      <c r="J609" s="5" t="n"/>
      <c r="K609" s="5" t="n"/>
      <c r="L609" s="4" t="n"/>
      <c r="M609" s="5" t="n"/>
      <c r="N609" s="4" t="n"/>
      <c r="O609" s="15">
        <f>IF($F609="","",EDATE($F609,IF($G609="",'Settings'!$B$6,$G609)))</f>
        <v/>
      </c>
      <c r="P609" s="9">
        <f>IF($O609="","",IF(OR($M609&lt;&gt;"",$L609="Booked"),"Booked",IF(OR($L609="Declined",$L609="Moved / left"),"Closed",IF($O609&lt;DATE(YEAR('Settings'!$B$5),MONTH('Settings'!$B$5),1),"Overdue",IF($O609&lt;=EOMONTH('Settings'!$B$5,0),"Due this month",IF($O609&lt;=EOMONTH('Settings'!$B$5,1),"Due next month","Not yet due"))))))</f>
        <v/>
      </c>
      <c r="Q609" s="16">
        <f>IF($P609="Overdue",'Settings'!$B$5-$O609,"")</f>
        <v/>
      </c>
      <c r="R609" s="16">
        <f>IF($A609="","",COUNT($H609,$J609,$K609))</f>
        <v/>
      </c>
      <c r="S609" s="17">
        <f>IF($O609="","",DATE(YEAR($O609),MONTH($O609),1))</f>
        <v/>
      </c>
      <c r="T609" s="16">
        <f>IF($P609="Overdue",COUNTIF($P$3:$P609,"Overdue"),"")</f>
        <v/>
      </c>
    </row>
    <row r="610">
      <c r="A610" s="4" t="n"/>
      <c r="B610" s="4" t="n"/>
      <c r="C610" s="14" t="n"/>
      <c r="D610" s="4" t="n"/>
      <c r="E610" s="4" t="n"/>
      <c r="F610" s="5" t="n"/>
      <c r="G610" s="6" t="n"/>
      <c r="H610" s="5" t="n"/>
      <c r="I610" s="4" t="n"/>
      <c r="J610" s="5" t="n"/>
      <c r="K610" s="5" t="n"/>
      <c r="L610" s="4" t="n"/>
      <c r="M610" s="5" t="n"/>
      <c r="N610" s="4" t="n"/>
      <c r="O610" s="15">
        <f>IF($F610="","",EDATE($F610,IF($G610="",'Settings'!$B$6,$G610)))</f>
        <v/>
      </c>
      <c r="P610" s="9">
        <f>IF($O610="","",IF(OR($M610&lt;&gt;"",$L610="Booked"),"Booked",IF(OR($L610="Declined",$L610="Moved / left"),"Closed",IF($O610&lt;DATE(YEAR('Settings'!$B$5),MONTH('Settings'!$B$5),1),"Overdue",IF($O610&lt;=EOMONTH('Settings'!$B$5,0),"Due this month",IF($O610&lt;=EOMONTH('Settings'!$B$5,1),"Due next month","Not yet due"))))))</f>
        <v/>
      </c>
      <c r="Q610" s="16">
        <f>IF($P610="Overdue",'Settings'!$B$5-$O610,"")</f>
        <v/>
      </c>
      <c r="R610" s="16">
        <f>IF($A610="","",COUNT($H610,$J610,$K610))</f>
        <v/>
      </c>
      <c r="S610" s="17">
        <f>IF($O610="","",DATE(YEAR($O610),MONTH($O610),1))</f>
        <v/>
      </c>
      <c r="T610" s="16">
        <f>IF($P610="Overdue",COUNTIF($P$3:$P610,"Overdue"),"")</f>
        <v/>
      </c>
    </row>
    <row r="611">
      <c r="A611" s="4" t="n"/>
      <c r="B611" s="4" t="n"/>
      <c r="C611" s="14" t="n"/>
      <c r="D611" s="4" t="n"/>
      <c r="E611" s="4" t="n"/>
      <c r="F611" s="5" t="n"/>
      <c r="G611" s="6" t="n"/>
      <c r="H611" s="5" t="n"/>
      <c r="I611" s="4" t="n"/>
      <c r="J611" s="5" t="n"/>
      <c r="K611" s="5" t="n"/>
      <c r="L611" s="4" t="n"/>
      <c r="M611" s="5" t="n"/>
      <c r="N611" s="4" t="n"/>
      <c r="O611" s="15">
        <f>IF($F611="","",EDATE($F611,IF($G611="",'Settings'!$B$6,$G611)))</f>
        <v/>
      </c>
      <c r="P611" s="9">
        <f>IF($O611="","",IF(OR($M611&lt;&gt;"",$L611="Booked"),"Booked",IF(OR($L611="Declined",$L611="Moved / left"),"Closed",IF($O611&lt;DATE(YEAR('Settings'!$B$5),MONTH('Settings'!$B$5),1),"Overdue",IF($O611&lt;=EOMONTH('Settings'!$B$5,0),"Due this month",IF($O611&lt;=EOMONTH('Settings'!$B$5,1),"Due next month","Not yet due"))))))</f>
        <v/>
      </c>
      <c r="Q611" s="16">
        <f>IF($P611="Overdue",'Settings'!$B$5-$O611,"")</f>
        <v/>
      </c>
      <c r="R611" s="16">
        <f>IF($A611="","",COUNT($H611,$J611,$K611))</f>
        <v/>
      </c>
      <c r="S611" s="17">
        <f>IF($O611="","",DATE(YEAR($O611),MONTH($O611),1))</f>
        <v/>
      </c>
      <c r="T611" s="16">
        <f>IF($P611="Overdue",COUNTIF($P$3:$P611,"Overdue"),"")</f>
        <v/>
      </c>
    </row>
    <row r="612">
      <c r="A612" s="4" t="n"/>
      <c r="B612" s="4" t="n"/>
      <c r="C612" s="14" t="n"/>
      <c r="D612" s="4" t="n"/>
      <c r="E612" s="4" t="n"/>
      <c r="F612" s="5" t="n"/>
      <c r="G612" s="6" t="n"/>
      <c r="H612" s="5" t="n"/>
      <c r="I612" s="4" t="n"/>
      <c r="J612" s="5" t="n"/>
      <c r="K612" s="5" t="n"/>
      <c r="L612" s="4" t="n"/>
      <c r="M612" s="5" t="n"/>
      <c r="N612" s="4" t="n"/>
      <c r="O612" s="15">
        <f>IF($F612="","",EDATE($F612,IF($G612="",'Settings'!$B$6,$G612)))</f>
        <v/>
      </c>
      <c r="P612" s="9">
        <f>IF($O612="","",IF(OR($M612&lt;&gt;"",$L612="Booked"),"Booked",IF(OR($L612="Declined",$L612="Moved / left"),"Closed",IF($O612&lt;DATE(YEAR('Settings'!$B$5),MONTH('Settings'!$B$5),1),"Overdue",IF($O612&lt;=EOMONTH('Settings'!$B$5,0),"Due this month",IF($O612&lt;=EOMONTH('Settings'!$B$5,1),"Due next month","Not yet due"))))))</f>
        <v/>
      </c>
      <c r="Q612" s="16">
        <f>IF($P612="Overdue",'Settings'!$B$5-$O612,"")</f>
        <v/>
      </c>
      <c r="R612" s="16">
        <f>IF($A612="","",COUNT($H612,$J612,$K612))</f>
        <v/>
      </c>
      <c r="S612" s="17">
        <f>IF($O612="","",DATE(YEAR($O612),MONTH($O612),1))</f>
        <v/>
      </c>
      <c r="T612" s="16">
        <f>IF($P612="Overdue",COUNTIF($P$3:$P612,"Overdue"),"")</f>
        <v/>
      </c>
    </row>
    <row r="613">
      <c r="A613" s="4" t="n"/>
      <c r="B613" s="4" t="n"/>
      <c r="C613" s="14" t="n"/>
      <c r="D613" s="4" t="n"/>
      <c r="E613" s="4" t="n"/>
      <c r="F613" s="5" t="n"/>
      <c r="G613" s="6" t="n"/>
      <c r="H613" s="5" t="n"/>
      <c r="I613" s="4" t="n"/>
      <c r="J613" s="5" t="n"/>
      <c r="K613" s="5" t="n"/>
      <c r="L613" s="4" t="n"/>
      <c r="M613" s="5" t="n"/>
      <c r="N613" s="4" t="n"/>
      <c r="O613" s="15">
        <f>IF($F613="","",EDATE($F613,IF($G613="",'Settings'!$B$6,$G613)))</f>
        <v/>
      </c>
      <c r="P613" s="9">
        <f>IF($O613="","",IF(OR($M613&lt;&gt;"",$L613="Booked"),"Booked",IF(OR($L613="Declined",$L613="Moved / left"),"Closed",IF($O613&lt;DATE(YEAR('Settings'!$B$5),MONTH('Settings'!$B$5),1),"Overdue",IF($O613&lt;=EOMONTH('Settings'!$B$5,0),"Due this month",IF($O613&lt;=EOMONTH('Settings'!$B$5,1),"Due next month","Not yet due"))))))</f>
        <v/>
      </c>
      <c r="Q613" s="16">
        <f>IF($P613="Overdue",'Settings'!$B$5-$O613,"")</f>
        <v/>
      </c>
      <c r="R613" s="16">
        <f>IF($A613="","",COUNT($H613,$J613,$K613))</f>
        <v/>
      </c>
      <c r="S613" s="17">
        <f>IF($O613="","",DATE(YEAR($O613),MONTH($O613),1))</f>
        <v/>
      </c>
      <c r="T613" s="16">
        <f>IF($P613="Overdue",COUNTIF($P$3:$P613,"Overdue"),"")</f>
        <v/>
      </c>
    </row>
    <row r="614">
      <c r="A614" s="4" t="n"/>
      <c r="B614" s="4" t="n"/>
      <c r="C614" s="14" t="n"/>
      <c r="D614" s="4" t="n"/>
      <c r="E614" s="4" t="n"/>
      <c r="F614" s="5" t="n"/>
      <c r="G614" s="6" t="n"/>
      <c r="H614" s="5" t="n"/>
      <c r="I614" s="4" t="n"/>
      <c r="J614" s="5" t="n"/>
      <c r="K614" s="5" t="n"/>
      <c r="L614" s="4" t="n"/>
      <c r="M614" s="5" t="n"/>
      <c r="N614" s="4" t="n"/>
      <c r="O614" s="15">
        <f>IF($F614="","",EDATE($F614,IF($G614="",'Settings'!$B$6,$G614)))</f>
        <v/>
      </c>
      <c r="P614" s="9">
        <f>IF($O614="","",IF(OR($M614&lt;&gt;"",$L614="Booked"),"Booked",IF(OR($L614="Declined",$L614="Moved / left"),"Closed",IF($O614&lt;DATE(YEAR('Settings'!$B$5),MONTH('Settings'!$B$5),1),"Overdue",IF($O614&lt;=EOMONTH('Settings'!$B$5,0),"Due this month",IF($O614&lt;=EOMONTH('Settings'!$B$5,1),"Due next month","Not yet due"))))))</f>
        <v/>
      </c>
      <c r="Q614" s="16">
        <f>IF($P614="Overdue",'Settings'!$B$5-$O614,"")</f>
        <v/>
      </c>
      <c r="R614" s="16">
        <f>IF($A614="","",COUNT($H614,$J614,$K614))</f>
        <v/>
      </c>
      <c r="S614" s="17">
        <f>IF($O614="","",DATE(YEAR($O614),MONTH($O614),1))</f>
        <v/>
      </c>
      <c r="T614" s="16">
        <f>IF($P614="Overdue",COUNTIF($P$3:$P614,"Overdue"),"")</f>
        <v/>
      </c>
    </row>
    <row r="615">
      <c r="A615" s="4" t="n"/>
      <c r="B615" s="4" t="n"/>
      <c r="C615" s="14" t="n"/>
      <c r="D615" s="4" t="n"/>
      <c r="E615" s="4" t="n"/>
      <c r="F615" s="5" t="n"/>
      <c r="G615" s="6" t="n"/>
      <c r="H615" s="5" t="n"/>
      <c r="I615" s="4" t="n"/>
      <c r="J615" s="5" t="n"/>
      <c r="K615" s="5" t="n"/>
      <c r="L615" s="4" t="n"/>
      <c r="M615" s="5" t="n"/>
      <c r="N615" s="4" t="n"/>
      <c r="O615" s="15">
        <f>IF($F615="","",EDATE($F615,IF($G615="",'Settings'!$B$6,$G615)))</f>
        <v/>
      </c>
      <c r="P615" s="9">
        <f>IF($O615="","",IF(OR($M615&lt;&gt;"",$L615="Booked"),"Booked",IF(OR($L615="Declined",$L615="Moved / left"),"Closed",IF($O615&lt;DATE(YEAR('Settings'!$B$5),MONTH('Settings'!$B$5),1),"Overdue",IF($O615&lt;=EOMONTH('Settings'!$B$5,0),"Due this month",IF($O615&lt;=EOMONTH('Settings'!$B$5,1),"Due next month","Not yet due"))))))</f>
        <v/>
      </c>
      <c r="Q615" s="16">
        <f>IF($P615="Overdue",'Settings'!$B$5-$O615,"")</f>
        <v/>
      </c>
      <c r="R615" s="16">
        <f>IF($A615="","",COUNT($H615,$J615,$K615))</f>
        <v/>
      </c>
      <c r="S615" s="17">
        <f>IF($O615="","",DATE(YEAR($O615),MONTH($O615),1))</f>
        <v/>
      </c>
      <c r="T615" s="16">
        <f>IF($P615="Overdue",COUNTIF($P$3:$P615,"Overdue"),"")</f>
        <v/>
      </c>
    </row>
    <row r="616">
      <c r="A616" s="4" t="n"/>
      <c r="B616" s="4" t="n"/>
      <c r="C616" s="14" t="n"/>
      <c r="D616" s="4" t="n"/>
      <c r="E616" s="4" t="n"/>
      <c r="F616" s="5" t="n"/>
      <c r="G616" s="6" t="n"/>
      <c r="H616" s="5" t="n"/>
      <c r="I616" s="4" t="n"/>
      <c r="J616" s="5" t="n"/>
      <c r="K616" s="5" t="n"/>
      <c r="L616" s="4" t="n"/>
      <c r="M616" s="5" t="n"/>
      <c r="N616" s="4" t="n"/>
      <c r="O616" s="15">
        <f>IF($F616="","",EDATE($F616,IF($G616="",'Settings'!$B$6,$G616)))</f>
        <v/>
      </c>
      <c r="P616" s="9">
        <f>IF($O616="","",IF(OR($M616&lt;&gt;"",$L616="Booked"),"Booked",IF(OR($L616="Declined",$L616="Moved / left"),"Closed",IF($O616&lt;DATE(YEAR('Settings'!$B$5),MONTH('Settings'!$B$5),1),"Overdue",IF($O616&lt;=EOMONTH('Settings'!$B$5,0),"Due this month",IF($O616&lt;=EOMONTH('Settings'!$B$5,1),"Due next month","Not yet due"))))))</f>
        <v/>
      </c>
      <c r="Q616" s="16">
        <f>IF($P616="Overdue",'Settings'!$B$5-$O616,"")</f>
        <v/>
      </c>
      <c r="R616" s="16">
        <f>IF($A616="","",COUNT($H616,$J616,$K616))</f>
        <v/>
      </c>
      <c r="S616" s="17">
        <f>IF($O616="","",DATE(YEAR($O616),MONTH($O616),1))</f>
        <v/>
      </c>
      <c r="T616" s="16">
        <f>IF($P616="Overdue",COUNTIF($P$3:$P616,"Overdue"),"")</f>
        <v/>
      </c>
    </row>
    <row r="617">
      <c r="A617" s="4" t="n"/>
      <c r="B617" s="4" t="n"/>
      <c r="C617" s="14" t="n"/>
      <c r="D617" s="4" t="n"/>
      <c r="E617" s="4" t="n"/>
      <c r="F617" s="5" t="n"/>
      <c r="G617" s="6" t="n"/>
      <c r="H617" s="5" t="n"/>
      <c r="I617" s="4" t="n"/>
      <c r="J617" s="5" t="n"/>
      <c r="K617" s="5" t="n"/>
      <c r="L617" s="4" t="n"/>
      <c r="M617" s="5" t="n"/>
      <c r="N617" s="4" t="n"/>
      <c r="O617" s="15">
        <f>IF($F617="","",EDATE($F617,IF($G617="",'Settings'!$B$6,$G617)))</f>
        <v/>
      </c>
      <c r="P617" s="9">
        <f>IF($O617="","",IF(OR($M617&lt;&gt;"",$L617="Booked"),"Booked",IF(OR($L617="Declined",$L617="Moved / left"),"Closed",IF($O617&lt;DATE(YEAR('Settings'!$B$5),MONTH('Settings'!$B$5),1),"Overdue",IF($O617&lt;=EOMONTH('Settings'!$B$5,0),"Due this month",IF($O617&lt;=EOMONTH('Settings'!$B$5,1),"Due next month","Not yet due"))))))</f>
        <v/>
      </c>
      <c r="Q617" s="16">
        <f>IF($P617="Overdue",'Settings'!$B$5-$O617,"")</f>
        <v/>
      </c>
      <c r="R617" s="16">
        <f>IF($A617="","",COUNT($H617,$J617,$K617))</f>
        <v/>
      </c>
      <c r="S617" s="17">
        <f>IF($O617="","",DATE(YEAR($O617),MONTH($O617),1))</f>
        <v/>
      </c>
      <c r="T617" s="16">
        <f>IF($P617="Overdue",COUNTIF($P$3:$P617,"Overdue"),"")</f>
        <v/>
      </c>
    </row>
    <row r="618">
      <c r="A618" s="4" t="n"/>
      <c r="B618" s="4" t="n"/>
      <c r="C618" s="14" t="n"/>
      <c r="D618" s="4" t="n"/>
      <c r="E618" s="4" t="n"/>
      <c r="F618" s="5" t="n"/>
      <c r="G618" s="6" t="n"/>
      <c r="H618" s="5" t="n"/>
      <c r="I618" s="4" t="n"/>
      <c r="J618" s="5" t="n"/>
      <c r="K618" s="5" t="n"/>
      <c r="L618" s="4" t="n"/>
      <c r="M618" s="5" t="n"/>
      <c r="N618" s="4" t="n"/>
      <c r="O618" s="15">
        <f>IF($F618="","",EDATE($F618,IF($G618="",'Settings'!$B$6,$G618)))</f>
        <v/>
      </c>
      <c r="P618" s="9">
        <f>IF($O618="","",IF(OR($M618&lt;&gt;"",$L618="Booked"),"Booked",IF(OR($L618="Declined",$L618="Moved / left"),"Closed",IF($O618&lt;DATE(YEAR('Settings'!$B$5),MONTH('Settings'!$B$5),1),"Overdue",IF($O618&lt;=EOMONTH('Settings'!$B$5,0),"Due this month",IF($O618&lt;=EOMONTH('Settings'!$B$5,1),"Due next month","Not yet due"))))))</f>
        <v/>
      </c>
      <c r="Q618" s="16">
        <f>IF($P618="Overdue",'Settings'!$B$5-$O618,"")</f>
        <v/>
      </c>
      <c r="R618" s="16">
        <f>IF($A618="","",COUNT($H618,$J618,$K618))</f>
        <v/>
      </c>
      <c r="S618" s="17">
        <f>IF($O618="","",DATE(YEAR($O618),MONTH($O618),1))</f>
        <v/>
      </c>
      <c r="T618" s="16">
        <f>IF($P618="Overdue",COUNTIF($P$3:$P618,"Overdue"),"")</f>
        <v/>
      </c>
    </row>
    <row r="619">
      <c r="A619" s="4" t="n"/>
      <c r="B619" s="4" t="n"/>
      <c r="C619" s="14" t="n"/>
      <c r="D619" s="4" t="n"/>
      <c r="E619" s="4" t="n"/>
      <c r="F619" s="5" t="n"/>
      <c r="G619" s="6" t="n"/>
      <c r="H619" s="5" t="n"/>
      <c r="I619" s="4" t="n"/>
      <c r="J619" s="5" t="n"/>
      <c r="K619" s="5" t="n"/>
      <c r="L619" s="4" t="n"/>
      <c r="M619" s="5" t="n"/>
      <c r="N619" s="4" t="n"/>
      <c r="O619" s="15">
        <f>IF($F619="","",EDATE($F619,IF($G619="",'Settings'!$B$6,$G619)))</f>
        <v/>
      </c>
      <c r="P619" s="9">
        <f>IF($O619="","",IF(OR($M619&lt;&gt;"",$L619="Booked"),"Booked",IF(OR($L619="Declined",$L619="Moved / left"),"Closed",IF($O619&lt;DATE(YEAR('Settings'!$B$5),MONTH('Settings'!$B$5),1),"Overdue",IF($O619&lt;=EOMONTH('Settings'!$B$5,0),"Due this month",IF($O619&lt;=EOMONTH('Settings'!$B$5,1),"Due next month","Not yet due"))))))</f>
        <v/>
      </c>
      <c r="Q619" s="16">
        <f>IF($P619="Overdue",'Settings'!$B$5-$O619,"")</f>
        <v/>
      </c>
      <c r="R619" s="16">
        <f>IF($A619="","",COUNT($H619,$J619,$K619))</f>
        <v/>
      </c>
      <c r="S619" s="17">
        <f>IF($O619="","",DATE(YEAR($O619),MONTH($O619),1))</f>
        <v/>
      </c>
      <c r="T619" s="16">
        <f>IF($P619="Overdue",COUNTIF($P$3:$P619,"Overdue"),"")</f>
        <v/>
      </c>
    </row>
    <row r="620">
      <c r="A620" s="4" t="n"/>
      <c r="B620" s="4" t="n"/>
      <c r="C620" s="14" t="n"/>
      <c r="D620" s="4" t="n"/>
      <c r="E620" s="4" t="n"/>
      <c r="F620" s="5" t="n"/>
      <c r="G620" s="6" t="n"/>
      <c r="H620" s="5" t="n"/>
      <c r="I620" s="4" t="n"/>
      <c r="J620" s="5" t="n"/>
      <c r="K620" s="5" t="n"/>
      <c r="L620" s="4" t="n"/>
      <c r="M620" s="5" t="n"/>
      <c r="N620" s="4" t="n"/>
      <c r="O620" s="15">
        <f>IF($F620="","",EDATE($F620,IF($G620="",'Settings'!$B$6,$G620)))</f>
        <v/>
      </c>
      <c r="P620" s="9">
        <f>IF($O620="","",IF(OR($M620&lt;&gt;"",$L620="Booked"),"Booked",IF(OR($L620="Declined",$L620="Moved / left"),"Closed",IF($O620&lt;DATE(YEAR('Settings'!$B$5),MONTH('Settings'!$B$5),1),"Overdue",IF($O620&lt;=EOMONTH('Settings'!$B$5,0),"Due this month",IF($O620&lt;=EOMONTH('Settings'!$B$5,1),"Due next month","Not yet due"))))))</f>
        <v/>
      </c>
      <c r="Q620" s="16">
        <f>IF($P620="Overdue",'Settings'!$B$5-$O620,"")</f>
        <v/>
      </c>
      <c r="R620" s="16">
        <f>IF($A620="","",COUNT($H620,$J620,$K620))</f>
        <v/>
      </c>
      <c r="S620" s="17">
        <f>IF($O620="","",DATE(YEAR($O620),MONTH($O620),1))</f>
        <v/>
      </c>
      <c r="T620" s="16">
        <f>IF($P620="Overdue",COUNTIF($P$3:$P620,"Overdue"),"")</f>
        <v/>
      </c>
    </row>
    <row r="621">
      <c r="A621" s="4" t="n"/>
      <c r="B621" s="4" t="n"/>
      <c r="C621" s="14" t="n"/>
      <c r="D621" s="4" t="n"/>
      <c r="E621" s="4" t="n"/>
      <c r="F621" s="5" t="n"/>
      <c r="G621" s="6" t="n"/>
      <c r="H621" s="5" t="n"/>
      <c r="I621" s="4" t="n"/>
      <c r="J621" s="5" t="n"/>
      <c r="K621" s="5" t="n"/>
      <c r="L621" s="4" t="n"/>
      <c r="M621" s="5" t="n"/>
      <c r="N621" s="4" t="n"/>
      <c r="O621" s="15">
        <f>IF($F621="","",EDATE($F621,IF($G621="",'Settings'!$B$6,$G621)))</f>
        <v/>
      </c>
      <c r="P621" s="9">
        <f>IF($O621="","",IF(OR($M621&lt;&gt;"",$L621="Booked"),"Booked",IF(OR($L621="Declined",$L621="Moved / left"),"Closed",IF($O621&lt;DATE(YEAR('Settings'!$B$5),MONTH('Settings'!$B$5),1),"Overdue",IF($O621&lt;=EOMONTH('Settings'!$B$5,0),"Due this month",IF($O621&lt;=EOMONTH('Settings'!$B$5,1),"Due next month","Not yet due"))))))</f>
        <v/>
      </c>
      <c r="Q621" s="16">
        <f>IF($P621="Overdue",'Settings'!$B$5-$O621,"")</f>
        <v/>
      </c>
      <c r="R621" s="16">
        <f>IF($A621="","",COUNT($H621,$J621,$K621))</f>
        <v/>
      </c>
      <c r="S621" s="17">
        <f>IF($O621="","",DATE(YEAR($O621),MONTH($O621),1))</f>
        <v/>
      </c>
      <c r="T621" s="16">
        <f>IF($P621="Overdue",COUNTIF($P$3:$P621,"Overdue"),"")</f>
        <v/>
      </c>
    </row>
    <row r="622">
      <c r="A622" s="4" t="n"/>
      <c r="B622" s="4" t="n"/>
      <c r="C622" s="14" t="n"/>
      <c r="D622" s="4" t="n"/>
      <c r="E622" s="4" t="n"/>
      <c r="F622" s="5" t="n"/>
      <c r="G622" s="6" t="n"/>
      <c r="H622" s="5" t="n"/>
      <c r="I622" s="4" t="n"/>
      <c r="J622" s="5" t="n"/>
      <c r="K622" s="5" t="n"/>
      <c r="L622" s="4" t="n"/>
      <c r="M622" s="5" t="n"/>
      <c r="N622" s="4" t="n"/>
      <c r="O622" s="15">
        <f>IF($F622="","",EDATE($F622,IF($G622="",'Settings'!$B$6,$G622)))</f>
        <v/>
      </c>
      <c r="P622" s="9">
        <f>IF($O622="","",IF(OR($M622&lt;&gt;"",$L622="Booked"),"Booked",IF(OR($L622="Declined",$L622="Moved / left"),"Closed",IF($O622&lt;DATE(YEAR('Settings'!$B$5),MONTH('Settings'!$B$5),1),"Overdue",IF($O622&lt;=EOMONTH('Settings'!$B$5,0),"Due this month",IF($O622&lt;=EOMONTH('Settings'!$B$5,1),"Due next month","Not yet due"))))))</f>
        <v/>
      </c>
      <c r="Q622" s="16">
        <f>IF($P622="Overdue",'Settings'!$B$5-$O622,"")</f>
        <v/>
      </c>
      <c r="R622" s="16">
        <f>IF($A622="","",COUNT($H622,$J622,$K622))</f>
        <v/>
      </c>
      <c r="S622" s="17">
        <f>IF($O622="","",DATE(YEAR($O622),MONTH($O622),1))</f>
        <v/>
      </c>
      <c r="T622" s="16">
        <f>IF($P622="Overdue",COUNTIF($P$3:$P622,"Overdue"),"")</f>
        <v/>
      </c>
    </row>
    <row r="623">
      <c r="A623" s="4" t="n"/>
      <c r="B623" s="4" t="n"/>
      <c r="C623" s="14" t="n"/>
      <c r="D623" s="4" t="n"/>
      <c r="E623" s="4" t="n"/>
      <c r="F623" s="5" t="n"/>
      <c r="G623" s="6" t="n"/>
      <c r="H623" s="5" t="n"/>
      <c r="I623" s="4" t="n"/>
      <c r="J623" s="5" t="n"/>
      <c r="K623" s="5" t="n"/>
      <c r="L623" s="4" t="n"/>
      <c r="M623" s="5" t="n"/>
      <c r="N623" s="4" t="n"/>
      <c r="O623" s="15">
        <f>IF($F623="","",EDATE($F623,IF($G623="",'Settings'!$B$6,$G623)))</f>
        <v/>
      </c>
      <c r="P623" s="9">
        <f>IF($O623="","",IF(OR($M623&lt;&gt;"",$L623="Booked"),"Booked",IF(OR($L623="Declined",$L623="Moved / left"),"Closed",IF($O623&lt;DATE(YEAR('Settings'!$B$5),MONTH('Settings'!$B$5),1),"Overdue",IF($O623&lt;=EOMONTH('Settings'!$B$5,0),"Due this month",IF($O623&lt;=EOMONTH('Settings'!$B$5,1),"Due next month","Not yet due"))))))</f>
        <v/>
      </c>
      <c r="Q623" s="16">
        <f>IF($P623="Overdue",'Settings'!$B$5-$O623,"")</f>
        <v/>
      </c>
      <c r="R623" s="16">
        <f>IF($A623="","",COUNT($H623,$J623,$K623))</f>
        <v/>
      </c>
      <c r="S623" s="17">
        <f>IF($O623="","",DATE(YEAR($O623),MONTH($O623),1))</f>
        <v/>
      </c>
      <c r="T623" s="16">
        <f>IF($P623="Overdue",COUNTIF($P$3:$P623,"Overdue"),"")</f>
        <v/>
      </c>
    </row>
    <row r="624">
      <c r="A624" s="4" t="n"/>
      <c r="B624" s="4" t="n"/>
      <c r="C624" s="14" t="n"/>
      <c r="D624" s="4" t="n"/>
      <c r="E624" s="4" t="n"/>
      <c r="F624" s="5" t="n"/>
      <c r="G624" s="6" t="n"/>
      <c r="H624" s="5" t="n"/>
      <c r="I624" s="4" t="n"/>
      <c r="J624" s="5" t="n"/>
      <c r="K624" s="5" t="n"/>
      <c r="L624" s="4" t="n"/>
      <c r="M624" s="5" t="n"/>
      <c r="N624" s="4" t="n"/>
      <c r="O624" s="15">
        <f>IF($F624="","",EDATE($F624,IF($G624="",'Settings'!$B$6,$G624)))</f>
        <v/>
      </c>
      <c r="P624" s="9">
        <f>IF($O624="","",IF(OR($M624&lt;&gt;"",$L624="Booked"),"Booked",IF(OR($L624="Declined",$L624="Moved / left"),"Closed",IF($O624&lt;DATE(YEAR('Settings'!$B$5),MONTH('Settings'!$B$5),1),"Overdue",IF($O624&lt;=EOMONTH('Settings'!$B$5,0),"Due this month",IF($O624&lt;=EOMONTH('Settings'!$B$5,1),"Due next month","Not yet due"))))))</f>
        <v/>
      </c>
      <c r="Q624" s="16">
        <f>IF($P624="Overdue",'Settings'!$B$5-$O624,"")</f>
        <v/>
      </c>
      <c r="R624" s="16">
        <f>IF($A624="","",COUNT($H624,$J624,$K624))</f>
        <v/>
      </c>
      <c r="S624" s="17">
        <f>IF($O624="","",DATE(YEAR($O624),MONTH($O624),1))</f>
        <v/>
      </c>
      <c r="T624" s="16">
        <f>IF($P624="Overdue",COUNTIF($P$3:$P624,"Overdue"),"")</f>
        <v/>
      </c>
    </row>
    <row r="625">
      <c r="A625" s="4" t="n"/>
      <c r="B625" s="4" t="n"/>
      <c r="C625" s="14" t="n"/>
      <c r="D625" s="4" t="n"/>
      <c r="E625" s="4" t="n"/>
      <c r="F625" s="5" t="n"/>
      <c r="G625" s="6" t="n"/>
      <c r="H625" s="5" t="n"/>
      <c r="I625" s="4" t="n"/>
      <c r="J625" s="5" t="n"/>
      <c r="K625" s="5" t="n"/>
      <c r="L625" s="4" t="n"/>
      <c r="M625" s="5" t="n"/>
      <c r="N625" s="4" t="n"/>
      <c r="O625" s="15">
        <f>IF($F625="","",EDATE($F625,IF($G625="",'Settings'!$B$6,$G625)))</f>
        <v/>
      </c>
      <c r="P625" s="9">
        <f>IF($O625="","",IF(OR($M625&lt;&gt;"",$L625="Booked"),"Booked",IF(OR($L625="Declined",$L625="Moved / left"),"Closed",IF($O625&lt;DATE(YEAR('Settings'!$B$5),MONTH('Settings'!$B$5),1),"Overdue",IF($O625&lt;=EOMONTH('Settings'!$B$5,0),"Due this month",IF($O625&lt;=EOMONTH('Settings'!$B$5,1),"Due next month","Not yet due"))))))</f>
        <v/>
      </c>
      <c r="Q625" s="16">
        <f>IF($P625="Overdue",'Settings'!$B$5-$O625,"")</f>
        <v/>
      </c>
      <c r="R625" s="16">
        <f>IF($A625="","",COUNT($H625,$J625,$K625))</f>
        <v/>
      </c>
      <c r="S625" s="17">
        <f>IF($O625="","",DATE(YEAR($O625),MONTH($O625),1))</f>
        <v/>
      </c>
      <c r="T625" s="16">
        <f>IF($P625="Overdue",COUNTIF($P$3:$P625,"Overdue"),"")</f>
        <v/>
      </c>
    </row>
    <row r="626">
      <c r="A626" s="4" t="n"/>
      <c r="B626" s="4" t="n"/>
      <c r="C626" s="14" t="n"/>
      <c r="D626" s="4" t="n"/>
      <c r="E626" s="4" t="n"/>
      <c r="F626" s="5" t="n"/>
      <c r="G626" s="6" t="n"/>
      <c r="H626" s="5" t="n"/>
      <c r="I626" s="4" t="n"/>
      <c r="J626" s="5" t="n"/>
      <c r="K626" s="5" t="n"/>
      <c r="L626" s="4" t="n"/>
      <c r="M626" s="5" t="n"/>
      <c r="N626" s="4" t="n"/>
      <c r="O626" s="15">
        <f>IF($F626="","",EDATE($F626,IF($G626="",'Settings'!$B$6,$G626)))</f>
        <v/>
      </c>
      <c r="P626" s="9">
        <f>IF($O626="","",IF(OR($M626&lt;&gt;"",$L626="Booked"),"Booked",IF(OR($L626="Declined",$L626="Moved / left"),"Closed",IF($O626&lt;DATE(YEAR('Settings'!$B$5),MONTH('Settings'!$B$5),1),"Overdue",IF($O626&lt;=EOMONTH('Settings'!$B$5,0),"Due this month",IF($O626&lt;=EOMONTH('Settings'!$B$5,1),"Due next month","Not yet due"))))))</f>
        <v/>
      </c>
      <c r="Q626" s="16">
        <f>IF($P626="Overdue",'Settings'!$B$5-$O626,"")</f>
        <v/>
      </c>
      <c r="R626" s="16">
        <f>IF($A626="","",COUNT($H626,$J626,$K626))</f>
        <v/>
      </c>
      <c r="S626" s="17">
        <f>IF($O626="","",DATE(YEAR($O626),MONTH($O626),1))</f>
        <v/>
      </c>
      <c r="T626" s="16">
        <f>IF($P626="Overdue",COUNTIF($P$3:$P626,"Overdue"),"")</f>
        <v/>
      </c>
    </row>
    <row r="627">
      <c r="A627" s="4" t="n"/>
      <c r="B627" s="4" t="n"/>
      <c r="C627" s="14" t="n"/>
      <c r="D627" s="4" t="n"/>
      <c r="E627" s="4" t="n"/>
      <c r="F627" s="5" t="n"/>
      <c r="G627" s="6" t="n"/>
      <c r="H627" s="5" t="n"/>
      <c r="I627" s="4" t="n"/>
      <c r="J627" s="5" t="n"/>
      <c r="K627" s="5" t="n"/>
      <c r="L627" s="4" t="n"/>
      <c r="M627" s="5" t="n"/>
      <c r="N627" s="4" t="n"/>
      <c r="O627" s="15">
        <f>IF($F627="","",EDATE($F627,IF($G627="",'Settings'!$B$6,$G627)))</f>
        <v/>
      </c>
      <c r="P627" s="9">
        <f>IF($O627="","",IF(OR($M627&lt;&gt;"",$L627="Booked"),"Booked",IF(OR($L627="Declined",$L627="Moved / left"),"Closed",IF($O627&lt;DATE(YEAR('Settings'!$B$5),MONTH('Settings'!$B$5),1),"Overdue",IF($O627&lt;=EOMONTH('Settings'!$B$5,0),"Due this month",IF($O627&lt;=EOMONTH('Settings'!$B$5,1),"Due next month","Not yet due"))))))</f>
        <v/>
      </c>
      <c r="Q627" s="16">
        <f>IF($P627="Overdue",'Settings'!$B$5-$O627,"")</f>
        <v/>
      </c>
      <c r="R627" s="16">
        <f>IF($A627="","",COUNT($H627,$J627,$K627))</f>
        <v/>
      </c>
      <c r="S627" s="17">
        <f>IF($O627="","",DATE(YEAR($O627),MONTH($O627),1))</f>
        <v/>
      </c>
      <c r="T627" s="16">
        <f>IF($P627="Overdue",COUNTIF($P$3:$P627,"Overdue"),"")</f>
        <v/>
      </c>
    </row>
    <row r="628">
      <c r="A628" s="4" t="n"/>
      <c r="B628" s="4" t="n"/>
      <c r="C628" s="14" t="n"/>
      <c r="D628" s="4" t="n"/>
      <c r="E628" s="4" t="n"/>
      <c r="F628" s="5" t="n"/>
      <c r="G628" s="6" t="n"/>
      <c r="H628" s="5" t="n"/>
      <c r="I628" s="4" t="n"/>
      <c r="J628" s="5" t="n"/>
      <c r="K628" s="5" t="n"/>
      <c r="L628" s="4" t="n"/>
      <c r="M628" s="5" t="n"/>
      <c r="N628" s="4" t="n"/>
      <c r="O628" s="15">
        <f>IF($F628="","",EDATE($F628,IF($G628="",'Settings'!$B$6,$G628)))</f>
        <v/>
      </c>
      <c r="P628" s="9">
        <f>IF($O628="","",IF(OR($M628&lt;&gt;"",$L628="Booked"),"Booked",IF(OR($L628="Declined",$L628="Moved / left"),"Closed",IF($O628&lt;DATE(YEAR('Settings'!$B$5),MONTH('Settings'!$B$5),1),"Overdue",IF($O628&lt;=EOMONTH('Settings'!$B$5,0),"Due this month",IF($O628&lt;=EOMONTH('Settings'!$B$5,1),"Due next month","Not yet due"))))))</f>
        <v/>
      </c>
      <c r="Q628" s="16">
        <f>IF($P628="Overdue",'Settings'!$B$5-$O628,"")</f>
        <v/>
      </c>
      <c r="R628" s="16">
        <f>IF($A628="","",COUNT($H628,$J628,$K628))</f>
        <v/>
      </c>
      <c r="S628" s="17">
        <f>IF($O628="","",DATE(YEAR($O628),MONTH($O628),1))</f>
        <v/>
      </c>
      <c r="T628" s="16">
        <f>IF($P628="Overdue",COUNTIF($P$3:$P628,"Overdue"),"")</f>
        <v/>
      </c>
    </row>
    <row r="629">
      <c r="A629" s="4" t="n"/>
      <c r="B629" s="4" t="n"/>
      <c r="C629" s="14" t="n"/>
      <c r="D629" s="4" t="n"/>
      <c r="E629" s="4" t="n"/>
      <c r="F629" s="5" t="n"/>
      <c r="G629" s="6" t="n"/>
      <c r="H629" s="5" t="n"/>
      <c r="I629" s="4" t="n"/>
      <c r="J629" s="5" t="n"/>
      <c r="K629" s="5" t="n"/>
      <c r="L629" s="4" t="n"/>
      <c r="M629" s="5" t="n"/>
      <c r="N629" s="4" t="n"/>
      <c r="O629" s="15">
        <f>IF($F629="","",EDATE($F629,IF($G629="",'Settings'!$B$6,$G629)))</f>
        <v/>
      </c>
      <c r="P629" s="9">
        <f>IF($O629="","",IF(OR($M629&lt;&gt;"",$L629="Booked"),"Booked",IF(OR($L629="Declined",$L629="Moved / left"),"Closed",IF($O629&lt;DATE(YEAR('Settings'!$B$5),MONTH('Settings'!$B$5),1),"Overdue",IF($O629&lt;=EOMONTH('Settings'!$B$5,0),"Due this month",IF($O629&lt;=EOMONTH('Settings'!$B$5,1),"Due next month","Not yet due"))))))</f>
        <v/>
      </c>
      <c r="Q629" s="16">
        <f>IF($P629="Overdue",'Settings'!$B$5-$O629,"")</f>
        <v/>
      </c>
      <c r="R629" s="16">
        <f>IF($A629="","",COUNT($H629,$J629,$K629))</f>
        <v/>
      </c>
      <c r="S629" s="17">
        <f>IF($O629="","",DATE(YEAR($O629),MONTH($O629),1))</f>
        <v/>
      </c>
      <c r="T629" s="16">
        <f>IF($P629="Overdue",COUNTIF($P$3:$P629,"Overdue"),"")</f>
        <v/>
      </c>
    </row>
    <row r="630">
      <c r="A630" s="4" t="n"/>
      <c r="B630" s="4" t="n"/>
      <c r="C630" s="14" t="n"/>
      <c r="D630" s="4" t="n"/>
      <c r="E630" s="4" t="n"/>
      <c r="F630" s="5" t="n"/>
      <c r="G630" s="6" t="n"/>
      <c r="H630" s="5" t="n"/>
      <c r="I630" s="4" t="n"/>
      <c r="J630" s="5" t="n"/>
      <c r="K630" s="5" t="n"/>
      <c r="L630" s="4" t="n"/>
      <c r="M630" s="5" t="n"/>
      <c r="N630" s="4" t="n"/>
      <c r="O630" s="15">
        <f>IF($F630="","",EDATE($F630,IF($G630="",'Settings'!$B$6,$G630)))</f>
        <v/>
      </c>
      <c r="P630" s="9">
        <f>IF($O630="","",IF(OR($M630&lt;&gt;"",$L630="Booked"),"Booked",IF(OR($L630="Declined",$L630="Moved / left"),"Closed",IF($O630&lt;DATE(YEAR('Settings'!$B$5),MONTH('Settings'!$B$5),1),"Overdue",IF($O630&lt;=EOMONTH('Settings'!$B$5,0),"Due this month",IF($O630&lt;=EOMONTH('Settings'!$B$5,1),"Due next month","Not yet due"))))))</f>
        <v/>
      </c>
      <c r="Q630" s="16">
        <f>IF($P630="Overdue",'Settings'!$B$5-$O630,"")</f>
        <v/>
      </c>
      <c r="R630" s="16">
        <f>IF($A630="","",COUNT($H630,$J630,$K630))</f>
        <v/>
      </c>
      <c r="S630" s="17">
        <f>IF($O630="","",DATE(YEAR($O630),MONTH($O630),1))</f>
        <v/>
      </c>
      <c r="T630" s="16">
        <f>IF($P630="Overdue",COUNTIF($P$3:$P630,"Overdue"),"")</f>
        <v/>
      </c>
    </row>
    <row r="631">
      <c r="A631" s="4" t="n"/>
      <c r="B631" s="4" t="n"/>
      <c r="C631" s="14" t="n"/>
      <c r="D631" s="4" t="n"/>
      <c r="E631" s="4" t="n"/>
      <c r="F631" s="5" t="n"/>
      <c r="G631" s="6" t="n"/>
      <c r="H631" s="5" t="n"/>
      <c r="I631" s="4" t="n"/>
      <c r="J631" s="5" t="n"/>
      <c r="K631" s="5" t="n"/>
      <c r="L631" s="4" t="n"/>
      <c r="M631" s="5" t="n"/>
      <c r="N631" s="4" t="n"/>
      <c r="O631" s="15">
        <f>IF($F631="","",EDATE($F631,IF($G631="",'Settings'!$B$6,$G631)))</f>
        <v/>
      </c>
      <c r="P631" s="9">
        <f>IF($O631="","",IF(OR($M631&lt;&gt;"",$L631="Booked"),"Booked",IF(OR($L631="Declined",$L631="Moved / left"),"Closed",IF($O631&lt;DATE(YEAR('Settings'!$B$5),MONTH('Settings'!$B$5),1),"Overdue",IF($O631&lt;=EOMONTH('Settings'!$B$5,0),"Due this month",IF($O631&lt;=EOMONTH('Settings'!$B$5,1),"Due next month","Not yet due"))))))</f>
        <v/>
      </c>
      <c r="Q631" s="16">
        <f>IF($P631="Overdue",'Settings'!$B$5-$O631,"")</f>
        <v/>
      </c>
      <c r="R631" s="16">
        <f>IF($A631="","",COUNT($H631,$J631,$K631))</f>
        <v/>
      </c>
      <c r="S631" s="17">
        <f>IF($O631="","",DATE(YEAR($O631),MONTH($O631),1))</f>
        <v/>
      </c>
      <c r="T631" s="16">
        <f>IF($P631="Overdue",COUNTIF($P$3:$P631,"Overdue"),"")</f>
        <v/>
      </c>
    </row>
    <row r="632">
      <c r="A632" s="4" t="n"/>
      <c r="B632" s="4" t="n"/>
      <c r="C632" s="14" t="n"/>
      <c r="D632" s="4" t="n"/>
      <c r="E632" s="4" t="n"/>
      <c r="F632" s="5" t="n"/>
      <c r="G632" s="6" t="n"/>
      <c r="H632" s="5" t="n"/>
      <c r="I632" s="4" t="n"/>
      <c r="J632" s="5" t="n"/>
      <c r="K632" s="5" t="n"/>
      <c r="L632" s="4" t="n"/>
      <c r="M632" s="5" t="n"/>
      <c r="N632" s="4" t="n"/>
      <c r="O632" s="15">
        <f>IF($F632="","",EDATE($F632,IF($G632="",'Settings'!$B$6,$G632)))</f>
        <v/>
      </c>
      <c r="P632" s="9">
        <f>IF($O632="","",IF(OR($M632&lt;&gt;"",$L632="Booked"),"Booked",IF(OR($L632="Declined",$L632="Moved / left"),"Closed",IF($O632&lt;DATE(YEAR('Settings'!$B$5),MONTH('Settings'!$B$5),1),"Overdue",IF($O632&lt;=EOMONTH('Settings'!$B$5,0),"Due this month",IF($O632&lt;=EOMONTH('Settings'!$B$5,1),"Due next month","Not yet due"))))))</f>
        <v/>
      </c>
      <c r="Q632" s="16">
        <f>IF($P632="Overdue",'Settings'!$B$5-$O632,"")</f>
        <v/>
      </c>
      <c r="R632" s="16">
        <f>IF($A632="","",COUNT($H632,$J632,$K632))</f>
        <v/>
      </c>
      <c r="S632" s="17">
        <f>IF($O632="","",DATE(YEAR($O632),MONTH($O632),1))</f>
        <v/>
      </c>
      <c r="T632" s="16">
        <f>IF($P632="Overdue",COUNTIF($P$3:$P632,"Overdue"),"")</f>
        <v/>
      </c>
    </row>
    <row r="633">
      <c r="A633" s="4" t="n"/>
      <c r="B633" s="4" t="n"/>
      <c r="C633" s="14" t="n"/>
      <c r="D633" s="4" t="n"/>
      <c r="E633" s="4" t="n"/>
      <c r="F633" s="5" t="n"/>
      <c r="G633" s="6" t="n"/>
      <c r="H633" s="5" t="n"/>
      <c r="I633" s="4" t="n"/>
      <c r="J633" s="5" t="n"/>
      <c r="K633" s="5" t="n"/>
      <c r="L633" s="4" t="n"/>
      <c r="M633" s="5" t="n"/>
      <c r="N633" s="4" t="n"/>
      <c r="O633" s="15">
        <f>IF($F633="","",EDATE($F633,IF($G633="",'Settings'!$B$6,$G633)))</f>
        <v/>
      </c>
      <c r="P633" s="9">
        <f>IF($O633="","",IF(OR($M633&lt;&gt;"",$L633="Booked"),"Booked",IF(OR($L633="Declined",$L633="Moved / left"),"Closed",IF($O633&lt;DATE(YEAR('Settings'!$B$5),MONTH('Settings'!$B$5),1),"Overdue",IF($O633&lt;=EOMONTH('Settings'!$B$5,0),"Due this month",IF($O633&lt;=EOMONTH('Settings'!$B$5,1),"Due next month","Not yet due"))))))</f>
        <v/>
      </c>
      <c r="Q633" s="16">
        <f>IF($P633="Overdue",'Settings'!$B$5-$O633,"")</f>
        <v/>
      </c>
      <c r="R633" s="16">
        <f>IF($A633="","",COUNT($H633,$J633,$K633))</f>
        <v/>
      </c>
      <c r="S633" s="17">
        <f>IF($O633="","",DATE(YEAR($O633),MONTH($O633),1))</f>
        <v/>
      </c>
      <c r="T633" s="16">
        <f>IF($P633="Overdue",COUNTIF($P$3:$P633,"Overdue"),"")</f>
        <v/>
      </c>
    </row>
    <row r="634">
      <c r="A634" s="4" t="n"/>
      <c r="B634" s="4" t="n"/>
      <c r="C634" s="14" t="n"/>
      <c r="D634" s="4" t="n"/>
      <c r="E634" s="4" t="n"/>
      <c r="F634" s="5" t="n"/>
      <c r="G634" s="6" t="n"/>
      <c r="H634" s="5" t="n"/>
      <c r="I634" s="4" t="n"/>
      <c r="J634" s="5" t="n"/>
      <c r="K634" s="5" t="n"/>
      <c r="L634" s="4" t="n"/>
      <c r="M634" s="5" t="n"/>
      <c r="N634" s="4" t="n"/>
      <c r="O634" s="15">
        <f>IF($F634="","",EDATE($F634,IF($G634="",'Settings'!$B$6,$G634)))</f>
        <v/>
      </c>
      <c r="P634" s="9">
        <f>IF($O634="","",IF(OR($M634&lt;&gt;"",$L634="Booked"),"Booked",IF(OR($L634="Declined",$L634="Moved / left"),"Closed",IF($O634&lt;DATE(YEAR('Settings'!$B$5),MONTH('Settings'!$B$5),1),"Overdue",IF($O634&lt;=EOMONTH('Settings'!$B$5,0),"Due this month",IF($O634&lt;=EOMONTH('Settings'!$B$5,1),"Due next month","Not yet due"))))))</f>
        <v/>
      </c>
      <c r="Q634" s="16">
        <f>IF($P634="Overdue",'Settings'!$B$5-$O634,"")</f>
        <v/>
      </c>
      <c r="R634" s="16">
        <f>IF($A634="","",COUNT($H634,$J634,$K634))</f>
        <v/>
      </c>
      <c r="S634" s="17">
        <f>IF($O634="","",DATE(YEAR($O634),MONTH($O634),1))</f>
        <v/>
      </c>
      <c r="T634" s="16">
        <f>IF($P634="Overdue",COUNTIF($P$3:$P634,"Overdue"),"")</f>
        <v/>
      </c>
    </row>
    <row r="635">
      <c r="A635" s="4" t="n"/>
      <c r="B635" s="4" t="n"/>
      <c r="C635" s="14" t="n"/>
      <c r="D635" s="4" t="n"/>
      <c r="E635" s="4" t="n"/>
      <c r="F635" s="5" t="n"/>
      <c r="G635" s="6" t="n"/>
      <c r="H635" s="5" t="n"/>
      <c r="I635" s="4" t="n"/>
      <c r="J635" s="5" t="n"/>
      <c r="K635" s="5" t="n"/>
      <c r="L635" s="4" t="n"/>
      <c r="M635" s="5" t="n"/>
      <c r="N635" s="4" t="n"/>
      <c r="O635" s="15">
        <f>IF($F635="","",EDATE($F635,IF($G635="",'Settings'!$B$6,$G635)))</f>
        <v/>
      </c>
      <c r="P635" s="9">
        <f>IF($O635="","",IF(OR($M635&lt;&gt;"",$L635="Booked"),"Booked",IF(OR($L635="Declined",$L635="Moved / left"),"Closed",IF($O635&lt;DATE(YEAR('Settings'!$B$5),MONTH('Settings'!$B$5),1),"Overdue",IF($O635&lt;=EOMONTH('Settings'!$B$5,0),"Due this month",IF($O635&lt;=EOMONTH('Settings'!$B$5,1),"Due next month","Not yet due"))))))</f>
        <v/>
      </c>
      <c r="Q635" s="16">
        <f>IF($P635="Overdue",'Settings'!$B$5-$O635,"")</f>
        <v/>
      </c>
      <c r="R635" s="16">
        <f>IF($A635="","",COUNT($H635,$J635,$K635))</f>
        <v/>
      </c>
      <c r="S635" s="17">
        <f>IF($O635="","",DATE(YEAR($O635),MONTH($O635),1))</f>
        <v/>
      </c>
      <c r="T635" s="16">
        <f>IF($P635="Overdue",COUNTIF($P$3:$P635,"Overdue"),"")</f>
        <v/>
      </c>
    </row>
    <row r="636">
      <c r="A636" s="4" t="n"/>
      <c r="B636" s="4" t="n"/>
      <c r="C636" s="14" t="n"/>
      <c r="D636" s="4" t="n"/>
      <c r="E636" s="4" t="n"/>
      <c r="F636" s="5" t="n"/>
      <c r="G636" s="6" t="n"/>
      <c r="H636" s="5" t="n"/>
      <c r="I636" s="4" t="n"/>
      <c r="J636" s="5" t="n"/>
      <c r="K636" s="5" t="n"/>
      <c r="L636" s="4" t="n"/>
      <c r="M636" s="5" t="n"/>
      <c r="N636" s="4" t="n"/>
      <c r="O636" s="15">
        <f>IF($F636="","",EDATE($F636,IF($G636="",'Settings'!$B$6,$G636)))</f>
        <v/>
      </c>
      <c r="P636" s="9">
        <f>IF($O636="","",IF(OR($M636&lt;&gt;"",$L636="Booked"),"Booked",IF(OR($L636="Declined",$L636="Moved / left"),"Closed",IF($O636&lt;DATE(YEAR('Settings'!$B$5),MONTH('Settings'!$B$5),1),"Overdue",IF($O636&lt;=EOMONTH('Settings'!$B$5,0),"Due this month",IF($O636&lt;=EOMONTH('Settings'!$B$5,1),"Due next month","Not yet due"))))))</f>
        <v/>
      </c>
      <c r="Q636" s="16">
        <f>IF($P636="Overdue",'Settings'!$B$5-$O636,"")</f>
        <v/>
      </c>
      <c r="R636" s="16">
        <f>IF($A636="","",COUNT($H636,$J636,$K636))</f>
        <v/>
      </c>
      <c r="S636" s="17">
        <f>IF($O636="","",DATE(YEAR($O636),MONTH($O636),1))</f>
        <v/>
      </c>
      <c r="T636" s="16">
        <f>IF($P636="Overdue",COUNTIF($P$3:$P636,"Overdue"),"")</f>
        <v/>
      </c>
    </row>
    <row r="637">
      <c r="A637" s="4" t="n"/>
      <c r="B637" s="4" t="n"/>
      <c r="C637" s="14" t="n"/>
      <c r="D637" s="4" t="n"/>
      <c r="E637" s="4" t="n"/>
      <c r="F637" s="5" t="n"/>
      <c r="G637" s="6" t="n"/>
      <c r="H637" s="5" t="n"/>
      <c r="I637" s="4" t="n"/>
      <c r="J637" s="5" t="n"/>
      <c r="K637" s="5" t="n"/>
      <c r="L637" s="4" t="n"/>
      <c r="M637" s="5" t="n"/>
      <c r="N637" s="4" t="n"/>
      <c r="O637" s="15">
        <f>IF($F637="","",EDATE($F637,IF($G637="",'Settings'!$B$6,$G637)))</f>
        <v/>
      </c>
      <c r="P637" s="9">
        <f>IF($O637="","",IF(OR($M637&lt;&gt;"",$L637="Booked"),"Booked",IF(OR($L637="Declined",$L637="Moved / left"),"Closed",IF($O637&lt;DATE(YEAR('Settings'!$B$5),MONTH('Settings'!$B$5),1),"Overdue",IF($O637&lt;=EOMONTH('Settings'!$B$5,0),"Due this month",IF($O637&lt;=EOMONTH('Settings'!$B$5,1),"Due next month","Not yet due"))))))</f>
        <v/>
      </c>
      <c r="Q637" s="16">
        <f>IF($P637="Overdue",'Settings'!$B$5-$O637,"")</f>
        <v/>
      </c>
      <c r="R637" s="16">
        <f>IF($A637="","",COUNT($H637,$J637,$K637))</f>
        <v/>
      </c>
      <c r="S637" s="17">
        <f>IF($O637="","",DATE(YEAR($O637),MONTH($O637),1))</f>
        <v/>
      </c>
      <c r="T637" s="16">
        <f>IF($P637="Overdue",COUNTIF($P$3:$P637,"Overdue"),"")</f>
        <v/>
      </c>
    </row>
    <row r="638">
      <c r="A638" s="4" t="n"/>
      <c r="B638" s="4" t="n"/>
      <c r="C638" s="14" t="n"/>
      <c r="D638" s="4" t="n"/>
      <c r="E638" s="4" t="n"/>
      <c r="F638" s="5" t="n"/>
      <c r="G638" s="6" t="n"/>
      <c r="H638" s="5" t="n"/>
      <c r="I638" s="4" t="n"/>
      <c r="J638" s="5" t="n"/>
      <c r="K638" s="5" t="n"/>
      <c r="L638" s="4" t="n"/>
      <c r="M638" s="5" t="n"/>
      <c r="N638" s="4" t="n"/>
      <c r="O638" s="15">
        <f>IF($F638="","",EDATE($F638,IF($G638="",'Settings'!$B$6,$G638)))</f>
        <v/>
      </c>
      <c r="P638" s="9">
        <f>IF($O638="","",IF(OR($M638&lt;&gt;"",$L638="Booked"),"Booked",IF(OR($L638="Declined",$L638="Moved / left"),"Closed",IF($O638&lt;DATE(YEAR('Settings'!$B$5),MONTH('Settings'!$B$5),1),"Overdue",IF($O638&lt;=EOMONTH('Settings'!$B$5,0),"Due this month",IF($O638&lt;=EOMONTH('Settings'!$B$5,1),"Due next month","Not yet due"))))))</f>
        <v/>
      </c>
      <c r="Q638" s="16">
        <f>IF($P638="Overdue",'Settings'!$B$5-$O638,"")</f>
        <v/>
      </c>
      <c r="R638" s="16">
        <f>IF($A638="","",COUNT($H638,$J638,$K638))</f>
        <v/>
      </c>
      <c r="S638" s="17">
        <f>IF($O638="","",DATE(YEAR($O638),MONTH($O638),1))</f>
        <v/>
      </c>
      <c r="T638" s="16">
        <f>IF($P638="Overdue",COUNTIF($P$3:$P638,"Overdue"),"")</f>
        <v/>
      </c>
    </row>
    <row r="639">
      <c r="A639" s="4" t="n"/>
      <c r="B639" s="4" t="n"/>
      <c r="C639" s="14" t="n"/>
      <c r="D639" s="4" t="n"/>
      <c r="E639" s="4" t="n"/>
      <c r="F639" s="5" t="n"/>
      <c r="G639" s="6" t="n"/>
      <c r="H639" s="5" t="n"/>
      <c r="I639" s="4" t="n"/>
      <c r="J639" s="5" t="n"/>
      <c r="K639" s="5" t="n"/>
      <c r="L639" s="4" t="n"/>
      <c r="M639" s="5" t="n"/>
      <c r="N639" s="4" t="n"/>
      <c r="O639" s="15">
        <f>IF($F639="","",EDATE($F639,IF($G639="",'Settings'!$B$6,$G639)))</f>
        <v/>
      </c>
      <c r="P639" s="9">
        <f>IF($O639="","",IF(OR($M639&lt;&gt;"",$L639="Booked"),"Booked",IF(OR($L639="Declined",$L639="Moved / left"),"Closed",IF($O639&lt;DATE(YEAR('Settings'!$B$5),MONTH('Settings'!$B$5),1),"Overdue",IF($O639&lt;=EOMONTH('Settings'!$B$5,0),"Due this month",IF($O639&lt;=EOMONTH('Settings'!$B$5,1),"Due next month","Not yet due"))))))</f>
        <v/>
      </c>
      <c r="Q639" s="16">
        <f>IF($P639="Overdue",'Settings'!$B$5-$O639,"")</f>
        <v/>
      </c>
      <c r="R639" s="16">
        <f>IF($A639="","",COUNT($H639,$J639,$K639))</f>
        <v/>
      </c>
      <c r="S639" s="17">
        <f>IF($O639="","",DATE(YEAR($O639),MONTH($O639),1))</f>
        <v/>
      </c>
      <c r="T639" s="16">
        <f>IF($P639="Overdue",COUNTIF($P$3:$P639,"Overdue"),"")</f>
        <v/>
      </c>
    </row>
    <row r="640">
      <c r="A640" s="4" t="n"/>
      <c r="B640" s="4" t="n"/>
      <c r="C640" s="14" t="n"/>
      <c r="D640" s="4" t="n"/>
      <c r="E640" s="4" t="n"/>
      <c r="F640" s="5" t="n"/>
      <c r="G640" s="6" t="n"/>
      <c r="H640" s="5" t="n"/>
      <c r="I640" s="4" t="n"/>
      <c r="J640" s="5" t="n"/>
      <c r="K640" s="5" t="n"/>
      <c r="L640" s="4" t="n"/>
      <c r="M640" s="5" t="n"/>
      <c r="N640" s="4" t="n"/>
      <c r="O640" s="15">
        <f>IF($F640="","",EDATE($F640,IF($G640="",'Settings'!$B$6,$G640)))</f>
        <v/>
      </c>
      <c r="P640" s="9">
        <f>IF($O640="","",IF(OR($M640&lt;&gt;"",$L640="Booked"),"Booked",IF(OR($L640="Declined",$L640="Moved / left"),"Closed",IF($O640&lt;DATE(YEAR('Settings'!$B$5),MONTH('Settings'!$B$5),1),"Overdue",IF($O640&lt;=EOMONTH('Settings'!$B$5,0),"Due this month",IF($O640&lt;=EOMONTH('Settings'!$B$5,1),"Due next month","Not yet due"))))))</f>
        <v/>
      </c>
      <c r="Q640" s="16">
        <f>IF($P640="Overdue",'Settings'!$B$5-$O640,"")</f>
        <v/>
      </c>
      <c r="R640" s="16">
        <f>IF($A640="","",COUNT($H640,$J640,$K640))</f>
        <v/>
      </c>
      <c r="S640" s="17">
        <f>IF($O640="","",DATE(YEAR($O640),MONTH($O640),1))</f>
        <v/>
      </c>
      <c r="T640" s="16">
        <f>IF($P640="Overdue",COUNTIF($P$3:$P640,"Overdue"),"")</f>
        <v/>
      </c>
    </row>
    <row r="641">
      <c r="A641" s="4" t="n"/>
      <c r="B641" s="4" t="n"/>
      <c r="C641" s="14" t="n"/>
      <c r="D641" s="4" t="n"/>
      <c r="E641" s="4" t="n"/>
      <c r="F641" s="5" t="n"/>
      <c r="G641" s="6" t="n"/>
      <c r="H641" s="5" t="n"/>
      <c r="I641" s="4" t="n"/>
      <c r="J641" s="5" t="n"/>
      <c r="K641" s="5" t="n"/>
      <c r="L641" s="4" t="n"/>
      <c r="M641" s="5" t="n"/>
      <c r="N641" s="4" t="n"/>
      <c r="O641" s="15">
        <f>IF($F641="","",EDATE($F641,IF($G641="",'Settings'!$B$6,$G641)))</f>
        <v/>
      </c>
      <c r="P641" s="9">
        <f>IF($O641="","",IF(OR($M641&lt;&gt;"",$L641="Booked"),"Booked",IF(OR($L641="Declined",$L641="Moved / left"),"Closed",IF($O641&lt;DATE(YEAR('Settings'!$B$5),MONTH('Settings'!$B$5),1),"Overdue",IF($O641&lt;=EOMONTH('Settings'!$B$5,0),"Due this month",IF($O641&lt;=EOMONTH('Settings'!$B$5,1),"Due next month","Not yet due"))))))</f>
        <v/>
      </c>
      <c r="Q641" s="16">
        <f>IF($P641="Overdue",'Settings'!$B$5-$O641,"")</f>
        <v/>
      </c>
      <c r="R641" s="16">
        <f>IF($A641="","",COUNT($H641,$J641,$K641))</f>
        <v/>
      </c>
      <c r="S641" s="17">
        <f>IF($O641="","",DATE(YEAR($O641),MONTH($O641),1))</f>
        <v/>
      </c>
      <c r="T641" s="16">
        <f>IF($P641="Overdue",COUNTIF($P$3:$P641,"Overdue"),"")</f>
        <v/>
      </c>
    </row>
    <row r="642">
      <c r="A642" s="4" t="n"/>
      <c r="B642" s="4" t="n"/>
      <c r="C642" s="14" t="n"/>
      <c r="D642" s="4" t="n"/>
      <c r="E642" s="4" t="n"/>
      <c r="F642" s="5" t="n"/>
      <c r="G642" s="6" t="n"/>
      <c r="H642" s="5" t="n"/>
      <c r="I642" s="4" t="n"/>
      <c r="J642" s="5" t="n"/>
      <c r="K642" s="5" t="n"/>
      <c r="L642" s="4" t="n"/>
      <c r="M642" s="5" t="n"/>
      <c r="N642" s="4" t="n"/>
      <c r="O642" s="15">
        <f>IF($F642="","",EDATE($F642,IF($G642="",'Settings'!$B$6,$G642)))</f>
        <v/>
      </c>
      <c r="P642" s="9">
        <f>IF($O642="","",IF(OR($M642&lt;&gt;"",$L642="Booked"),"Booked",IF(OR($L642="Declined",$L642="Moved / left"),"Closed",IF($O642&lt;DATE(YEAR('Settings'!$B$5),MONTH('Settings'!$B$5),1),"Overdue",IF($O642&lt;=EOMONTH('Settings'!$B$5,0),"Due this month",IF($O642&lt;=EOMONTH('Settings'!$B$5,1),"Due next month","Not yet due"))))))</f>
        <v/>
      </c>
      <c r="Q642" s="16">
        <f>IF($P642="Overdue",'Settings'!$B$5-$O642,"")</f>
        <v/>
      </c>
      <c r="R642" s="16">
        <f>IF($A642="","",COUNT($H642,$J642,$K642))</f>
        <v/>
      </c>
      <c r="S642" s="17">
        <f>IF($O642="","",DATE(YEAR($O642),MONTH($O642),1))</f>
        <v/>
      </c>
      <c r="T642" s="16">
        <f>IF($P642="Overdue",COUNTIF($P$3:$P642,"Overdue"),"")</f>
        <v/>
      </c>
    </row>
    <row r="643">
      <c r="A643" s="4" t="n"/>
      <c r="B643" s="4" t="n"/>
      <c r="C643" s="14" t="n"/>
      <c r="D643" s="4" t="n"/>
      <c r="E643" s="4" t="n"/>
      <c r="F643" s="5" t="n"/>
      <c r="G643" s="6" t="n"/>
      <c r="H643" s="5" t="n"/>
      <c r="I643" s="4" t="n"/>
      <c r="J643" s="5" t="n"/>
      <c r="K643" s="5" t="n"/>
      <c r="L643" s="4" t="n"/>
      <c r="M643" s="5" t="n"/>
      <c r="N643" s="4" t="n"/>
      <c r="O643" s="15">
        <f>IF($F643="","",EDATE($F643,IF($G643="",'Settings'!$B$6,$G643)))</f>
        <v/>
      </c>
      <c r="P643" s="9">
        <f>IF($O643="","",IF(OR($M643&lt;&gt;"",$L643="Booked"),"Booked",IF(OR($L643="Declined",$L643="Moved / left"),"Closed",IF($O643&lt;DATE(YEAR('Settings'!$B$5),MONTH('Settings'!$B$5),1),"Overdue",IF($O643&lt;=EOMONTH('Settings'!$B$5,0),"Due this month",IF($O643&lt;=EOMONTH('Settings'!$B$5,1),"Due next month","Not yet due"))))))</f>
        <v/>
      </c>
      <c r="Q643" s="16">
        <f>IF($P643="Overdue",'Settings'!$B$5-$O643,"")</f>
        <v/>
      </c>
      <c r="R643" s="16">
        <f>IF($A643="","",COUNT($H643,$J643,$K643))</f>
        <v/>
      </c>
      <c r="S643" s="17">
        <f>IF($O643="","",DATE(YEAR($O643),MONTH($O643),1))</f>
        <v/>
      </c>
      <c r="T643" s="16">
        <f>IF($P643="Overdue",COUNTIF($P$3:$P643,"Overdue"),"")</f>
        <v/>
      </c>
    </row>
    <row r="644">
      <c r="A644" s="4" t="n"/>
      <c r="B644" s="4" t="n"/>
      <c r="C644" s="14" t="n"/>
      <c r="D644" s="4" t="n"/>
      <c r="E644" s="4" t="n"/>
      <c r="F644" s="5" t="n"/>
      <c r="G644" s="6" t="n"/>
      <c r="H644" s="5" t="n"/>
      <c r="I644" s="4" t="n"/>
      <c r="J644" s="5" t="n"/>
      <c r="K644" s="5" t="n"/>
      <c r="L644" s="4" t="n"/>
      <c r="M644" s="5" t="n"/>
      <c r="N644" s="4" t="n"/>
      <c r="O644" s="15">
        <f>IF($F644="","",EDATE($F644,IF($G644="",'Settings'!$B$6,$G644)))</f>
        <v/>
      </c>
      <c r="P644" s="9">
        <f>IF($O644="","",IF(OR($M644&lt;&gt;"",$L644="Booked"),"Booked",IF(OR($L644="Declined",$L644="Moved / left"),"Closed",IF($O644&lt;DATE(YEAR('Settings'!$B$5),MONTH('Settings'!$B$5),1),"Overdue",IF($O644&lt;=EOMONTH('Settings'!$B$5,0),"Due this month",IF($O644&lt;=EOMONTH('Settings'!$B$5,1),"Due next month","Not yet due"))))))</f>
        <v/>
      </c>
      <c r="Q644" s="16">
        <f>IF($P644="Overdue",'Settings'!$B$5-$O644,"")</f>
        <v/>
      </c>
      <c r="R644" s="16">
        <f>IF($A644="","",COUNT($H644,$J644,$K644))</f>
        <v/>
      </c>
      <c r="S644" s="17">
        <f>IF($O644="","",DATE(YEAR($O644),MONTH($O644),1))</f>
        <v/>
      </c>
      <c r="T644" s="16">
        <f>IF($P644="Overdue",COUNTIF($P$3:$P644,"Overdue"),"")</f>
        <v/>
      </c>
    </row>
    <row r="645">
      <c r="A645" s="4" t="n"/>
      <c r="B645" s="4" t="n"/>
      <c r="C645" s="14" t="n"/>
      <c r="D645" s="4" t="n"/>
      <c r="E645" s="4" t="n"/>
      <c r="F645" s="5" t="n"/>
      <c r="G645" s="6" t="n"/>
      <c r="H645" s="5" t="n"/>
      <c r="I645" s="4" t="n"/>
      <c r="J645" s="5" t="n"/>
      <c r="K645" s="5" t="n"/>
      <c r="L645" s="4" t="n"/>
      <c r="M645" s="5" t="n"/>
      <c r="N645" s="4" t="n"/>
      <c r="O645" s="15">
        <f>IF($F645="","",EDATE($F645,IF($G645="",'Settings'!$B$6,$G645)))</f>
        <v/>
      </c>
      <c r="P645" s="9">
        <f>IF($O645="","",IF(OR($M645&lt;&gt;"",$L645="Booked"),"Booked",IF(OR($L645="Declined",$L645="Moved / left"),"Closed",IF($O645&lt;DATE(YEAR('Settings'!$B$5),MONTH('Settings'!$B$5),1),"Overdue",IF($O645&lt;=EOMONTH('Settings'!$B$5,0),"Due this month",IF($O645&lt;=EOMONTH('Settings'!$B$5,1),"Due next month","Not yet due"))))))</f>
        <v/>
      </c>
      <c r="Q645" s="16">
        <f>IF($P645="Overdue",'Settings'!$B$5-$O645,"")</f>
        <v/>
      </c>
      <c r="R645" s="16">
        <f>IF($A645="","",COUNT($H645,$J645,$K645))</f>
        <v/>
      </c>
      <c r="S645" s="17">
        <f>IF($O645="","",DATE(YEAR($O645),MONTH($O645),1))</f>
        <v/>
      </c>
      <c r="T645" s="16">
        <f>IF($P645="Overdue",COUNTIF($P$3:$P645,"Overdue"),"")</f>
        <v/>
      </c>
    </row>
    <row r="646">
      <c r="A646" s="4" t="n"/>
      <c r="B646" s="4" t="n"/>
      <c r="C646" s="14" t="n"/>
      <c r="D646" s="4" t="n"/>
      <c r="E646" s="4" t="n"/>
      <c r="F646" s="5" t="n"/>
      <c r="G646" s="6" t="n"/>
      <c r="H646" s="5" t="n"/>
      <c r="I646" s="4" t="n"/>
      <c r="J646" s="5" t="n"/>
      <c r="K646" s="5" t="n"/>
      <c r="L646" s="4" t="n"/>
      <c r="M646" s="5" t="n"/>
      <c r="N646" s="4" t="n"/>
      <c r="O646" s="15">
        <f>IF($F646="","",EDATE($F646,IF($G646="",'Settings'!$B$6,$G646)))</f>
        <v/>
      </c>
      <c r="P646" s="9">
        <f>IF($O646="","",IF(OR($M646&lt;&gt;"",$L646="Booked"),"Booked",IF(OR($L646="Declined",$L646="Moved / left"),"Closed",IF($O646&lt;DATE(YEAR('Settings'!$B$5),MONTH('Settings'!$B$5),1),"Overdue",IF($O646&lt;=EOMONTH('Settings'!$B$5,0),"Due this month",IF($O646&lt;=EOMONTH('Settings'!$B$5,1),"Due next month","Not yet due"))))))</f>
        <v/>
      </c>
      <c r="Q646" s="16">
        <f>IF($P646="Overdue",'Settings'!$B$5-$O646,"")</f>
        <v/>
      </c>
      <c r="R646" s="16">
        <f>IF($A646="","",COUNT($H646,$J646,$K646))</f>
        <v/>
      </c>
      <c r="S646" s="17">
        <f>IF($O646="","",DATE(YEAR($O646),MONTH($O646),1))</f>
        <v/>
      </c>
      <c r="T646" s="16">
        <f>IF($P646="Overdue",COUNTIF($P$3:$P646,"Overdue"),"")</f>
        <v/>
      </c>
    </row>
    <row r="647">
      <c r="A647" s="4" t="n"/>
      <c r="B647" s="4" t="n"/>
      <c r="C647" s="14" t="n"/>
      <c r="D647" s="4" t="n"/>
      <c r="E647" s="4" t="n"/>
      <c r="F647" s="5" t="n"/>
      <c r="G647" s="6" t="n"/>
      <c r="H647" s="5" t="n"/>
      <c r="I647" s="4" t="n"/>
      <c r="J647" s="5" t="n"/>
      <c r="K647" s="5" t="n"/>
      <c r="L647" s="4" t="n"/>
      <c r="M647" s="5" t="n"/>
      <c r="N647" s="4" t="n"/>
      <c r="O647" s="15">
        <f>IF($F647="","",EDATE($F647,IF($G647="",'Settings'!$B$6,$G647)))</f>
        <v/>
      </c>
      <c r="P647" s="9">
        <f>IF($O647="","",IF(OR($M647&lt;&gt;"",$L647="Booked"),"Booked",IF(OR($L647="Declined",$L647="Moved / left"),"Closed",IF($O647&lt;DATE(YEAR('Settings'!$B$5),MONTH('Settings'!$B$5),1),"Overdue",IF($O647&lt;=EOMONTH('Settings'!$B$5,0),"Due this month",IF($O647&lt;=EOMONTH('Settings'!$B$5,1),"Due next month","Not yet due"))))))</f>
        <v/>
      </c>
      <c r="Q647" s="16">
        <f>IF($P647="Overdue",'Settings'!$B$5-$O647,"")</f>
        <v/>
      </c>
      <c r="R647" s="16">
        <f>IF($A647="","",COUNT($H647,$J647,$K647))</f>
        <v/>
      </c>
      <c r="S647" s="17">
        <f>IF($O647="","",DATE(YEAR($O647),MONTH($O647),1))</f>
        <v/>
      </c>
      <c r="T647" s="16">
        <f>IF($P647="Overdue",COUNTIF($P$3:$P647,"Overdue"),"")</f>
        <v/>
      </c>
    </row>
    <row r="648">
      <c r="A648" s="4" t="n"/>
      <c r="B648" s="4" t="n"/>
      <c r="C648" s="14" t="n"/>
      <c r="D648" s="4" t="n"/>
      <c r="E648" s="4" t="n"/>
      <c r="F648" s="5" t="n"/>
      <c r="G648" s="6" t="n"/>
      <c r="H648" s="5" t="n"/>
      <c r="I648" s="4" t="n"/>
      <c r="J648" s="5" t="n"/>
      <c r="K648" s="5" t="n"/>
      <c r="L648" s="4" t="n"/>
      <c r="M648" s="5" t="n"/>
      <c r="N648" s="4" t="n"/>
      <c r="O648" s="15">
        <f>IF($F648="","",EDATE($F648,IF($G648="",'Settings'!$B$6,$G648)))</f>
        <v/>
      </c>
      <c r="P648" s="9">
        <f>IF($O648="","",IF(OR($M648&lt;&gt;"",$L648="Booked"),"Booked",IF(OR($L648="Declined",$L648="Moved / left"),"Closed",IF($O648&lt;DATE(YEAR('Settings'!$B$5),MONTH('Settings'!$B$5),1),"Overdue",IF($O648&lt;=EOMONTH('Settings'!$B$5,0),"Due this month",IF($O648&lt;=EOMONTH('Settings'!$B$5,1),"Due next month","Not yet due"))))))</f>
        <v/>
      </c>
      <c r="Q648" s="16">
        <f>IF($P648="Overdue",'Settings'!$B$5-$O648,"")</f>
        <v/>
      </c>
      <c r="R648" s="16">
        <f>IF($A648="","",COUNT($H648,$J648,$K648))</f>
        <v/>
      </c>
      <c r="S648" s="17">
        <f>IF($O648="","",DATE(YEAR($O648),MONTH($O648),1))</f>
        <v/>
      </c>
      <c r="T648" s="16">
        <f>IF($P648="Overdue",COUNTIF($P$3:$P648,"Overdue"),"")</f>
        <v/>
      </c>
    </row>
    <row r="649">
      <c r="A649" s="4" t="n"/>
      <c r="B649" s="4" t="n"/>
      <c r="C649" s="14" t="n"/>
      <c r="D649" s="4" t="n"/>
      <c r="E649" s="4" t="n"/>
      <c r="F649" s="5" t="n"/>
      <c r="G649" s="6" t="n"/>
      <c r="H649" s="5" t="n"/>
      <c r="I649" s="4" t="n"/>
      <c r="J649" s="5" t="n"/>
      <c r="K649" s="5" t="n"/>
      <c r="L649" s="4" t="n"/>
      <c r="M649" s="5" t="n"/>
      <c r="N649" s="4" t="n"/>
      <c r="O649" s="15">
        <f>IF($F649="","",EDATE($F649,IF($G649="",'Settings'!$B$6,$G649)))</f>
        <v/>
      </c>
      <c r="P649" s="9">
        <f>IF($O649="","",IF(OR($M649&lt;&gt;"",$L649="Booked"),"Booked",IF(OR($L649="Declined",$L649="Moved / left"),"Closed",IF($O649&lt;DATE(YEAR('Settings'!$B$5),MONTH('Settings'!$B$5),1),"Overdue",IF($O649&lt;=EOMONTH('Settings'!$B$5,0),"Due this month",IF($O649&lt;=EOMONTH('Settings'!$B$5,1),"Due next month","Not yet due"))))))</f>
        <v/>
      </c>
      <c r="Q649" s="16">
        <f>IF($P649="Overdue",'Settings'!$B$5-$O649,"")</f>
        <v/>
      </c>
      <c r="R649" s="16">
        <f>IF($A649="","",COUNT($H649,$J649,$K649))</f>
        <v/>
      </c>
      <c r="S649" s="17">
        <f>IF($O649="","",DATE(YEAR($O649),MONTH($O649),1))</f>
        <v/>
      </c>
      <c r="T649" s="16">
        <f>IF($P649="Overdue",COUNTIF($P$3:$P649,"Overdue"),"")</f>
        <v/>
      </c>
    </row>
    <row r="650">
      <c r="A650" s="4" t="n"/>
      <c r="B650" s="4" t="n"/>
      <c r="C650" s="14" t="n"/>
      <c r="D650" s="4" t="n"/>
      <c r="E650" s="4" t="n"/>
      <c r="F650" s="5" t="n"/>
      <c r="G650" s="6" t="n"/>
      <c r="H650" s="5" t="n"/>
      <c r="I650" s="4" t="n"/>
      <c r="J650" s="5" t="n"/>
      <c r="K650" s="5" t="n"/>
      <c r="L650" s="4" t="n"/>
      <c r="M650" s="5" t="n"/>
      <c r="N650" s="4" t="n"/>
      <c r="O650" s="15">
        <f>IF($F650="","",EDATE($F650,IF($G650="",'Settings'!$B$6,$G650)))</f>
        <v/>
      </c>
      <c r="P650" s="9">
        <f>IF($O650="","",IF(OR($M650&lt;&gt;"",$L650="Booked"),"Booked",IF(OR($L650="Declined",$L650="Moved / left"),"Closed",IF($O650&lt;DATE(YEAR('Settings'!$B$5),MONTH('Settings'!$B$5),1),"Overdue",IF($O650&lt;=EOMONTH('Settings'!$B$5,0),"Due this month",IF($O650&lt;=EOMONTH('Settings'!$B$5,1),"Due next month","Not yet due"))))))</f>
        <v/>
      </c>
      <c r="Q650" s="16">
        <f>IF($P650="Overdue",'Settings'!$B$5-$O650,"")</f>
        <v/>
      </c>
      <c r="R650" s="16">
        <f>IF($A650="","",COUNT($H650,$J650,$K650))</f>
        <v/>
      </c>
      <c r="S650" s="17">
        <f>IF($O650="","",DATE(YEAR($O650),MONTH($O650),1))</f>
        <v/>
      </c>
      <c r="T650" s="16">
        <f>IF($P650="Overdue",COUNTIF($P$3:$P650,"Overdue"),"")</f>
        <v/>
      </c>
    </row>
    <row r="651">
      <c r="A651" s="4" t="n"/>
      <c r="B651" s="4" t="n"/>
      <c r="C651" s="14" t="n"/>
      <c r="D651" s="4" t="n"/>
      <c r="E651" s="4" t="n"/>
      <c r="F651" s="5" t="n"/>
      <c r="G651" s="6" t="n"/>
      <c r="H651" s="5" t="n"/>
      <c r="I651" s="4" t="n"/>
      <c r="J651" s="5" t="n"/>
      <c r="K651" s="5" t="n"/>
      <c r="L651" s="4" t="n"/>
      <c r="M651" s="5" t="n"/>
      <c r="N651" s="4" t="n"/>
      <c r="O651" s="15">
        <f>IF($F651="","",EDATE($F651,IF($G651="",'Settings'!$B$6,$G651)))</f>
        <v/>
      </c>
      <c r="P651" s="9">
        <f>IF($O651="","",IF(OR($M651&lt;&gt;"",$L651="Booked"),"Booked",IF(OR($L651="Declined",$L651="Moved / left"),"Closed",IF($O651&lt;DATE(YEAR('Settings'!$B$5),MONTH('Settings'!$B$5),1),"Overdue",IF($O651&lt;=EOMONTH('Settings'!$B$5,0),"Due this month",IF($O651&lt;=EOMONTH('Settings'!$B$5,1),"Due next month","Not yet due"))))))</f>
        <v/>
      </c>
      <c r="Q651" s="16">
        <f>IF($P651="Overdue",'Settings'!$B$5-$O651,"")</f>
        <v/>
      </c>
      <c r="R651" s="16">
        <f>IF($A651="","",COUNT($H651,$J651,$K651))</f>
        <v/>
      </c>
      <c r="S651" s="17">
        <f>IF($O651="","",DATE(YEAR($O651),MONTH($O651),1))</f>
        <v/>
      </c>
      <c r="T651" s="16">
        <f>IF($P651="Overdue",COUNTIF($P$3:$P651,"Overdue"),"")</f>
        <v/>
      </c>
    </row>
    <row r="652">
      <c r="A652" s="4" t="n"/>
      <c r="B652" s="4" t="n"/>
      <c r="C652" s="14" t="n"/>
      <c r="D652" s="4" t="n"/>
      <c r="E652" s="4" t="n"/>
      <c r="F652" s="5" t="n"/>
      <c r="G652" s="6" t="n"/>
      <c r="H652" s="5" t="n"/>
      <c r="I652" s="4" t="n"/>
      <c r="J652" s="5" t="n"/>
      <c r="K652" s="5" t="n"/>
      <c r="L652" s="4" t="n"/>
      <c r="M652" s="5" t="n"/>
      <c r="N652" s="4" t="n"/>
      <c r="O652" s="15">
        <f>IF($F652="","",EDATE($F652,IF($G652="",'Settings'!$B$6,$G652)))</f>
        <v/>
      </c>
      <c r="P652" s="9">
        <f>IF($O652="","",IF(OR($M652&lt;&gt;"",$L652="Booked"),"Booked",IF(OR($L652="Declined",$L652="Moved / left"),"Closed",IF($O652&lt;DATE(YEAR('Settings'!$B$5),MONTH('Settings'!$B$5),1),"Overdue",IF($O652&lt;=EOMONTH('Settings'!$B$5,0),"Due this month",IF($O652&lt;=EOMONTH('Settings'!$B$5,1),"Due next month","Not yet due"))))))</f>
        <v/>
      </c>
      <c r="Q652" s="16">
        <f>IF($P652="Overdue",'Settings'!$B$5-$O652,"")</f>
        <v/>
      </c>
      <c r="R652" s="16">
        <f>IF($A652="","",COUNT($H652,$J652,$K652))</f>
        <v/>
      </c>
      <c r="S652" s="17">
        <f>IF($O652="","",DATE(YEAR($O652),MONTH($O652),1))</f>
        <v/>
      </c>
      <c r="T652" s="16">
        <f>IF($P652="Overdue",COUNTIF($P$3:$P652,"Overdue"),"")</f>
        <v/>
      </c>
    </row>
    <row r="653">
      <c r="A653" s="4" t="n"/>
      <c r="B653" s="4" t="n"/>
      <c r="C653" s="14" t="n"/>
      <c r="D653" s="4" t="n"/>
      <c r="E653" s="4" t="n"/>
      <c r="F653" s="5" t="n"/>
      <c r="G653" s="6" t="n"/>
      <c r="H653" s="5" t="n"/>
      <c r="I653" s="4" t="n"/>
      <c r="J653" s="5" t="n"/>
      <c r="K653" s="5" t="n"/>
      <c r="L653" s="4" t="n"/>
      <c r="M653" s="5" t="n"/>
      <c r="N653" s="4" t="n"/>
      <c r="O653" s="15">
        <f>IF($F653="","",EDATE($F653,IF($G653="",'Settings'!$B$6,$G653)))</f>
        <v/>
      </c>
      <c r="P653" s="9">
        <f>IF($O653="","",IF(OR($M653&lt;&gt;"",$L653="Booked"),"Booked",IF(OR($L653="Declined",$L653="Moved / left"),"Closed",IF($O653&lt;DATE(YEAR('Settings'!$B$5),MONTH('Settings'!$B$5),1),"Overdue",IF($O653&lt;=EOMONTH('Settings'!$B$5,0),"Due this month",IF($O653&lt;=EOMONTH('Settings'!$B$5,1),"Due next month","Not yet due"))))))</f>
        <v/>
      </c>
      <c r="Q653" s="16">
        <f>IF($P653="Overdue",'Settings'!$B$5-$O653,"")</f>
        <v/>
      </c>
      <c r="R653" s="16">
        <f>IF($A653="","",COUNT($H653,$J653,$K653))</f>
        <v/>
      </c>
      <c r="S653" s="17">
        <f>IF($O653="","",DATE(YEAR($O653),MONTH($O653),1))</f>
        <v/>
      </c>
      <c r="T653" s="16">
        <f>IF($P653="Overdue",COUNTIF($P$3:$P653,"Overdue"),"")</f>
        <v/>
      </c>
    </row>
    <row r="654">
      <c r="A654" s="4" t="n"/>
      <c r="B654" s="4" t="n"/>
      <c r="C654" s="14" t="n"/>
      <c r="D654" s="4" t="n"/>
      <c r="E654" s="4" t="n"/>
      <c r="F654" s="5" t="n"/>
      <c r="G654" s="6" t="n"/>
      <c r="H654" s="5" t="n"/>
      <c r="I654" s="4" t="n"/>
      <c r="J654" s="5" t="n"/>
      <c r="K654" s="5" t="n"/>
      <c r="L654" s="4" t="n"/>
      <c r="M654" s="5" t="n"/>
      <c r="N654" s="4" t="n"/>
      <c r="O654" s="15">
        <f>IF($F654="","",EDATE($F654,IF($G654="",'Settings'!$B$6,$G654)))</f>
        <v/>
      </c>
      <c r="P654" s="9">
        <f>IF($O654="","",IF(OR($M654&lt;&gt;"",$L654="Booked"),"Booked",IF(OR($L654="Declined",$L654="Moved / left"),"Closed",IF($O654&lt;DATE(YEAR('Settings'!$B$5),MONTH('Settings'!$B$5),1),"Overdue",IF($O654&lt;=EOMONTH('Settings'!$B$5,0),"Due this month",IF($O654&lt;=EOMONTH('Settings'!$B$5,1),"Due next month","Not yet due"))))))</f>
        <v/>
      </c>
      <c r="Q654" s="16">
        <f>IF($P654="Overdue",'Settings'!$B$5-$O654,"")</f>
        <v/>
      </c>
      <c r="R654" s="16">
        <f>IF($A654="","",COUNT($H654,$J654,$K654))</f>
        <v/>
      </c>
      <c r="S654" s="17">
        <f>IF($O654="","",DATE(YEAR($O654),MONTH($O654),1))</f>
        <v/>
      </c>
      <c r="T654" s="16">
        <f>IF($P654="Overdue",COUNTIF($P$3:$P654,"Overdue"),"")</f>
        <v/>
      </c>
    </row>
    <row r="655">
      <c r="A655" s="4" t="n"/>
      <c r="B655" s="4" t="n"/>
      <c r="C655" s="14" t="n"/>
      <c r="D655" s="4" t="n"/>
      <c r="E655" s="4" t="n"/>
      <c r="F655" s="5" t="n"/>
      <c r="G655" s="6" t="n"/>
      <c r="H655" s="5" t="n"/>
      <c r="I655" s="4" t="n"/>
      <c r="J655" s="5" t="n"/>
      <c r="K655" s="5" t="n"/>
      <c r="L655" s="4" t="n"/>
      <c r="M655" s="5" t="n"/>
      <c r="N655" s="4" t="n"/>
      <c r="O655" s="15">
        <f>IF($F655="","",EDATE($F655,IF($G655="",'Settings'!$B$6,$G655)))</f>
        <v/>
      </c>
      <c r="P655" s="9">
        <f>IF($O655="","",IF(OR($M655&lt;&gt;"",$L655="Booked"),"Booked",IF(OR($L655="Declined",$L655="Moved / left"),"Closed",IF($O655&lt;DATE(YEAR('Settings'!$B$5),MONTH('Settings'!$B$5),1),"Overdue",IF($O655&lt;=EOMONTH('Settings'!$B$5,0),"Due this month",IF($O655&lt;=EOMONTH('Settings'!$B$5,1),"Due next month","Not yet due"))))))</f>
        <v/>
      </c>
      <c r="Q655" s="16">
        <f>IF($P655="Overdue",'Settings'!$B$5-$O655,"")</f>
        <v/>
      </c>
      <c r="R655" s="16">
        <f>IF($A655="","",COUNT($H655,$J655,$K655))</f>
        <v/>
      </c>
      <c r="S655" s="17">
        <f>IF($O655="","",DATE(YEAR($O655),MONTH($O655),1))</f>
        <v/>
      </c>
      <c r="T655" s="16">
        <f>IF($P655="Overdue",COUNTIF($P$3:$P655,"Overdue"),"")</f>
        <v/>
      </c>
    </row>
    <row r="656">
      <c r="A656" s="4" t="n"/>
      <c r="B656" s="4" t="n"/>
      <c r="C656" s="14" t="n"/>
      <c r="D656" s="4" t="n"/>
      <c r="E656" s="4" t="n"/>
      <c r="F656" s="5" t="n"/>
      <c r="G656" s="6" t="n"/>
      <c r="H656" s="5" t="n"/>
      <c r="I656" s="4" t="n"/>
      <c r="J656" s="5" t="n"/>
      <c r="K656" s="5" t="n"/>
      <c r="L656" s="4" t="n"/>
      <c r="M656" s="5" t="n"/>
      <c r="N656" s="4" t="n"/>
      <c r="O656" s="15">
        <f>IF($F656="","",EDATE($F656,IF($G656="",'Settings'!$B$6,$G656)))</f>
        <v/>
      </c>
      <c r="P656" s="9">
        <f>IF($O656="","",IF(OR($M656&lt;&gt;"",$L656="Booked"),"Booked",IF(OR($L656="Declined",$L656="Moved / left"),"Closed",IF($O656&lt;DATE(YEAR('Settings'!$B$5),MONTH('Settings'!$B$5),1),"Overdue",IF($O656&lt;=EOMONTH('Settings'!$B$5,0),"Due this month",IF($O656&lt;=EOMONTH('Settings'!$B$5,1),"Due next month","Not yet due"))))))</f>
        <v/>
      </c>
      <c r="Q656" s="16">
        <f>IF($P656="Overdue",'Settings'!$B$5-$O656,"")</f>
        <v/>
      </c>
      <c r="R656" s="16">
        <f>IF($A656="","",COUNT($H656,$J656,$K656))</f>
        <v/>
      </c>
      <c r="S656" s="17">
        <f>IF($O656="","",DATE(YEAR($O656),MONTH($O656),1))</f>
        <v/>
      </c>
      <c r="T656" s="16">
        <f>IF($P656="Overdue",COUNTIF($P$3:$P656,"Overdue"),"")</f>
        <v/>
      </c>
    </row>
    <row r="657">
      <c r="A657" s="4" t="n"/>
      <c r="B657" s="4" t="n"/>
      <c r="C657" s="14" t="n"/>
      <c r="D657" s="4" t="n"/>
      <c r="E657" s="4" t="n"/>
      <c r="F657" s="5" t="n"/>
      <c r="G657" s="6" t="n"/>
      <c r="H657" s="5" t="n"/>
      <c r="I657" s="4" t="n"/>
      <c r="J657" s="5" t="n"/>
      <c r="K657" s="5" t="n"/>
      <c r="L657" s="4" t="n"/>
      <c r="M657" s="5" t="n"/>
      <c r="N657" s="4" t="n"/>
      <c r="O657" s="15">
        <f>IF($F657="","",EDATE($F657,IF($G657="",'Settings'!$B$6,$G657)))</f>
        <v/>
      </c>
      <c r="P657" s="9">
        <f>IF($O657="","",IF(OR($M657&lt;&gt;"",$L657="Booked"),"Booked",IF(OR($L657="Declined",$L657="Moved / left"),"Closed",IF($O657&lt;DATE(YEAR('Settings'!$B$5),MONTH('Settings'!$B$5),1),"Overdue",IF($O657&lt;=EOMONTH('Settings'!$B$5,0),"Due this month",IF($O657&lt;=EOMONTH('Settings'!$B$5,1),"Due next month","Not yet due"))))))</f>
        <v/>
      </c>
      <c r="Q657" s="16">
        <f>IF($P657="Overdue",'Settings'!$B$5-$O657,"")</f>
        <v/>
      </c>
      <c r="R657" s="16">
        <f>IF($A657="","",COUNT($H657,$J657,$K657))</f>
        <v/>
      </c>
      <c r="S657" s="17">
        <f>IF($O657="","",DATE(YEAR($O657),MONTH($O657),1))</f>
        <v/>
      </c>
      <c r="T657" s="16">
        <f>IF($P657="Overdue",COUNTIF($P$3:$P657,"Overdue"),"")</f>
        <v/>
      </c>
    </row>
    <row r="658">
      <c r="A658" s="4" t="n"/>
      <c r="B658" s="4" t="n"/>
      <c r="C658" s="14" t="n"/>
      <c r="D658" s="4" t="n"/>
      <c r="E658" s="4" t="n"/>
      <c r="F658" s="5" t="n"/>
      <c r="G658" s="6" t="n"/>
      <c r="H658" s="5" t="n"/>
      <c r="I658" s="4" t="n"/>
      <c r="J658" s="5" t="n"/>
      <c r="K658" s="5" t="n"/>
      <c r="L658" s="4" t="n"/>
      <c r="M658" s="5" t="n"/>
      <c r="N658" s="4" t="n"/>
      <c r="O658" s="15">
        <f>IF($F658="","",EDATE($F658,IF($G658="",'Settings'!$B$6,$G658)))</f>
        <v/>
      </c>
      <c r="P658" s="9">
        <f>IF($O658="","",IF(OR($M658&lt;&gt;"",$L658="Booked"),"Booked",IF(OR($L658="Declined",$L658="Moved / left"),"Closed",IF($O658&lt;DATE(YEAR('Settings'!$B$5),MONTH('Settings'!$B$5),1),"Overdue",IF($O658&lt;=EOMONTH('Settings'!$B$5,0),"Due this month",IF($O658&lt;=EOMONTH('Settings'!$B$5,1),"Due next month","Not yet due"))))))</f>
        <v/>
      </c>
      <c r="Q658" s="16">
        <f>IF($P658="Overdue",'Settings'!$B$5-$O658,"")</f>
        <v/>
      </c>
      <c r="R658" s="16">
        <f>IF($A658="","",COUNT($H658,$J658,$K658))</f>
        <v/>
      </c>
      <c r="S658" s="17">
        <f>IF($O658="","",DATE(YEAR($O658),MONTH($O658),1))</f>
        <v/>
      </c>
      <c r="T658" s="16">
        <f>IF($P658="Overdue",COUNTIF($P$3:$P658,"Overdue"),"")</f>
        <v/>
      </c>
    </row>
    <row r="659">
      <c r="A659" s="4" t="n"/>
      <c r="B659" s="4" t="n"/>
      <c r="C659" s="14" t="n"/>
      <c r="D659" s="4" t="n"/>
      <c r="E659" s="4" t="n"/>
      <c r="F659" s="5" t="n"/>
      <c r="G659" s="6" t="n"/>
      <c r="H659" s="5" t="n"/>
      <c r="I659" s="4" t="n"/>
      <c r="J659" s="5" t="n"/>
      <c r="K659" s="5" t="n"/>
      <c r="L659" s="4" t="n"/>
      <c r="M659" s="5" t="n"/>
      <c r="N659" s="4" t="n"/>
      <c r="O659" s="15">
        <f>IF($F659="","",EDATE($F659,IF($G659="",'Settings'!$B$6,$G659)))</f>
        <v/>
      </c>
      <c r="P659" s="9">
        <f>IF($O659="","",IF(OR($M659&lt;&gt;"",$L659="Booked"),"Booked",IF(OR($L659="Declined",$L659="Moved / left"),"Closed",IF($O659&lt;DATE(YEAR('Settings'!$B$5),MONTH('Settings'!$B$5),1),"Overdue",IF($O659&lt;=EOMONTH('Settings'!$B$5,0),"Due this month",IF($O659&lt;=EOMONTH('Settings'!$B$5,1),"Due next month","Not yet due"))))))</f>
        <v/>
      </c>
      <c r="Q659" s="16">
        <f>IF($P659="Overdue",'Settings'!$B$5-$O659,"")</f>
        <v/>
      </c>
      <c r="R659" s="16">
        <f>IF($A659="","",COUNT($H659,$J659,$K659))</f>
        <v/>
      </c>
      <c r="S659" s="17">
        <f>IF($O659="","",DATE(YEAR($O659),MONTH($O659),1))</f>
        <v/>
      </c>
      <c r="T659" s="16">
        <f>IF($P659="Overdue",COUNTIF($P$3:$P659,"Overdue"),"")</f>
        <v/>
      </c>
    </row>
    <row r="660">
      <c r="A660" s="4" t="n"/>
      <c r="B660" s="4" t="n"/>
      <c r="C660" s="14" t="n"/>
      <c r="D660" s="4" t="n"/>
      <c r="E660" s="4" t="n"/>
      <c r="F660" s="5" t="n"/>
      <c r="G660" s="6" t="n"/>
      <c r="H660" s="5" t="n"/>
      <c r="I660" s="4" t="n"/>
      <c r="J660" s="5" t="n"/>
      <c r="K660" s="5" t="n"/>
      <c r="L660" s="4" t="n"/>
      <c r="M660" s="5" t="n"/>
      <c r="N660" s="4" t="n"/>
      <c r="O660" s="15">
        <f>IF($F660="","",EDATE($F660,IF($G660="",'Settings'!$B$6,$G660)))</f>
        <v/>
      </c>
      <c r="P660" s="9">
        <f>IF($O660="","",IF(OR($M660&lt;&gt;"",$L660="Booked"),"Booked",IF(OR($L660="Declined",$L660="Moved / left"),"Closed",IF($O660&lt;DATE(YEAR('Settings'!$B$5),MONTH('Settings'!$B$5),1),"Overdue",IF($O660&lt;=EOMONTH('Settings'!$B$5,0),"Due this month",IF($O660&lt;=EOMONTH('Settings'!$B$5,1),"Due next month","Not yet due"))))))</f>
        <v/>
      </c>
      <c r="Q660" s="16">
        <f>IF($P660="Overdue",'Settings'!$B$5-$O660,"")</f>
        <v/>
      </c>
      <c r="R660" s="16">
        <f>IF($A660="","",COUNT($H660,$J660,$K660))</f>
        <v/>
      </c>
      <c r="S660" s="17">
        <f>IF($O660="","",DATE(YEAR($O660),MONTH($O660),1))</f>
        <v/>
      </c>
      <c r="T660" s="16">
        <f>IF($P660="Overdue",COUNTIF($P$3:$P660,"Overdue"),"")</f>
        <v/>
      </c>
    </row>
    <row r="661">
      <c r="A661" s="4" t="n"/>
      <c r="B661" s="4" t="n"/>
      <c r="C661" s="14" t="n"/>
      <c r="D661" s="4" t="n"/>
      <c r="E661" s="4" t="n"/>
      <c r="F661" s="5" t="n"/>
      <c r="G661" s="6" t="n"/>
      <c r="H661" s="5" t="n"/>
      <c r="I661" s="4" t="n"/>
      <c r="J661" s="5" t="n"/>
      <c r="K661" s="5" t="n"/>
      <c r="L661" s="4" t="n"/>
      <c r="M661" s="5" t="n"/>
      <c r="N661" s="4" t="n"/>
      <c r="O661" s="15">
        <f>IF($F661="","",EDATE($F661,IF($G661="",'Settings'!$B$6,$G661)))</f>
        <v/>
      </c>
      <c r="P661" s="9">
        <f>IF($O661="","",IF(OR($M661&lt;&gt;"",$L661="Booked"),"Booked",IF(OR($L661="Declined",$L661="Moved / left"),"Closed",IF($O661&lt;DATE(YEAR('Settings'!$B$5),MONTH('Settings'!$B$5),1),"Overdue",IF($O661&lt;=EOMONTH('Settings'!$B$5,0),"Due this month",IF($O661&lt;=EOMONTH('Settings'!$B$5,1),"Due next month","Not yet due"))))))</f>
        <v/>
      </c>
      <c r="Q661" s="16">
        <f>IF($P661="Overdue",'Settings'!$B$5-$O661,"")</f>
        <v/>
      </c>
      <c r="R661" s="16">
        <f>IF($A661="","",COUNT($H661,$J661,$K661))</f>
        <v/>
      </c>
      <c r="S661" s="17">
        <f>IF($O661="","",DATE(YEAR($O661),MONTH($O661),1))</f>
        <v/>
      </c>
      <c r="T661" s="16">
        <f>IF($P661="Overdue",COUNTIF($P$3:$P661,"Overdue"),"")</f>
        <v/>
      </c>
    </row>
    <row r="662">
      <c r="A662" s="4" t="n"/>
      <c r="B662" s="4" t="n"/>
      <c r="C662" s="14" t="n"/>
      <c r="D662" s="4" t="n"/>
      <c r="E662" s="4" t="n"/>
      <c r="F662" s="5" t="n"/>
      <c r="G662" s="6" t="n"/>
      <c r="H662" s="5" t="n"/>
      <c r="I662" s="4" t="n"/>
      <c r="J662" s="5" t="n"/>
      <c r="K662" s="5" t="n"/>
      <c r="L662" s="4" t="n"/>
      <c r="M662" s="5" t="n"/>
      <c r="N662" s="4" t="n"/>
      <c r="O662" s="15">
        <f>IF($F662="","",EDATE($F662,IF($G662="",'Settings'!$B$6,$G662)))</f>
        <v/>
      </c>
      <c r="P662" s="9">
        <f>IF($O662="","",IF(OR($M662&lt;&gt;"",$L662="Booked"),"Booked",IF(OR($L662="Declined",$L662="Moved / left"),"Closed",IF($O662&lt;DATE(YEAR('Settings'!$B$5),MONTH('Settings'!$B$5),1),"Overdue",IF($O662&lt;=EOMONTH('Settings'!$B$5,0),"Due this month",IF($O662&lt;=EOMONTH('Settings'!$B$5,1),"Due next month","Not yet due"))))))</f>
        <v/>
      </c>
      <c r="Q662" s="16">
        <f>IF($P662="Overdue",'Settings'!$B$5-$O662,"")</f>
        <v/>
      </c>
      <c r="R662" s="16">
        <f>IF($A662="","",COUNT($H662,$J662,$K662))</f>
        <v/>
      </c>
      <c r="S662" s="17">
        <f>IF($O662="","",DATE(YEAR($O662),MONTH($O662),1))</f>
        <v/>
      </c>
      <c r="T662" s="16">
        <f>IF($P662="Overdue",COUNTIF($P$3:$P662,"Overdue"),"")</f>
        <v/>
      </c>
    </row>
    <row r="663">
      <c r="A663" s="4" t="n"/>
      <c r="B663" s="4" t="n"/>
      <c r="C663" s="14" t="n"/>
      <c r="D663" s="4" t="n"/>
      <c r="E663" s="4" t="n"/>
      <c r="F663" s="5" t="n"/>
      <c r="G663" s="6" t="n"/>
      <c r="H663" s="5" t="n"/>
      <c r="I663" s="4" t="n"/>
      <c r="J663" s="5" t="n"/>
      <c r="K663" s="5" t="n"/>
      <c r="L663" s="4" t="n"/>
      <c r="M663" s="5" t="n"/>
      <c r="N663" s="4" t="n"/>
      <c r="O663" s="15">
        <f>IF($F663="","",EDATE($F663,IF($G663="",'Settings'!$B$6,$G663)))</f>
        <v/>
      </c>
      <c r="P663" s="9">
        <f>IF($O663="","",IF(OR($M663&lt;&gt;"",$L663="Booked"),"Booked",IF(OR($L663="Declined",$L663="Moved / left"),"Closed",IF($O663&lt;DATE(YEAR('Settings'!$B$5),MONTH('Settings'!$B$5),1),"Overdue",IF($O663&lt;=EOMONTH('Settings'!$B$5,0),"Due this month",IF($O663&lt;=EOMONTH('Settings'!$B$5,1),"Due next month","Not yet due"))))))</f>
        <v/>
      </c>
      <c r="Q663" s="16">
        <f>IF($P663="Overdue",'Settings'!$B$5-$O663,"")</f>
        <v/>
      </c>
      <c r="R663" s="16">
        <f>IF($A663="","",COUNT($H663,$J663,$K663))</f>
        <v/>
      </c>
      <c r="S663" s="17">
        <f>IF($O663="","",DATE(YEAR($O663),MONTH($O663),1))</f>
        <v/>
      </c>
      <c r="T663" s="16">
        <f>IF($P663="Overdue",COUNTIF($P$3:$P663,"Overdue"),"")</f>
        <v/>
      </c>
    </row>
    <row r="664">
      <c r="A664" s="4" t="n"/>
      <c r="B664" s="4" t="n"/>
      <c r="C664" s="14" t="n"/>
      <c r="D664" s="4" t="n"/>
      <c r="E664" s="4" t="n"/>
      <c r="F664" s="5" t="n"/>
      <c r="G664" s="6" t="n"/>
      <c r="H664" s="5" t="n"/>
      <c r="I664" s="4" t="n"/>
      <c r="J664" s="5" t="n"/>
      <c r="K664" s="5" t="n"/>
      <c r="L664" s="4" t="n"/>
      <c r="M664" s="5" t="n"/>
      <c r="N664" s="4" t="n"/>
      <c r="O664" s="15">
        <f>IF($F664="","",EDATE($F664,IF($G664="",'Settings'!$B$6,$G664)))</f>
        <v/>
      </c>
      <c r="P664" s="9">
        <f>IF($O664="","",IF(OR($M664&lt;&gt;"",$L664="Booked"),"Booked",IF(OR($L664="Declined",$L664="Moved / left"),"Closed",IF($O664&lt;DATE(YEAR('Settings'!$B$5),MONTH('Settings'!$B$5),1),"Overdue",IF($O664&lt;=EOMONTH('Settings'!$B$5,0),"Due this month",IF($O664&lt;=EOMONTH('Settings'!$B$5,1),"Due next month","Not yet due"))))))</f>
        <v/>
      </c>
      <c r="Q664" s="16">
        <f>IF($P664="Overdue",'Settings'!$B$5-$O664,"")</f>
        <v/>
      </c>
      <c r="R664" s="16">
        <f>IF($A664="","",COUNT($H664,$J664,$K664))</f>
        <v/>
      </c>
      <c r="S664" s="17">
        <f>IF($O664="","",DATE(YEAR($O664),MONTH($O664),1))</f>
        <v/>
      </c>
      <c r="T664" s="16">
        <f>IF($P664="Overdue",COUNTIF($P$3:$P664,"Overdue"),"")</f>
        <v/>
      </c>
    </row>
    <row r="665">
      <c r="A665" s="4" t="n"/>
      <c r="B665" s="4" t="n"/>
      <c r="C665" s="14" t="n"/>
      <c r="D665" s="4" t="n"/>
      <c r="E665" s="4" t="n"/>
      <c r="F665" s="5" t="n"/>
      <c r="G665" s="6" t="n"/>
      <c r="H665" s="5" t="n"/>
      <c r="I665" s="4" t="n"/>
      <c r="J665" s="5" t="n"/>
      <c r="K665" s="5" t="n"/>
      <c r="L665" s="4" t="n"/>
      <c r="M665" s="5" t="n"/>
      <c r="N665" s="4" t="n"/>
      <c r="O665" s="15">
        <f>IF($F665="","",EDATE($F665,IF($G665="",'Settings'!$B$6,$G665)))</f>
        <v/>
      </c>
      <c r="P665" s="9">
        <f>IF($O665="","",IF(OR($M665&lt;&gt;"",$L665="Booked"),"Booked",IF(OR($L665="Declined",$L665="Moved / left"),"Closed",IF($O665&lt;DATE(YEAR('Settings'!$B$5),MONTH('Settings'!$B$5),1),"Overdue",IF($O665&lt;=EOMONTH('Settings'!$B$5,0),"Due this month",IF($O665&lt;=EOMONTH('Settings'!$B$5,1),"Due next month","Not yet due"))))))</f>
        <v/>
      </c>
      <c r="Q665" s="16">
        <f>IF($P665="Overdue",'Settings'!$B$5-$O665,"")</f>
        <v/>
      </c>
      <c r="R665" s="16">
        <f>IF($A665="","",COUNT($H665,$J665,$K665))</f>
        <v/>
      </c>
      <c r="S665" s="17">
        <f>IF($O665="","",DATE(YEAR($O665),MONTH($O665),1))</f>
        <v/>
      </c>
      <c r="T665" s="16">
        <f>IF($P665="Overdue",COUNTIF($P$3:$P665,"Overdue"),"")</f>
        <v/>
      </c>
    </row>
    <row r="666">
      <c r="A666" s="4" t="n"/>
      <c r="B666" s="4" t="n"/>
      <c r="C666" s="14" t="n"/>
      <c r="D666" s="4" t="n"/>
      <c r="E666" s="4" t="n"/>
      <c r="F666" s="5" t="n"/>
      <c r="G666" s="6" t="n"/>
      <c r="H666" s="5" t="n"/>
      <c r="I666" s="4" t="n"/>
      <c r="J666" s="5" t="n"/>
      <c r="K666" s="5" t="n"/>
      <c r="L666" s="4" t="n"/>
      <c r="M666" s="5" t="n"/>
      <c r="N666" s="4" t="n"/>
      <c r="O666" s="15">
        <f>IF($F666="","",EDATE($F666,IF($G666="",'Settings'!$B$6,$G666)))</f>
        <v/>
      </c>
      <c r="P666" s="9">
        <f>IF($O666="","",IF(OR($M666&lt;&gt;"",$L666="Booked"),"Booked",IF(OR($L666="Declined",$L666="Moved / left"),"Closed",IF($O666&lt;DATE(YEAR('Settings'!$B$5),MONTH('Settings'!$B$5),1),"Overdue",IF($O666&lt;=EOMONTH('Settings'!$B$5,0),"Due this month",IF($O666&lt;=EOMONTH('Settings'!$B$5,1),"Due next month","Not yet due"))))))</f>
        <v/>
      </c>
      <c r="Q666" s="16">
        <f>IF($P666="Overdue",'Settings'!$B$5-$O666,"")</f>
        <v/>
      </c>
      <c r="R666" s="16">
        <f>IF($A666="","",COUNT($H666,$J666,$K666))</f>
        <v/>
      </c>
      <c r="S666" s="17">
        <f>IF($O666="","",DATE(YEAR($O666),MONTH($O666),1))</f>
        <v/>
      </c>
      <c r="T666" s="16">
        <f>IF($P666="Overdue",COUNTIF($P$3:$P666,"Overdue"),"")</f>
        <v/>
      </c>
    </row>
    <row r="667">
      <c r="A667" s="4" t="n"/>
      <c r="B667" s="4" t="n"/>
      <c r="C667" s="14" t="n"/>
      <c r="D667" s="4" t="n"/>
      <c r="E667" s="4" t="n"/>
      <c r="F667" s="5" t="n"/>
      <c r="G667" s="6" t="n"/>
      <c r="H667" s="5" t="n"/>
      <c r="I667" s="4" t="n"/>
      <c r="J667" s="5" t="n"/>
      <c r="K667" s="5" t="n"/>
      <c r="L667" s="4" t="n"/>
      <c r="M667" s="5" t="n"/>
      <c r="N667" s="4" t="n"/>
      <c r="O667" s="15">
        <f>IF($F667="","",EDATE($F667,IF($G667="",'Settings'!$B$6,$G667)))</f>
        <v/>
      </c>
      <c r="P667" s="9">
        <f>IF($O667="","",IF(OR($M667&lt;&gt;"",$L667="Booked"),"Booked",IF(OR($L667="Declined",$L667="Moved / left"),"Closed",IF($O667&lt;DATE(YEAR('Settings'!$B$5),MONTH('Settings'!$B$5),1),"Overdue",IF($O667&lt;=EOMONTH('Settings'!$B$5,0),"Due this month",IF($O667&lt;=EOMONTH('Settings'!$B$5,1),"Due next month","Not yet due"))))))</f>
        <v/>
      </c>
      <c r="Q667" s="16">
        <f>IF($P667="Overdue",'Settings'!$B$5-$O667,"")</f>
        <v/>
      </c>
      <c r="R667" s="16">
        <f>IF($A667="","",COUNT($H667,$J667,$K667))</f>
        <v/>
      </c>
      <c r="S667" s="17">
        <f>IF($O667="","",DATE(YEAR($O667),MONTH($O667),1))</f>
        <v/>
      </c>
      <c r="T667" s="16">
        <f>IF($P667="Overdue",COUNTIF($P$3:$P667,"Overdue"),"")</f>
        <v/>
      </c>
    </row>
    <row r="668">
      <c r="A668" s="4" t="n"/>
      <c r="B668" s="4" t="n"/>
      <c r="C668" s="14" t="n"/>
      <c r="D668" s="4" t="n"/>
      <c r="E668" s="4" t="n"/>
      <c r="F668" s="5" t="n"/>
      <c r="G668" s="6" t="n"/>
      <c r="H668" s="5" t="n"/>
      <c r="I668" s="4" t="n"/>
      <c r="J668" s="5" t="n"/>
      <c r="K668" s="5" t="n"/>
      <c r="L668" s="4" t="n"/>
      <c r="M668" s="5" t="n"/>
      <c r="N668" s="4" t="n"/>
      <c r="O668" s="15">
        <f>IF($F668="","",EDATE($F668,IF($G668="",'Settings'!$B$6,$G668)))</f>
        <v/>
      </c>
      <c r="P668" s="9">
        <f>IF($O668="","",IF(OR($M668&lt;&gt;"",$L668="Booked"),"Booked",IF(OR($L668="Declined",$L668="Moved / left"),"Closed",IF($O668&lt;DATE(YEAR('Settings'!$B$5),MONTH('Settings'!$B$5),1),"Overdue",IF($O668&lt;=EOMONTH('Settings'!$B$5,0),"Due this month",IF($O668&lt;=EOMONTH('Settings'!$B$5,1),"Due next month","Not yet due"))))))</f>
        <v/>
      </c>
      <c r="Q668" s="16">
        <f>IF($P668="Overdue",'Settings'!$B$5-$O668,"")</f>
        <v/>
      </c>
      <c r="R668" s="16">
        <f>IF($A668="","",COUNT($H668,$J668,$K668))</f>
        <v/>
      </c>
      <c r="S668" s="17">
        <f>IF($O668="","",DATE(YEAR($O668),MONTH($O668),1))</f>
        <v/>
      </c>
      <c r="T668" s="16">
        <f>IF($P668="Overdue",COUNTIF($P$3:$P668,"Overdue"),"")</f>
        <v/>
      </c>
    </row>
    <row r="669">
      <c r="A669" s="4" t="n"/>
      <c r="B669" s="4" t="n"/>
      <c r="C669" s="14" t="n"/>
      <c r="D669" s="4" t="n"/>
      <c r="E669" s="4" t="n"/>
      <c r="F669" s="5" t="n"/>
      <c r="G669" s="6" t="n"/>
      <c r="H669" s="5" t="n"/>
      <c r="I669" s="4" t="n"/>
      <c r="J669" s="5" t="n"/>
      <c r="K669" s="5" t="n"/>
      <c r="L669" s="4" t="n"/>
      <c r="M669" s="5" t="n"/>
      <c r="N669" s="4" t="n"/>
      <c r="O669" s="15">
        <f>IF($F669="","",EDATE($F669,IF($G669="",'Settings'!$B$6,$G669)))</f>
        <v/>
      </c>
      <c r="P669" s="9">
        <f>IF($O669="","",IF(OR($M669&lt;&gt;"",$L669="Booked"),"Booked",IF(OR($L669="Declined",$L669="Moved / left"),"Closed",IF($O669&lt;DATE(YEAR('Settings'!$B$5),MONTH('Settings'!$B$5),1),"Overdue",IF($O669&lt;=EOMONTH('Settings'!$B$5,0),"Due this month",IF($O669&lt;=EOMONTH('Settings'!$B$5,1),"Due next month","Not yet due"))))))</f>
        <v/>
      </c>
      <c r="Q669" s="16">
        <f>IF($P669="Overdue",'Settings'!$B$5-$O669,"")</f>
        <v/>
      </c>
      <c r="R669" s="16">
        <f>IF($A669="","",COUNT($H669,$J669,$K669))</f>
        <v/>
      </c>
      <c r="S669" s="17">
        <f>IF($O669="","",DATE(YEAR($O669),MONTH($O669),1))</f>
        <v/>
      </c>
      <c r="T669" s="16">
        <f>IF($P669="Overdue",COUNTIF($P$3:$P669,"Overdue"),"")</f>
        <v/>
      </c>
    </row>
    <row r="670">
      <c r="A670" s="4" t="n"/>
      <c r="B670" s="4" t="n"/>
      <c r="C670" s="14" t="n"/>
      <c r="D670" s="4" t="n"/>
      <c r="E670" s="4" t="n"/>
      <c r="F670" s="5" t="n"/>
      <c r="G670" s="6" t="n"/>
      <c r="H670" s="5" t="n"/>
      <c r="I670" s="4" t="n"/>
      <c r="J670" s="5" t="n"/>
      <c r="K670" s="5" t="n"/>
      <c r="L670" s="4" t="n"/>
      <c r="M670" s="5" t="n"/>
      <c r="N670" s="4" t="n"/>
      <c r="O670" s="15">
        <f>IF($F670="","",EDATE($F670,IF($G670="",'Settings'!$B$6,$G670)))</f>
        <v/>
      </c>
      <c r="P670" s="9">
        <f>IF($O670="","",IF(OR($M670&lt;&gt;"",$L670="Booked"),"Booked",IF(OR($L670="Declined",$L670="Moved / left"),"Closed",IF($O670&lt;DATE(YEAR('Settings'!$B$5),MONTH('Settings'!$B$5),1),"Overdue",IF($O670&lt;=EOMONTH('Settings'!$B$5,0),"Due this month",IF($O670&lt;=EOMONTH('Settings'!$B$5,1),"Due next month","Not yet due"))))))</f>
        <v/>
      </c>
      <c r="Q670" s="16">
        <f>IF($P670="Overdue",'Settings'!$B$5-$O670,"")</f>
        <v/>
      </c>
      <c r="R670" s="16">
        <f>IF($A670="","",COUNT($H670,$J670,$K670))</f>
        <v/>
      </c>
      <c r="S670" s="17">
        <f>IF($O670="","",DATE(YEAR($O670),MONTH($O670),1))</f>
        <v/>
      </c>
      <c r="T670" s="16">
        <f>IF($P670="Overdue",COUNTIF($P$3:$P670,"Overdue"),"")</f>
        <v/>
      </c>
    </row>
    <row r="671">
      <c r="A671" s="4" t="n"/>
      <c r="B671" s="4" t="n"/>
      <c r="C671" s="14" t="n"/>
      <c r="D671" s="4" t="n"/>
      <c r="E671" s="4" t="n"/>
      <c r="F671" s="5" t="n"/>
      <c r="G671" s="6" t="n"/>
      <c r="H671" s="5" t="n"/>
      <c r="I671" s="4" t="n"/>
      <c r="J671" s="5" t="n"/>
      <c r="K671" s="5" t="n"/>
      <c r="L671" s="4" t="n"/>
      <c r="M671" s="5" t="n"/>
      <c r="N671" s="4" t="n"/>
      <c r="O671" s="15">
        <f>IF($F671="","",EDATE($F671,IF($G671="",'Settings'!$B$6,$G671)))</f>
        <v/>
      </c>
      <c r="P671" s="9">
        <f>IF($O671="","",IF(OR($M671&lt;&gt;"",$L671="Booked"),"Booked",IF(OR($L671="Declined",$L671="Moved / left"),"Closed",IF($O671&lt;DATE(YEAR('Settings'!$B$5),MONTH('Settings'!$B$5),1),"Overdue",IF($O671&lt;=EOMONTH('Settings'!$B$5,0),"Due this month",IF($O671&lt;=EOMONTH('Settings'!$B$5,1),"Due next month","Not yet due"))))))</f>
        <v/>
      </c>
      <c r="Q671" s="16">
        <f>IF($P671="Overdue",'Settings'!$B$5-$O671,"")</f>
        <v/>
      </c>
      <c r="R671" s="16">
        <f>IF($A671="","",COUNT($H671,$J671,$K671))</f>
        <v/>
      </c>
      <c r="S671" s="17">
        <f>IF($O671="","",DATE(YEAR($O671),MONTH($O671),1))</f>
        <v/>
      </c>
      <c r="T671" s="16">
        <f>IF($P671="Overdue",COUNTIF($P$3:$P671,"Overdue"),"")</f>
        <v/>
      </c>
    </row>
    <row r="672">
      <c r="A672" s="4" t="n"/>
      <c r="B672" s="4" t="n"/>
      <c r="C672" s="14" t="n"/>
      <c r="D672" s="4" t="n"/>
      <c r="E672" s="4" t="n"/>
      <c r="F672" s="5" t="n"/>
      <c r="G672" s="6" t="n"/>
      <c r="H672" s="5" t="n"/>
      <c r="I672" s="4" t="n"/>
      <c r="J672" s="5" t="n"/>
      <c r="K672" s="5" t="n"/>
      <c r="L672" s="4" t="n"/>
      <c r="M672" s="5" t="n"/>
      <c r="N672" s="4" t="n"/>
      <c r="O672" s="15">
        <f>IF($F672="","",EDATE($F672,IF($G672="",'Settings'!$B$6,$G672)))</f>
        <v/>
      </c>
      <c r="P672" s="9">
        <f>IF($O672="","",IF(OR($M672&lt;&gt;"",$L672="Booked"),"Booked",IF(OR($L672="Declined",$L672="Moved / left"),"Closed",IF($O672&lt;DATE(YEAR('Settings'!$B$5),MONTH('Settings'!$B$5),1),"Overdue",IF($O672&lt;=EOMONTH('Settings'!$B$5,0),"Due this month",IF($O672&lt;=EOMONTH('Settings'!$B$5,1),"Due next month","Not yet due"))))))</f>
        <v/>
      </c>
      <c r="Q672" s="16">
        <f>IF($P672="Overdue",'Settings'!$B$5-$O672,"")</f>
        <v/>
      </c>
      <c r="R672" s="16">
        <f>IF($A672="","",COUNT($H672,$J672,$K672))</f>
        <v/>
      </c>
      <c r="S672" s="17">
        <f>IF($O672="","",DATE(YEAR($O672),MONTH($O672),1))</f>
        <v/>
      </c>
      <c r="T672" s="16">
        <f>IF($P672="Overdue",COUNTIF($P$3:$P672,"Overdue"),"")</f>
        <v/>
      </c>
    </row>
    <row r="673">
      <c r="A673" s="4" t="n"/>
      <c r="B673" s="4" t="n"/>
      <c r="C673" s="14" t="n"/>
      <c r="D673" s="4" t="n"/>
      <c r="E673" s="4" t="n"/>
      <c r="F673" s="5" t="n"/>
      <c r="G673" s="6" t="n"/>
      <c r="H673" s="5" t="n"/>
      <c r="I673" s="4" t="n"/>
      <c r="J673" s="5" t="n"/>
      <c r="K673" s="5" t="n"/>
      <c r="L673" s="4" t="n"/>
      <c r="M673" s="5" t="n"/>
      <c r="N673" s="4" t="n"/>
      <c r="O673" s="15">
        <f>IF($F673="","",EDATE($F673,IF($G673="",'Settings'!$B$6,$G673)))</f>
        <v/>
      </c>
      <c r="P673" s="9">
        <f>IF($O673="","",IF(OR($M673&lt;&gt;"",$L673="Booked"),"Booked",IF(OR($L673="Declined",$L673="Moved / left"),"Closed",IF($O673&lt;DATE(YEAR('Settings'!$B$5),MONTH('Settings'!$B$5),1),"Overdue",IF($O673&lt;=EOMONTH('Settings'!$B$5,0),"Due this month",IF($O673&lt;=EOMONTH('Settings'!$B$5,1),"Due next month","Not yet due"))))))</f>
        <v/>
      </c>
      <c r="Q673" s="16">
        <f>IF($P673="Overdue",'Settings'!$B$5-$O673,"")</f>
        <v/>
      </c>
      <c r="R673" s="16">
        <f>IF($A673="","",COUNT($H673,$J673,$K673))</f>
        <v/>
      </c>
      <c r="S673" s="17">
        <f>IF($O673="","",DATE(YEAR($O673),MONTH($O673),1))</f>
        <v/>
      </c>
      <c r="T673" s="16">
        <f>IF($P673="Overdue",COUNTIF($P$3:$P673,"Overdue"),"")</f>
        <v/>
      </c>
    </row>
    <row r="674">
      <c r="A674" s="4" t="n"/>
      <c r="B674" s="4" t="n"/>
      <c r="C674" s="14" t="n"/>
      <c r="D674" s="4" t="n"/>
      <c r="E674" s="4" t="n"/>
      <c r="F674" s="5" t="n"/>
      <c r="G674" s="6" t="n"/>
      <c r="H674" s="5" t="n"/>
      <c r="I674" s="4" t="n"/>
      <c r="J674" s="5" t="n"/>
      <c r="K674" s="5" t="n"/>
      <c r="L674" s="4" t="n"/>
      <c r="M674" s="5" t="n"/>
      <c r="N674" s="4" t="n"/>
      <c r="O674" s="15">
        <f>IF($F674="","",EDATE($F674,IF($G674="",'Settings'!$B$6,$G674)))</f>
        <v/>
      </c>
      <c r="P674" s="9">
        <f>IF($O674="","",IF(OR($M674&lt;&gt;"",$L674="Booked"),"Booked",IF(OR($L674="Declined",$L674="Moved / left"),"Closed",IF($O674&lt;DATE(YEAR('Settings'!$B$5),MONTH('Settings'!$B$5),1),"Overdue",IF($O674&lt;=EOMONTH('Settings'!$B$5,0),"Due this month",IF($O674&lt;=EOMONTH('Settings'!$B$5,1),"Due next month","Not yet due"))))))</f>
        <v/>
      </c>
      <c r="Q674" s="16">
        <f>IF($P674="Overdue",'Settings'!$B$5-$O674,"")</f>
        <v/>
      </c>
      <c r="R674" s="16">
        <f>IF($A674="","",COUNT($H674,$J674,$K674))</f>
        <v/>
      </c>
      <c r="S674" s="17">
        <f>IF($O674="","",DATE(YEAR($O674),MONTH($O674),1))</f>
        <v/>
      </c>
      <c r="T674" s="16">
        <f>IF($P674="Overdue",COUNTIF($P$3:$P674,"Overdue"),"")</f>
        <v/>
      </c>
    </row>
    <row r="675">
      <c r="A675" s="4" t="n"/>
      <c r="B675" s="4" t="n"/>
      <c r="C675" s="14" t="n"/>
      <c r="D675" s="4" t="n"/>
      <c r="E675" s="4" t="n"/>
      <c r="F675" s="5" t="n"/>
      <c r="G675" s="6" t="n"/>
      <c r="H675" s="5" t="n"/>
      <c r="I675" s="4" t="n"/>
      <c r="J675" s="5" t="n"/>
      <c r="K675" s="5" t="n"/>
      <c r="L675" s="4" t="n"/>
      <c r="M675" s="5" t="n"/>
      <c r="N675" s="4" t="n"/>
      <c r="O675" s="15">
        <f>IF($F675="","",EDATE($F675,IF($G675="",'Settings'!$B$6,$G675)))</f>
        <v/>
      </c>
      <c r="P675" s="9">
        <f>IF($O675="","",IF(OR($M675&lt;&gt;"",$L675="Booked"),"Booked",IF(OR($L675="Declined",$L675="Moved / left"),"Closed",IF($O675&lt;DATE(YEAR('Settings'!$B$5),MONTH('Settings'!$B$5),1),"Overdue",IF($O675&lt;=EOMONTH('Settings'!$B$5,0),"Due this month",IF($O675&lt;=EOMONTH('Settings'!$B$5,1),"Due next month","Not yet due"))))))</f>
        <v/>
      </c>
      <c r="Q675" s="16">
        <f>IF($P675="Overdue",'Settings'!$B$5-$O675,"")</f>
        <v/>
      </c>
      <c r="R675" s="16">
        <f>IF($A675="","",COUNT($H675,$J675,$K675))</f>
        <v/>
      </c>
      <c r="S675" s="17">
        <f>IF($O675="","",DATE(YEAR($O675),MONTH($O675),1))</f>
        <v/>
      </c>
      <c r="T675" s="16">
        <f>IF($P675="Overdue",COUNTIF($P$3:$P675,"Overdue"),"")</f>
        <v/>
      </c>
    </row>
    <row r="676">
      <c r="A676" s="4" t="n"/>
      <c r="B676" s="4" t="n"/>
      <c r="C676" s="14" t="n"/>
      <c r="D676" s="4" t="n"/>
      <c r="E676" s="4" t="n"/>
      <c r="F676" s="5" t="n"/>
      <c r="G676" s="6" t="n"/>
      <c r="H676" s="5" t="n"/>
      <c r="I676" s="4" t="n"/>
      <c r="J676" s="5" t="n"/>
      <c r="K676" s="5" t="n"/>
      <c r="L676" s="4" t="n"/>
      <c r="M676" s="5" t="n"/>
      <c r="N676" s="4" t="n"/>
      <c r="O676" s="15">
        <f>IF($F676="","",EDATE($F676,IF($G676="",'Settings'!$B$6,$G676)))</f>
        <v/>
      </c>
      <c r="P676" s="9">
        <f>IF($O676="","",IF(OR($M676&lt;&gt;"",$L676="Booked"),"Booked",IF(OR($L676="Declined",$L676="Moved / left"),"Closed",IF($O676&lt;DATE(YEAR('Settings'!$B$5),MONTH('Settings'!$B$5),1),"Overdue",IF($O676&lt;=EOMONTH('Settings'!$B$5,0),"Due this month",IF($O676&lt;=EOMONTH('Settings'!$B$5,1),"Due next month","Not yet due"))))))</f>
        <v/>
      </c>
      <c r="Q676" s="16">
        <f>IF($P676="Overdue",'Settings'!$B$5-$O676,"")</f>
        <v/>
      </c>
      <c r="R676" s="16">
        <f>IF($A676="","",COUNT($H676,$J676,$K676))</f>
        <v/>
      </c>
      <c r="S676" s="17">
        <f>IF($O676="","",DATE(YEAR($O676),MONTH($O676),1))</f>
        <v/>
      </c>
      <c r="T676" s="16">
        <f>IF($P676="Overdue",COUNTIF($P$3:$P676,"Overdue"),"")</f>
        <v/>
      </c>
    </row>
    <row r="677">
      <c r="A677" s="4" t="n"/>
      <c r="B677" s="4" t="n"/>
      <c r="C677" s="14" t="n"/>
      <c r="D677" s="4" t="n"/>
      <c r="E677" s="4" t="n"/>
      <c r="F677" s="5" t="n"/>
      <c r="G677" s="6" t="n"/>
      <c r="H677" s="5" t="n"/>
      <c r="I677" s="4" t="n"/>
      <c r="J677" s="5" t="n"/>
      <c r="K677" s="5" t="n"/>
      <c r="L677" s="4" t="n"/>
      <c r="M677" s="5" t="n"/>
      <c r="N677" s="4" t="n"/>
      <c r="O677" s="15">
        <f>IF($F677="","",EDATE($F677,IF($G677="",'Settings'!$B$6,$G677)))</f>
        <v/>
      </c>
      <c r="P677" s="9">
        <f>IF($O677="","",IF(OR($M677&lt;&gt;"",$L677="Booked"),"Booked",IF(OR($L677="Declined",$L677="Moved / left"),"Closed",IF($O677&lt;DATE(YEAR('Settings'!$B$5),MONTH('Settings'!$B$5),1),"Overdue",IF($O677&lt;=EOMONTH('Settings'!$B$5,0),"Due this month",IF($O677&lt;=EOMONTH('Settings'!$B$5,1),"Due next month","Not yet due"))))))</f>
        <v/>
      </c>
      <c r="Q677" s="16">
        <f>IF($P677="Overdue",'Settings'!$B$5-$O677,"")</f>
        <v/>
      </c>
      <c r="R677" s="16">
        <f>IF($A677="","",COUNT($H677,$J677,$K677))</f>
        <v/>
      </c>
      <c r="S677" s="17">
        <f>IF($O677="","",DATE(YEAR($O677),MONTH($O677),1))</f>
        <v/>
      </c>
      <c r="T677" s="16">
        <f>IF($P677="Overdue",COUNTIF($P$3:$P677,"Overdue"),"")</f>
        <v/>
      </c>
    </row>
    <row r="678">
      <c r="A678" s="4" t="n"/>
      <c r="B678" s="4" t="n"/>
      <c r="C678" s="14" t="n"/>
      <c r="D678" s="4" t="n"/>
      <c r="E678" s="4" t="n"/>
      <c r="F678" s="5" t="n"/>
      <c r="G678" s="6" t="n"/>
      <c r="H678" s="5" t="n"/>
      <c r="I678" s="4" t="n"/>
      <c r="J678" s="5" t="n"/>
      <c r="K678" s="5" t="n"/>
      <c r="L678" s="4" t="n"/>
      <c r="M678" s="5" t="n"/>
      <c r="N678" s="4" t="n"/>
      <c r="O678" s="15">
        <f>IF($F678="","",EDATE($F678,IF($G678="",'Settings'!$B$6,$G678)))</f>
        <v/>
      </c>
      <c r="P678" s="9">
        <f>IF($O678="","",IF(OR($M678&lt;&gt;"",$L678="Booked"),"Booked",IF(OR($L678="Declined",$L678="Moved / left"),"Closed",IF($O678&lt;DATE(YEAR('Settings'!$B$5),MONTH('Settings'!$B$5),1),"Overdue",IF($O678&lt;=EOMONTH('Settings'!$B$5,0),"Due this month",IF($O678&lt;=EOMONTH('Settings'!$B$5,1),"Due next month","Not yet due"))))))</f>
        <v/>
      </c>
      <c r="Q678" s="16">
        <f>IF($P678="Overdue",'Settings'!$B$5-$O678,"")</f>
        <v/>
      </c>
      <c r="R678" s="16">
        <f>IF($A678="","",COUNT($H678,$J678,$K678))</f>
        <v/>
      </c>
      <c r="S678" s="17">
        <f>IF($O678="","",DATE(YEAR($O678),MONTH($O678),1))</f>
        <v/>
      </c>
      <c r="T678" s="16">
        <f>IF($P678="Overdue",COUNTIF($P$3:$P678,"Overdue"),"")</f>
        <v/>
      </c>
    </row>
    <row r="679">
      <c r="A679" s="4" t="n"/>
      <c r="B679" s="4" t="n"/>
      <c r="C679" s="14" t="n"/>
      <c r="D679" s="4" t="n"/>
      <c r="E679" s="4" t="n"/>
      <c r="F679" s="5" t="n"/>
      <c r="G679" s="6" t="n"/>
      <c r="H679" s="5" t="n"/>
      <c r="I679" s="4" t="n"/>
      <c r="J679" s="5" t="n"/>
      <c r="K679" s="5" t="n"/>
      <c r="L679" s="4" t="n"/>
      <c r="M679" s="5" t="n"/>
      <c r="N679" s="4" t="n"/>
      <c r="O679" s="15">
        <f>IF($F679="","",EDATE($F679,IF($G679="",'Settings'!$B$6,$G679)))</f>
        <v/>
      </c>
      <c r="P679" s="9">
        <f>IF($O679="","",IF(OR($M679&lt;&gt;"",$L679="Booked"),"Booked",IF(OR($L679="Declined",$L679="Moved / left"),"Closed",IF($O679&lt;DATE(YEAR('Settings'!$B$5),MONTH('Settings'!$B$5),1),"Overdue",IF($O679&lt;=EOMONTH('Settings'!$B$5,0),"Due this month",IF($O679&lt;=EOMONTH('Settings'!$B$5,1),"Due next month","Not yet due"))))))</f>
        <v/>
      </c>
      <c r="Q679" s="16">
        <f>IF($P679="Overdue",'Settings'!$B$5-$O679,"")</f>
        <v/>
      </c>
      <c r="R679" s="16">
        <f>IF($A679="","",COUNT($H679,$J679,$K679))</f>
        <v/>
      </c>
      <c r="S679" s="17">
        <f>IF($O679="","",DATE(YEAR($O679),MONTH($O679),1))</f>
        <v/>
      </c>
      <c r="T679" s="16">
        <f>IF($P679="Overdue",COUNTIF($P$3:$P679,"Overdue"),"")</f>
        <v/>
      </c>
    </row>
    <row r="680">
      <c r="A680" s="4" t="n"/>
      <c r="B680" s="4" t="n"/>
      <c r="C680" s="14" t="n"/>
      <c r="D680" s="4" t="n"/>
      <c r="E680" s="4" t="n"/>
      <c r="F680" s="5" t="n"/>
      <c r="G680" s="6" t="n"/>
      <c r="H680" s="5" t="n"/>
      <c r="I680" s="4" t="n"/>
      <c r="J680" s="5" t="n"/>
      <c r="K680" s="5" t="n"/>
      <c r="L680" s="4" t="n"/>
      <c r="M680" s="5" t="n"/>
      <c r="N680" s="4" t="n"/>
      <c r="O680" s="15">
        <f>IF($F680="","",EDATE($F680,IF($G680="",'Settings'!$B$6,$G680)))</f>
        <v/>
      </c>
      <c r="P680" s="9">
        <f>IF($O680="","",IF(OR($M680&lt;&gt;"",$L680="Booked"),"Booked",IF(OR($L680="Declined",$L680="Moved / left"),"Closed",IF($O680&lt;DATE(YEAR('Settings'!$B$5),MONTH('Settings'!$B$5),1),"Overdue",IF($O680&lt;=EOMONTH('Settings'!$B$5,0),"Due this month",IF($O680&lt;=EOMONTH('Settings'!$B$5,1),"Due next month","Not yet due"))))))</f>
        <v/>
      </c>
      <c r="Q680" s="16">
        <f>IF($P680="Overdue",'Settings'!$B$5-$O680,"")</f>
        <v/>
      </c>
      <c r="R680" s="16">
        <f>IF($A680="","",COUNT($H680,$J680,$K680))</f>
        <v/>
      </c>
      <c r="S680" s="17">
        <f>IF($O680="","",DATE(YEAR($O680),MONTH($O680),1))</f>
        <v/>
      </c>
      <c r="T680" s="16">
        <f>IF($P680="Overdue",COUNTIF($P$3:$P680,"Overdue"),"")</f>
        <v/>
      </c>
    </row>
    <row r="681">
      <c r="A681" s="4" t="n"/>
      <c r="B681" s="4" t="n"/>
      <c r="C681" s="14" t="n"/>
      <c r="D681" s="4" t="n"/>
      <c r="E681" s="4" t="n"/>
      <c r="F681" s="5" t="n"/>
      <c r="G681" s="6" t="n"/>
      <c r="H681" s="5" t="n"/>
      <c r="I681" s="4" t="n"/>
      <c r="J681" s="5" t="n"/>
      <c r="K681" s="5" t="n"/>
      <c r="L681" s="4" t="n"/>
      <c r="M681" s="5" t="n"/>
      <c r="N681" s="4" t="n"/>
      <c r="O681" s="15">
        <f>IF($F681="","",EDATE($F681,IF($G681="",'Settings'!$B$6,$G681)))</f>
        <v/>
      </c>
      <c r="P681" s="9">
        <f>IF($O681="","",IF(OR($M681&lt;&gt;"",$L681="Booked"),"Booked",IF(OR($L681="Declined",$L681="Moved / left"),"Closed",IF($O681&lt;DATE(YEAR('Settings'!$B$5),MONTH('Settings'!$B$5),1),"Overdue",IF($O681&lt;=EOMONTH('Settings'!$B$5,0),"Due this month",IF($O681&lt;=EOMONTH('Settings'!$B$5,1),"Due next month","Not yet due"))))))</f>
        <v/>
      </c>
      <c r="Q681" s="16">
        <f>IF($P681="Overdue",'Settings'!$B$5-$O681,"")</f>
        <v/>
      </c>
      <c r="R681" s="16">
        <f>IF($A681="","",COUNT($H681,$J681,$K681))</f>
        <v/>
      </c>
      <c r="S681" s="17">
        <f>IF($O681="","",DATE(YEAR($O681),MONTH($O681),1))</f>
        <v/>
      </c>
      <c r="T681" s="16">
        <f>IF($P681="Overdue",COUNTIF($P$3:$P681,"Overdue"),"")</f>
        <v/>
      </c>
    </row>
    <row r="682">
      <c r="A682" s="4" t="n"/>
      <c r="B682" s="4" t="n"/>
      <c r="C682" s="14" t="n"/>
      <c r="D682" s="4" t="n"/>
      <c r="E682" s="4" t="n"/>
      <c r="F682" s="5" t="n"/>
      <c r="G682" s="6" t="n"/>
      <c r="H682" s="5" t="n"/>
      <c r="I682" s="4" t="n"/>
      <c r="J682" s="5" t="n"/>
      <c r="K682" s="5" t="n"/>
      <c r="L682" s="4" t="n"/>
      <c r="M682" s="5" t="n"/>
      <c r="N682" s="4" t="n"/>
      <c r="O682" s="15">
        <f>IF($F682="","",EDATE($F682,IF($G682="",'Settings'!$B$6,$G682)))</f>
        <v/>
      </c>
      <c r="P682" s="9">
        <f>IF($O682="","",IF(OR($M682&lt;&gt;"",$L682="Booked"),"Booked",IF(OR($L682="Declined",$L682="Moved / left"),"Closed",IF($O682&lt;DATE(YEAR('Settings'!$B$5),MONTH('Settings'!$B$5),1),"Overdue",IF($O682&lt;=EOMONTH('Settings'!$B$5,0),"Due this month",IF($O682&lt;=EOMONTH('Settings'!$B$5,1),"Due next month","Not yet due"))))))</f>
        <v/>
      </c>
      <c r="Q682" s="16">
        <f>IF($P682="Overdue",'Settings'!$B$5-$O682,"")</f>
        <v/>
      </c>
      <c r="R682" s="16">
        <f>IF($A682="","",COUNT($H682,$J682,$K682))</f>
        <v/>
      </c>
      <c r="S682" s="17">
        <f>IF($O682="","",DATE(YEAR($O682),MONTH($O682),1))</f>
        <v/>
      </c>
      <c r="T682" s="16">
        <f>IF($P682="Overdue",COUNTIF($P$3:$P682,"Overdue"),"")</f>
        <v/>
      </c>
    </row>
    <row r="683">
      <c r="A683" s="4" t="n"/>
      <c r="B683" s="4" t="n"/>
      <c r="C683" s="14" t="n"/>
      <c r="D683" s="4" t="n"/>
      <c r="E683" s="4" t="n"/>
      <c r="F683" s="5" t="n"/>
      <c r="G683" s="6" t="n"/>
      <c r="H683" s="5" t="n"/>
      <c r="I683" s="4" t="n"/>
      <c r="J683" s="5" t="n"/>
      <c r="K683" s="5" t="n"/>
      <c r="L683" s="4" t="n"/>
      <c r="M683" s="5" t="n"/>
      <c r="N683" s="4" t="n"/>
      <c r="O683" s="15">
        <f>IF($F683="","",EDATE($F683,IF($G683="",'Settings'!$B$6,$G683)))</f>
        <v/>
      </c>
      <c r="P683" s="9">
        <f>IF($O683="","",IF(OR($M683&lt;&gt;"",$L683="Booked"),"Booked",IF(OR($L683="Declined",$L683="Moved / left"),"Closed",IF($O683&lt;DATE(YEAR('Settings'!$B$5),MONTH('Settings'!$B$5),1),"Overdue",IF($O683&lt;=EOMONTH('Settings'!$B$5,0),"Due this month",IF($O683&lt;=EOMONTH('Settings'!$B$5,1),"Due next month","Not yet due"))))))</f>
        <v/>
      </c>
      <c r="Q683" s="16">
        <f>IF($P683="Overdue",'Settings'!$B$5-$O683,"")</f>
        <v/>
      </c>
      <c r="R683" s="16">
        <f>IF($A683="","",COUNT($H683,$J683,$K683))</f>
        <v/>
      </c>
      <c r="S683" s="17">
        <f>IF($O683="","",DATE(YEAR($O683),MONTH($O683),1))</f>
        <v/>
      </c>
      <c r="T683" s="16">
        <f>IF($P683="Overdue",COUNTIF($P$3:$P683,"Overdue"),"")</f>
        <v/>
      </c>
    </row>
    <row r="684">
      <c r="A684" s="4" t="n"/>
      <c r="B684" s="4" t="n"/>
      <c r="C684" s="14" t="n"/>
      <c r="D684" s="4" t="n"/>
      <c r="E684" s="4" t="n"/>
      <c r="F684" s="5" t="n"/>
      <c r="G684" s="6" t="n"/>
      <c r="H684" s="5" t="n"/>
      <c r="I684" s="4" t="n"/>
      <c r="J684" s="5" t="n"/>
      <c r="K684" s="5" t="n"/>
      <c r="L684" s="4" t="n"/>
      <c r="M684" s="5" t="n"/>
      <c r="N684" s="4" t="n"/>
      <c r="O684" s="15">
        <f>IF($F684="","",EDATE($F684,IF($G684="",'Settings'!$B$6,$G684)))</f>
        <v/>
      </c>
      <c r="P684" s="9">
        <f>IF($O684="","",IF(OR($M684&lt;&gt;"",$L684="Booked"),"Booked",IF(OR($L684="Declined",$L684="Moved / left"),"Closed",IF($O684&lt;DATE(YEAR('Settings'!$B$5),MONTH('Settings'!$B$5),1),"Overdue",IF($O684&lt;=EOMONTH('Settings'!$B$5,0),"Due this month",IF($O684&lt;=EOMONTH('Settings'!$B$5,1),"Due next month","Not yet due"))))))</f>
        <v/>
      </c>
      <c r="Q684" s="16">
        <f>IF($P684="Overdue",'Settings'!$B$5-$O684,"")</f>
        <v/>
      </c>
      <c r="R684" s="16">
        <f>IF($A684="","",COUNT($H684,$J684,$K684))</f>
        <v/>
      </c>
      <c r="S684" s="17">
        <f>IF($O684="","",DATE(YEAR($O684),MONTH($O684),1))</f>
        <v/>
      </c>
      <c r="T684" s="16">
        <f>IF($P684="Overdue",COUNTIF($P$3:$P684,"Overdue"),"")</f>
        <v/>
      </c>
    </row>
    <row r="685">
      <c r="A685" s="4" t="n"/>
      <c r="B685" s="4" t="n"/>
      <c r="C685" s="14" t="n"/>
      <c r="D685" s="4" t="n"/>
      <c r="E685" s="4" t="n"/>
      <c r="F685" s="5" t="n"/>
      <c r="G685" s="6" t="n"/>
      <c r="H685" s="5" t="n"/>
      <c r="I685" s="4" t="n"/>
      <c r="J685" s="5" t="n"/>
      <c r="K685" s="5" t="n"/>
      <c r="L685" s="4" t="n"/>
      <c r="M685" s="5" t="n"/>
      <c r="N685" s="4" t="n"/>
      <c r="O685" s="15">
        <f>IF($F685="","",EDATE($F685,IF($G685="",'Settings'!$B$6,$G685)))</f>
        <v/>
      </c>
      <c r="P685" s="9">
        <f>IF($O685="","",IF(OR($M685&lt;&gt;"",$L685="Booked"),"Booked",IF(OR($L685="Declined",$L685="Moved / left"),"Closed",IF($O685&lt;DATE(YEAR('Settings'!$B$5),MONTH('Settings'!$B$5),1),"Overdue",IF($O685&lt;=EOMONTH('Settings'!$B$5,0),"Due this month",IF($O685&lt;=EOMONTH('Settings'!$B$5,1),"Due next month","Not yet due"))))))</f>
        <v/>
      </c>
      <c r="Q685" s="16">
        <f>IF($P685="Overdue",'Settings'!$B$5-$O685,"")</f>
        <v/>
      </c>
      <c r="R685" s="16">
        <f>IF($A685="","",COUNT($H685,$J685,$K685))</f>
        <v/>
      </c>
      <c r="S685" s="17">
        <f>IF($O685="","",DATE(YEAR($O685),MONTH($O685),1))</f>
        <v/>
      </c>
      <c r="T685" s="16">
        <f>IF($P685="Overdue",COUNTIF($P$3:$P685,"Overdue"),"")</f>
        <v/>
      </c>
    </row>
    <row r="686">
      <c r="A686" s="4" t="n"/>
      <c r="B686" s="4" t="n"/>
      <c r="C686" s="14" t="n"/>
      <c r="D686" s="4" t="n"/>
      <c r="E686" s="4" t="n"/>
      <c r="F686" s="5" t="n"/>
      <c r="G686" s="6" t="n"/>
      <c r="H686" s="5" t="n"/>
      <c r="I686" s="4" t="n"/>
      <c r="J686" s="5" t="n"/>
      <c r="K686" s="5" t="n"/>
      <c r="L686" s="4" t="n"/>
      <c r="M686" s="5" t="n"/>
      <c r="N686" s="4" t="n"/>
      <c r="O686" s="15">
        <f>IF($F686="","",EDATE($F686,IF($G686="",'Settings'!$B$6,$G686)))</f>
        <v/>
      </c>
      <c r="P686" s="9">
        <f>IF($O686="","",IF(OR($M686&lt;&gt;"",$L686="Booked"),"Booked",IF(OR($L686="Declined",$L686="Moved / left"),"Closed",IF($O686&lt;DATE(YEAR('Settings'!$B$5),MONTH('Settings'!$B$5),1),"Overdue",IF($O686&lt;=EOMONTH('Settings'!$B$5,0),"Due this month",IF($O686&lt;=EOMONTH('Settings'!$B$5,1),"Due next month","Not yet due"))))))</f>
        <v/>
      </c>
      <c r="Q686" s="16">
        <f>IF($P686="Overdue",'Settings'!$B$5-$O686,"")</f>
        <v/>
      </c>
      <c r="R686" s="16">
        <f>IF($A686="","",COUNT($H686,$J686,$K686))</f>
        <v/>
      </c>
      <c r="S686" s="17">
        <f>IF($O686="","",DATE(YEAR($O686),MONTH($O686),1))</f>
        <v/>
      </c>
      <c r="T686" s="16">
        <f>IF($P686="Overdue",COUNTIF($P$3:$P686,"Overdue"),"")</f>
        <v/>
      </c>
    </row>
    <row r="687">
      <c r="A687" s="4" t="n"/>
      <c r="B687" s="4" t="n"/>
      <c r="C687" s="14" t="n"/>
      <c r="D687" s="4" t="n"/>
      <c r="E687" s="4" t="n"/>
      <c r="F687" s="5" t="n"/>
      <c r="G687" s="6" t="n"/>
      <c r="H687" s="5" t="n"/>
      <c r="I687" s="4" t="n"/>
      <c r="J687" s="5" t="n"/>
      <c r="K687" s="5" t="n"/>
      <c r="L687" s="4" t="n"/>
      <c r="M687" s="5" t="n"/>
      <c r="N687" s="4" t="n"/>
      <c r="O687" s="15">
        <f>IF($F687="","",EDATE($F687,IF($G687="",'Settings'!$B$6,$G687)))</f>
        <v/>
      </c>
      <c r="P687" s="9">
        <f>IF($O687="","",IF(OR($M687&lt;&gt;"",$L687="Booked"),"Booked",IF(OR($L687="Declined",$L687="Moved / left"),"Closed",IF($O687&lt;DATE(YEAR('Settings'!$B$5),MONTH('Settings'!$B$5),1),"Overdue",IF($O687&lt;=EOMONTH('Settings'!$B$5,0),"Due this month",IF($O687&lt;=EOMONTH('Settings'!$B$5,1),"Due next month","Not yet due"))))))</f>
        <v/>
      </c>
      <c r="Q687" s="16">
        <f>IF($P687="Overdue",'Settings'!$B$5-$O687,"")</f>
        <v/>
      </c>
      <c r="R687" s="16">
        <f>IF($A687="","",COUNT($H687,$J687,$K687))</f>
        <v/>
      </c>
      <c r="S687" s="17">
        <f>IF($O687="","",DATE(YEAR($O687),MONTH($O687),1))</f>
        <v/>
      </c>
      <c r="T687" s="16">
        <f>IF($P687="Overdue",COUNTIF($P$3:$P687,"Overdue"),"")</f>
        <v/>
      </c>
    </row>
    <row r="688">
      <c r="A688" s="4" t="n"/>
      <c r="B688" s="4" t="n"/>
      <c r="C688" s="14" t="n"/>
      <c r="D688" s="4" t="n"/>
      <c r="E688" s="4" t="n"/>
      <c r="F688" s="5" t="n"/>
      <c r="G688" s="6" t="n"/>
      <c r="H688" s="5" t="n"/>
      <c r="I688" s="4" t="n"/>
      <c r="J688" s="5" t="n"/>
      <c r="K688" s="5" t="n"/>
      <c r="L688" s="4" t="n"/>
      <c r="M688" s="5" t="n"/>
      <c r="N688" s="4" t="n"/>
      <c r="O688" s="15">
        <f>IF($F688="","",EDATE($F688,IF($G688="",'Settings'!$B$6,$G688)))</f>
        <v/>
      </c>
      <c r="P688" s="9">
        <f>IF($O688="","",IF(OR($M688&lt;&gt;"",$L688="Booked"),"Booked",IF(OR($L688="Declined",$L688="Moved / left"),"Closed",IF($O688&lt;DATE(YEAR('Settings'!$B$5),MONTH('Settings'!$B$5),1),"Overdue",IF($O688&lt;=EOMONTH('Settings'!$B$5,0),"Due this month",IF($O688&lt;=EOMONTH('Settings'!$B$5,1),"Due next month","Not yet due"))))))</f>
        <v/>
      </c>
      <c r="Q688" s="16">
        <f>IF($P688="Overdue",'Settings'!$B$5-$O688,"")</f>
        <v/>
      </c>
      <c r="R688" s="16">
        <f>IF($A688="","",COUNT($H688,$J688,$K688))</f>
        <v/>
      </c>
      <c r="S688" s="17">
        <f>IF($O688="","",DATE(YEAR($O688),MONTH($O688),1))</f>
        <v/>
      </c>
      <c r="T688" s="16">
        <f>IF($P688="Overdue",COUNTIF($P$3:$P688,"Overdue"),"")</f>
        <v/>
      </c>
    </row>
    <row r="689">
      <c r="A689" s="4" t="n"/>
      <c r="B689" s="4" t="n"/>
      <c r="C689" s="14" t="n"/>
      <c r="D689" s="4" t="n"/>
      <c r="E689" s="4" t="n"/>
      <c r="F689" s="5" t="n"/>
      <c r="G689" s="6" t="n"/>
      <c r="H689" s="5" t="n"/>
      <c r="I689" s="4" t="n"/>
      <c r="J689" s="5" t="n"/>
      <c r="K689" s="5" t="n"/>
      <c r="L689" s="4" t="n"/>
      <c r="M689" s="5" t="n"/>
      <c r="N689" s="4" t="n"/>
      <c r="O689" s="15">
        <f>IF($F689="","",EDATE($F689,IF($G689="",'Settings'!$B$6,$G689)))</f>
        <v/>
      </c>
      <c r="P689" s="9">
        <f>IF($O689="","",IF(OR($M689&lt;&gt;"",$L689="Booked"),"Booked",IF(OR($L689="Declined",$L689="Moved / left"),"Closed",IF($O689&lt;DATE(YEAR('Settings'!$B$5),MONTH('Settings'!$B$5),1),"Overdue",IF($O689&lt;=EOMONTH('Settings'!$B$5,0),"Due this month",IF($O689&lt;=EOMONTH('Settings'!$B$5,1),"Due next month","Not yet due"))))))</f>
        <v/>
      </c>
      <c r="Q689" s="16">
        <f>IF($P689="Overdue",'Settings'!$B$5-$O689,"")</f>
        <v/>
      </c>
      <c r="R689" s="16">
        <f>IF($A689="","",COUNT($H689,$J689,$K689))</f>
        <v/>
      </c>
      <c r="S689" s="17">
        <f>IF($O689="","",DATE(YEAR($O689),MONTH($O689),1))</f>
        <v/>
      </c>
      <c r="T689" s="16">
        <f>IF($P689="Overdue",COUNTIF($P$3:$P689,"Overdue"),"")</f>
        <v/>
      </c>
    </row>
    <row r="690">
      <c r="A690" s="4" t="n"/>
      <c r="B690" s="4" t="n"/>
      <c r="C690" s="14" t="n"/>
      <c r="D690" s="4" t="n"/>
      <c r="E690" s="4" t="n"/>
      <c r="F690" s="5" t="n"/>
      <c r="G690" s="6" t="n"/>
      <c r="H690" s="5" t="n"/>
      <c r="I690" s="4" t="n"/>
      <c r="J690" s="5" t="n"/>
      <c r="K690" s="5" t="n"/>
      <c r="L690" s="4" t="n"/>
      <c r="M690" s="5" t="n"/>
      <c r="N690" s="4" t="n"/>
      <c r="O690" s="15">
        <f>IF($F690="","",EDATE($F690,IF($G690="",'Settings'!$B$6,$G690)))</f>
        <v/>
      </c>
      <c r="P690" s="9">
        <f>IF($O690="","",IF(OR($M690&lt;&gt;"",$L690="Booked"),"Booked",IF(OR($L690="Declined",$L690="Moved / left"),"Closed",IF($O690&lt;DATE(YEAR('Settings'!$B$5),MONTH('Settings'!$B$5),1),"Overdue",IF($O690&lt;=EOMONTH('Settings'!$B$5,0),"Due this month",IF($O690&lt;=EOMONTH('Settings'!$B$5,1),"Due next month","Not yet due"))))))</f>
        <v/>
      </c>
      <c r="Q690" s="16">
        <f>IF($P690="Overdue",'Settings'!$B$5-$O690,"")</f>
        <v/>
      </c>
      <c r="R690" s="16">
        <f>IF($A690="","",COUNT($H690,$J690,$K690))</f>
        <v/>
      </c>
      <c r="S690" s="17">
        <f>IF($O690="","",DATE(YEAR($O690),MONTH($O690),1))</f>
        <v/>
      </c>
      <c r="T690" s="16">
        <f>IF($P690="Overdue",COUNTIF($P$3:$P690,"Overdue"),"")</f>
        <v/>
      </c>
    </row>
    <row r="691">
      <c r="A691" s="4" t="n"/>
      <c r="B691" s="4" t="n"/>
      <c r="C691" s="14" t="n"/>
      <c r="D691" s="4" t="n"/>
      <c r="E691" s="4" t="n"/>
      <c r="F691" s="5" t="n"/>
      <c r="G691" s="6" t="n"/>
      <c r="H691" s="5" t="n"/>
      <c r="I691" s="4" t="n"/>
      <c r="J691" s="5" t="n"/>
      <c r="K691" s="5" t="n"/>
      <c r="L691" s="4" t="n"/>
      <c r="M691" s="5" t="n"/>
      <c r="N691" s="4" t="n"/>
      <c r="O691" s="15">
        <f>IF($F691="","",EDATE($F691,IF($G691="",'Settings'!$B$6,$G691)))</f>
        <v/>
      </c>
      <c r="P691" s="9">
        <f>IF($O691="","",IF(OR($M691&lt;&gt;"",$L691="Booked"),"Booked",IF(OR($L691="Declined",$L691="Moved / left"),"Closed",IF($O691&lt;DATE(YEAR('Settings'!$B$5),MONTH('Settings'!$B$5),1),"Overdue",IF($O691&lt;=EOMONTH('Settings'!$B$5,0),"Due this month",IF($O691&lt;=EOMONTH('Settings'!$B$5,1),"Due next month","Not yet due"))))))</f>
        <v/>
      </c>
      <c r="Q691" s="16">
        <f>IF($P691="Overdue",'Settings'!$B$5-$O691,"")</f>
        <v/>
      </c>
      <c r="R691" s="16">
        <f>IF($A691="","",COUNT($H691,$J691,$K691))</f>
        <v/>
      </c>
      <c r="S691" s="17">
        <f>IF($O691="","",DATE(YEAR($O691),MONTH($O691),1))</f>
        <v/>
      </c>
      <c r="T691" s="16">
        <f>IF($P691="Overdue",COUNTIF($P$3:$P691,"Overdue"),"")</f>
        <v/>
      </c>
    </row>
    <row r="692">
      <c r="A692" s="4" t="n"/>
      <c r="B692" s="4" t="n"/>
      <c r="C692" s="14" t="n"/>
      <c r="D692" s="4" t="n"/>
      <c r="E692" s="4" t="n"/>
      <c r="F692" s="5" t="n"/>
      <c r="G692" s="6" t="n"/>
      <c r="H692" s="5" t="n"/>
      <c r="I692" s="4" t="n"/>
      <c r="J692" s="5" t="n"/>
      <c r="K692" s="5" t="n"/>
      <c r="L692" s="4" t="n"/>
      <c r="M692" s="5" t="n"/>
      <c r="N692" s="4" t="n"/>
      <c r="O692" s="15">
        <f>IF($F692="","",EDATE($F692,IF($G692="",'Settings'!$B$6,$G692)))</f>
        <v/>
      </c>
      <c r="P692" s="9">
        <f>IF($O692="","",IF(OR($M692&lt;&gt;"",$L692="Booked"),"Booked",IF(OR($L692="Declined",$L692="Moved / left"),"Closed",IF($O692&lt;DATE(YEAR('Settings'!$B$5),MONTH('Settings'!$B$5),1),"Overdue",IF($O692&lt;=EOMONTH('Settings'!$B$5,0),"Due this month",IF($O692&lt;=EOMONTH('Settings'!$B$5,1),"Due next month","Not yet due"))))))</f>
        <v/>
      </c>
      <c r="Q692" s="16">
        <f>IF($P692="Overdue",'Settings'!$B$5-$O692,"")</f>
        <v/>
      </c>
      <c r="R692" s="16">
        <f>IF($A692="","",COUNT($H692,$J692,$K692))</f>
        <v/>
      </c>
      <c r="S692" s="17">
        <f>IF($O692="","",DATE(YEAR($O692),MONTH($O692),1))</f>
        <v/>
      </c>
      <c r="T692" s="16">
        <f>IF($P692="Overdue",COUNTIF($P$3:$P692,"Overdue"),"")</f>
        <v/>
      </c>
    </row>
    <row r="693">
      <c r="A693" s="4" t="n"/>
      <c r="B693" s="4" t="n"/>
      <c r="C693" s="14" t="n"/>
      <c r="D693" s="4" t="n"/>
      <c r="E693" s="4" t="n"/>
      <c r="F693" s="5" t="n"/>
      <c r="G693" s="6" t="n"/>
      <c r="H693" s="5" t="n"/>
      <c r="I693" s="4" t="n"/>
      <c r="J693" s="5" t="n"/>
      <c r="K693" s="5" t="n"/>
      <c r="L693" s="4" t="n"/>
      <c r="M693" s="5" t="n"/>
      <c r="N693" s="4" t="n"/>
      <c r="O693" s="15">
        <f>IF($F693="","",EDATE($F693,IF($G693="",'Settings'!$B$6,$G693)))</f>
        <v/>
      </c>
      <c r="P693" s="9">
        <f>IF($O693="","",IF(OR($M693&lt;&gt;"",$L693="Booked"),"Booked",IF(OR($L693="Declined",$L693="Moved / left"),"Closed",IF($O693&lt;DATE(YEAR('Settings'!$B$5),MONTH('Settings'!$B$5),1),"Overdue",IF($O693&lt;=EOMONTH('Settings'!$B$5,0),"Due this month",IF($O693&lt;=EOMONTH('Settings'!$B$5,1),"Due next month","Not yet due"))))))</f>
        <v/>
      </c>
      <c r="Q693" s="16">
        <f>IF($P693="Overdue",'Settings'!$B$5-$O693,"")</f>
        <v/>
      </c>
      <c r="R693" s="16">
        <f>IF($A693="","",COUNT($H693,$J693,$K693))</f>
        <v/>
      </c>
      <c r="S693" s="17">
        <f>IF($O693="","",DATE(YEAR($O693),MONTH($O693),1))</f>
        <v/>
      </c>
      <c r="T693" s="16">
        <f>IF($P693="Overdue",COUNTIF($P$3:$P693,"Overdue"),"")</f>
        <v/>
      </c>
    </row>
    <row r="694">
      <c r="A694" s="4" t="n"/>
      <c r="B694" s="4" t="n"/>
      <c r="C694" s="14" t="n"/>
      <c r="D694" s="4" t="n"/>
      <c r="E694" s="4" t="n"/>
      <c r="F694" s="5" t="n"/>
      <c r="G694" s="6" t="n"/>
      <c r="H694" s="5" t="n"/>
      <c r="I694" s="4" t="n"/>
      <c r="J694" s="5" t="n"/>
      <c r="K694" s="5" t="n"/>
      <c r="L694" s="4" t="n"/>
      <c r="M694" s="5" t="n"/>
      <c r="N694" s="4" t="n"/>
      <c r="O694" s="15">
        <f>IF($F694="","",EDATE($F694,IF($G694="",'Settings'!$B$6,$G694)))</f>
        <v/>
      </c>
      <c r="P694" s="9">
        <f>IF($O694="","",IF(OR($M694&lt;&gt;"",$L694="Booked"),"Booked",IF(OR($L694="Declined",$L694="Moved / left"),"Closed",IF($O694&lt;DATE(YEAR('Settings'!$B$5),MONTH('Settings'!$B$5),1),"Overdue",IF($O694&lt;=EOMONTH('Settings'!$B$5,0),"Due this month",IF($O694&lt;=EOMONTH('Settings'!$B$5,1),"Due next month","Not yet due"))))))</f>
        <v/>
      </c>
      <c r="Q694" s="16">
        <f>IF($P694="Overdue",'Settings'!$B$5-$O694,"")</f>
        <v/>
      </c>
      <c r="R694" s="16">
        <f>IF($A694="","",COUNT($H694,$J694,$K694))</f>
        <v/>
      </c>
      <c r="S694" s="17">
        <f>IF($O694="","",DATE(YEAR($O694),MONTH($O694),1))</f>
        <v/>
      </c>
      <c r="T694" s="16">
        <f>IF($P694="Overdue",COUNTIF($P$3:$P694,"Overdue"),"")</f>
        <v/>
      </c>
    </row>
    <row r="695">
      <c r="A695" s="4" t="n"/>
      <c r="B695" s="4" t="n"/>
      <c r="C695" s="14" t="n"/>
      <c r="D695" s="4" t="n"/>
      <c r="E695" s="4" t="n"/>
      <c r="F695" s="5" t="n"/>
      <c r="G695" s="6" t="n"/>
      <c r="H695" s="5" t="n"/>
      <c r="I695" s="4" t="n"/>
      <c r="J695" s="5" t="n"/>
      <c r="K695" s="5" t="n"/>
      <c r="L695" s="4" t="n"/>
      <c r="M695" s="5" t="n"/>
      <c r="N695" s="4" t="n"/>
      <c r="O695" s="15">
        <f>IF($F695="","",EDATE($F695,IF($G695="",'Settings'!$B$6,$G695)))</f>
        <v/>
      </c>
      <c r="P695" s="9">
        <f>IF($O695="","",IF(OR($M695&lt;&gt;"",$L695="Booked"),"Booked",IF(OR($L695="Declined",$L695="Moved / left"),"Closed",IF($O695&lt;DATE(YEAR('Settings'!$B$5),MONTH('Settings'!$B$5),1),"Overdue",IF($O695&lt;=EOMONTH('Settings'!$B$5,0),"Due this month",IF($O695&lt;=EOMONTH('Settings'!$B$5,1),"Due next month","Not yet due"))))))</f>
        <v/>
      </c>
      <c r="Q695" s="16">
        <f>IF($P695="Overdue",'Settings'!$B$5-$O695,"")</f>
        <v/>
      </c>
      <c r="R695" s="16">
        <f>IF($A695="","",COUNT($H695,$J695,$K695))</f>
        <v/>
      </c>
      <c r="S695" s="17">
        <f>IF($O695="","",DATE(YEAR($O695),MONTH($O695),1))</f>
        <v/>
      </c>
      <c r="T695" s="16">
        <f>IF($P695="Overdue",COUNTIF($P$3:$P695,"Overdue"),"")</f>
        <v/>
      </c>
    </row>
    <row r="696">
      <c r="A696" s="4" t="n"/>
      <c r="B696" s="4" t="n"/>
      <c r="C696" s="14" t="n"/>
      <c r="D696" s="4" t="n"/>
      <c r="E696" s="4" t="n"/>
      <c r="F696" s="5" t="n"/>
      <c r="G696" s="6" t="n"/>
      <c r="H696" s="5" t="n"/>
      <c r="I696" s="4" t="n"/>
      <c r="J696" s="5" t="n"/>
      <c r="K696" s="5" t="n"/>
      <c r="L696" s="4" t="n"/>
      <c r="M696" s="5" t="n"/>
      <c r="N696" s="4" t="n"/>
      <c r="O696" s="15">
        <f>IF($F696="","",EDATE($F696,IF($G696="",'Settings'!$B$6,$G696)))</f>
        <v/>
      </c>
      <c r="P696" s="9">
        <f>IF($O696="","",IF(OR($M696&lt;&gt;"",$L696="Booked"),"Booked",IF(OR($L696="Declined",$L696="Moved / left"),"Closed",IF($O696&lt;DATE(YEAR('Settings'!$B$5),MONTH('Settings'!$B$5),1),"Overdue",IF($O696&lt;=EOMONTH('Settings'!$B$5,0),"Due this month",IF($O696&lt;=EOMONTH('Settings'!$B$5,1),"Due next month","Not yet due"))))))</f>
        <v/>
      </c>
      <c r="Q696" s="16">
        <f>IF($P696="Overdue",'Settings'!$B$5-$O696,"")</f>
        <v/>
      </c>
      <c r="R696" s="16">
        <f>IF($A696="","",COUNT($H696,$J696,$K696))</f>
        <v/>
      </c>
      <c r="S696" s="17">
        <f>IF($O696="","",DATE(YEAR($O696),MONTH($O696),1))</f>
        <v/>
      </c>
      <c r="T696" s="16">
        <f>IF($P696="Overdue",COUNTIF($P$3:$P696,"Overdue"),"")</f>
        <v/>
      </c>
    </row>
    <row r="697">
      <c r="A697" s="4" t="n"/>
      <c r="B697" s="4" t="n"/>
      <c r="C697" s="14" t="n"/>
      <c r="D697" s="4" t="n"/>
      <c r="E697" s="4" t="n"/>
      <c r="F697" s="5" t="n"/>
      <c r="G697" s="6" t="n"/>
      <c r="H697" s="5" t="n"/>
      <c r="I697" s="4" t="n"/>
      <c r="J697" s="5" t="n"/>
      <c r="K697" s="5" t="n"/>
      <c r="L697" s="4" t="n"/>
      <c r="M697" s="5" t="n"/>
      <c r="N697" s="4" t="n"/>
      <c r="O697" s="15">
        <f>IF($F697="","",EDATE($F697,IF($G697="",'Settings'!$B$6,$G697)))</f>
        <v/>
      </c>
      <c r="P697" s="9">
        <f>IF($O697="","",IF(OR($M697&lt;&gt;"",$L697="Booked"),"Booked",IF(OR($L697="Declined",$L697="Moved / left"),"Closed",IF($O697&lt;DATE(YEAR('Settings'!$B$5),MONTH('Settings'!$B$5),1),"Overdue",IF($O697&lt;=EOMONTH('Settings'!$B$5,0),"Due this month",IF($O697&lt;=EOMONTH('Settings'!$B$5,1),"Due next month","Not yet due"))))))</f>
        <v/>
      </c>
      <c r="Q697" s="16">
        <f>IF($P697="Overdue",'Settings'!$B$5-$O697,"")</f>
        <v/>
      </c>
      <c r="R697" s="16">
        <f>IF($A697="","",COUNT($H697,$J697,$K697))</f>
        <v/>
      </c>
      <c r="S697" s="17">
        <f>IF($O697="","",DATE(YEAR($O697),MONTH($O697),1))</f>
        <v/>
      </c>
      <c r="T697" s="16">
        <f>IF($P697="Overdue",COUNTIF($P$3:$P697,"Overdue"),"")</f>
        <v/>
      </c>
    </row>
    <row r="698">
      <c r="A698" s="4" t="n"/>
      <c r="B698" s="4" t="n"/>
      <c r="C698" s="14" t="n"/>
      <c r="D698" s="4" t="n"/>
      <c r="E698" s="4" t="n"/>
      <c r="F698" s="5" t="n"/>
      <c r="G698" s="6" t="n"/>
      <c r="H698" s="5" t="n"/>
      <c r="I698" s="4" t="n"/>
      <c r="J698" s="5" t="n"/>
      <c r="K698" s="5" t="n"/>
      <c r="L698" s="4" t="n"/>
      <c r="M698" s="5" t="n"/>
      <c r="N698" s="4" t="n"/>
      <c r="O698" s="15">
        <f>IF($F698="","",EDATE($F698,IF($G698="",'Settings'!$B$6,$G698)))</f>
        <v/>
      </c>
      <c r="P698" s="9">
        <f>IF($O698="","",IF(OR($M698&lt;&gt;"",$L698="Booked"),"Booked",IF(OR($L698="Declined",$L698="Moved / left"),"Closed",IF($O698&lt;DATE(YEAR('Settings'!$B$5),MONTH('Settings'!$B$5),1),"Overdue",IF($O698&lt;=EOMONTH('Settings'!$B$5,0),"Due this month",IF($O698&lt;=EOMONTH('Settings'!$B$5,1),"Due next month","Not yet due"))))))</f>
        <v/>
      </c>
      <c r="Q698" s="16">
        <f>IF($P698="Overdue",'Settings'!$B$5-$O698,"")</f>
        <v/>
      </c>
      <c r="R698" s="16">
        <f>IF($A698="","",COUNT($H698,$J698,$K698))</f>
        <v/>
      </c>
      <c r="S698" s="17">
        <f>IF($O698="","",DATE(YEAR($O698),MONTH($O698),1))</f>
        <v/>
      </c>
      <c r="T698" s="16">
        <f>IF($P698="Overdue",COUNTIF($P$3:$P698,"Overdue"),"")</f>
        <v/>
      </c>
    </row>
    <row r="699">
      <c r="A699" s="4" t="n"/>
      <c r="B699" s="4" t="n"/>
      <c r="C699" s="14" t="n"/>
      <c r="D699" s="4" t="n"/>
      <c r="E699" s="4" t="n"/>
      <c r="F699" s="5" t="n"/>
      <c r="G699" s="6" t="n"/>
      <c r="H699" s="5" t="n"/>
      <c r="I699" s="4" t="n"/>
      <c r="J699" s="5" t="n"/>
      <c r="K699" s="5" t="n"/>
      <c r="L699" s="4" t="n"/>
      <c r="M699" s="5" t="n"/>
      <c r="N699" s="4" t="n"/>
      <c r="O699" s="15">
        <f>IF($F699="","",EDATE($F699,IF($G699="",'Settings'!$B$6,$G699)))</f>
        <v/>
      </c>
      <c r="P699" s="9">
        <f>IF($O699="","",IF(OR($M699&lt;&gt;"",$L699="Booked"),"Booked",IF(OR($L699="Declined",$L699="Moved / left"),"Closed",IF($O699&lt;DATE(YEAR('Settings'!$B$5),MONTH('Settings'!$B$5),1),"Overdue",IF($O699&lt;=EOMONTH('Settings'!$B$5,0),"Due this month",IF($O699&lt;=EOMONTH('Settings'!$B$5,1),"Due next month","Not yet due"))))))</f>
        <v/>
      </c>
      <c r="Q699" s="16">
        <f>IF($P699="Overdue",'Settings'!$B$5-$O699,"")</f>
        <v/>
      </c>
      <c r="R699" s="16">
        <f>IF($A699="","",COUNT($H699,$J699,$K699))</f>
        <v/>
      </c>
      <c r="S699" s="17">
        <f>IF($O699="","",DATE(YEAR($O699),MONTH($O699),1))</f>
        <v/>
      </c>
      <c r="T699" s="16">
        <f>IF($P699="Overdue",COUNTIF($P$3:$P699,"Overdue"),"")</f>
        <v/>
      </c>
    </row>
    <row r="700">
      <c r="A700" s="4" t="n"/>
      <c r="B700" s="4" t="n"/>
      <c r="C700" s="14" t="n"/>
      <c r="D700" s="4" t="n"/>
      <c r="E700" s="4" t="n"/>
      <c r="F700" s="5" t="n"/>
      <c r="G700" s="6" t="n"/>
      <c r="H700" s="5" t="n"/>
      <c r="I700" s="4" t="n"/>
      <c r="J700" s="5" t="n"/>
      <c r="K700" s="5" t="n"/>
      <c r="L700" s="4" t="n"/>
      <c r="M700" s="5" t="n"/>
      <c r="N700" s="4" t="n"/>
      <c r="O700" s="15">
        <f>IF($F700="","",EDATE($F700,IF($G700="",'Settings'!$B$6,$G700)))</f>
        <v/>
      </c>
      <c r="P700" s="9">
        <f>IF($O700="","",IF(OR($M700&lt;&gt;"",$L700="Booked"),"Booked",IF(OR($L700="Declined",$L700="Moved / left"),"Closed",IF($O700&lt;DATE(YEAR('Settings'!$B$5),MONTH('Settings'!$B$5),1),"Overdue",IF($O700&lt;=EOMONTH('Settings'!$B$5,0),"Due this month",IF($O700&lt;=EOMONTH('Settings'!$B$5,1),"Due next month","Not yet due"))))))</f>
        <v/>
      </c>
      <c r="Q700" s="16">
        <f>IF($P700="Overdue",'Settings'!$B$5-$O700,"")</f>
        <v/>
      </c>
      <c r="R700" s="16">
        <f>IF($A700="","",COUNT($H700,$J700,$K700))</f>
        <v/>
      </c>
      <c r="S700" s="17">
        <f>IF($O700="","",DATE(YEAR($O700),MONTH($O700),1))</f>
        <v/>
      </c>
      <c r="T700" s="16">
        <f>IF($P700="Overdue",COUNTIF($P$3:$P700,"Overdue"),"")</f>
        <v/>
      </c>
    </row>
    <row r="701">
      <c r="A701" s="4" t="n"/>
      <c r="B701" s="4" t="n"/>
      <c r="C701" s="14" t="n"/>
      <c r="D701" s="4" t="n"/>
      <c r="E701" s="4" t="n"/>
      <c r="F701" s="5" t="n"/>
      <c r="G701" s="6" t="n"/>
      <c r="H701" s="5" t="n"/>
      <c r="I701" s="4" t="n"/>
      <c r="J701" s="5" t="n"/>
      <c r="K701" s="5" t="n"/>
      <c r="L701" s="4" t="n"/>
      <c r="M701" s="5" t="n"/>
      <c r="N701" s="4" t="n"/>
      <c r="O701" s="15">
        <f>IF($F701="","",EDATE($F701,IF($G701="",'Settings'!$B$6,$G701)))</f>
        <v/>
      </c>
      <c r="P701" s="9">
        <f>IF($O701="","",IF(OR($M701&lt;&gt;"",$L701="Booked"),"Booked",IF(OR($L701="Declined",$L701="Moved / left"),"Closed",IF($O701&lt;DATE(YEAR('Settings'!$B$5),MONTH('Settings'!$B$5),1),"Overdue",IF($O701&lt;=EOMONTH('Settings'!$B$5,0),"Due this month",IF($O701&lt;=EOMONTH('Settings'!$B$5,1),"Due next month","Not yet due"))))))</f>
        <v/>
      </c>
      <c r="Q701" s="16">
        <f>IF($P701="Overdue",'Settings'!$B$5-$O701,"")</f>
        <v/>
      </c>
      <c r="R701" s="16">
        <f>IF($A701="","",COUNT($H701,$J701,$K701))</f>
        <v/>
      </c>
      <c r="S701" s="17">
        <f>IF($O701="","",DATE(YEAR($O701),MONTH($O701),1))</f>
        <v/>
      </c>
      <c r="T701" s="16">
        <f>IF($P701="Overdue",COUNTIF($P$3:$P701,"Overdue"),"")</f>
        <v/>
      </c>
    </row>
    <row r="702">
      <c r="A702" s="4" t="n"/>
      <c r="B702" s="4" t="n"/>
      <c r="C702" s="14" t="n"/>
      <c r="D702" s="4" t="n"/>
      <c r="E702" s="4" t="n"/>
      <c r="F702" s="5" t="n"/>
      <c r="G702" s="6" t="n"/>
      <c r="H702" s="5" t="n"/>
      <c r="I702" s="4" t="n"/>
      <c r="J702" s="5" t="n"/>
      <c r="K702" s="5" t="n"/>
      <c r="L702" s="4" t="n"/>
      <c r="M702" s="5" t="n"/>
      <c r="N702" s="4" t="n"/>
      <c r="O702" s="15">
        <f>IF($F702="","",EDATE($F702,IF($G702="",'Settings'!$B$6,$G702)))</f>
        <v/>
      </c>
      <c r="P702" s="9">
        <f>IF($O702="","",IF(OR($M702&lt;&gt;"",$L702="Booked"),"Booked",IF(OR($L702="Declined",$L702="Moved / left"),"Closed",IF($O702&lt;DATE(YEAR('Settings'!$B$5),MONTH('Settings'!$B$5),1),"Overdue",IF($O702&lt;=EOMONTH('Settings'!$B$5,0),"Due this month",IF($O702&lt;=EOMONTH('Settings'!$B$5,1),"Due next month","Not yet due"))))))</f>
        <v/>
      </c>
      <c r="Q702" s="16">
        <f>IF($P702="Overdue",'Settings'!$B$5-$O702,"")</f>
        <v/>
      </c>
      <c r="R702" s="16">
        <f>IF($A702="","",COUNT($H702,$J702,$K702))</f>
        <v/>
      </c>
      <c r="S702" s="17">
        <f>IF($O702="","",DATE(YEAR($O702),MONTH($O702),1))</f>
        <v/>
      </c>
      <c r="T702" s="16">
        <f>IF($P702="Overdue",COUNTIF($P$3:$P702,"Overdue"),"")</f>
        <v/>
      </c>
    </row>
    <row r="703">
      <c r="A703" s="4" t="n"/>
      <c r="B703" s="4" t="n"/>
      <c r="C703" s="14" t="n"/>
      <c r="D703" s="4" t="n"/>
      <c r="E703" s="4" t="n"/>
      <c r="F703" s="5" t="n"/>
      <c r="G703" s="6" t="n"/>
      <c r="H703" s="5" t="n"/>
      <c r="I703" s="4" t="n"/>
      <c r="J703" s="5" t="n"/>
      <c r="K703" s="5" t="n"/>
      <c r="L703" s="4" t="n"/>
      <c r="M703" s="5" t="n"/>
      <c r="N703" s="4" t="n"/>
      <c r="O703" s="15">
        <f>IF($F703="","",EDATE($F703,IF($G703="",'Settings'!$B$6,$G703)))</f>
        <v/>
      </c>
      <c r="P703" s="9">
        <f>IF($O703="","",IF(OR($M703&lt;&gt;"",$L703="Booked"),"Booked",IF(OR($L703="Declined",$L703="Moved / left"),"Closed",IF($O703&lt;DATE(YEAR('Settings'!$B$5),MONTH('Settings'!$B$5),1),"Overdue",IF($O703&lt;=EOMONTH('Settings'!$B$5,0),"Due this month",IF($O703&lt;=EOMONTH('Settings'!$B$5,1),"Due next month","Not yet due"))))))</f>
        <v/>
      </c>
      <c r="Q703" s="16">
        <f>IF($P703="Overdue",'Settings'!$B$5-$O703,"")</f>
        <v/>
      </c>
      <c r="R703" s="16">
        <f>IF($A703="","",COUNT($H703,$J703,$K703))</f>
        <v/>
      </c>
      <c r="S703" s="17">
        <f>IF($O703="","",DATE(YEAR($O703),MONTH($O703),1))</f>
        <v/>
      </c>
      <c r="T703" s="16">
        <f>IF($P703="Overdue",COUNTIF($P$3:$P703,"Overdue"),"")</f>
        <v/>
      </c>
    </row>
    <row r="704">
      <c r="A704" s="4" t="n"/>
      <c r="B704" s="4" t="n"/>
      <c r="C704" s="14" t="n"/>
      <c r="D704" s="4" t="n"/>
      <c r="E704" s="4" t="n"/>
      <c r="F704" s="5" t="n"/>
      <c r="G704" s="6" t="n"/>
      <c r="H704" s="5" t="n"/>
      <c r="I704" s="4" t="n"/>
      <c r="J704" s="5" t="n"/>
      <c r="K704" s="5" t="n"/>
      <c r="L704" s="4" t="n"/>
      <c r="M704" s="5" t="n"/>
      <c r="N704" s="4" t="n"/>
      <c r="O704" s="15">
        <f>IF($F704="","",EDATE($F704,IF($G704="",'Settings'!$B$6,$G704)))</f>
        <v/>
      </c>
      <c r="P704" s="9">
        <f>IF($O704="","",IF(OR($M704&lt;&gt;"",$L704="Booked"),"Booked",IF(OR($L704="Declined",$L704="Moved / left"),"Closed",IF($O704&lt;DATE(YEAR('Settings'!$B$5),MONTH('Settings'!$B$5),1),"Overdue",IF($O704&lt;=EOMONTH('Settings'!$B$5,0),"Due this month",IF($O704&lt;=EOMONTH('Settings'!$B$5,1),"Due next month","Not yet due"))))))</f>
        <v/>
      </c>
      <c r="Q704" s="16">
        <f>IF($P704="Overdue",'Settings'!$B$5-$O704,"")</f>
        <v/>
      </c>
      <c r="R704" s="16">
        <f>IF($A704="","",COUNT($H704,$J704,$K704))</f>
        <v/>
      </c>
      <c r="S704" s="17">
        <f>IF($O704="","",DATE(YEAR($O704),MONTH($O704),1))</f>
        <v/>
      </c>
      <c r="T704" s="16">
        <f>IF($P704="Overdue",COUNTIF($P$3:$P704,"Overdue"),"")</f>
        <v/>
      </c>
    </row>
    <row r="705">
      <c r="A705" s="4" t="n"/>
      <c r="B705" s="4" t="n"/>
      <c r="C705" s="14" t="n"/>
      <c r="D705" s="4" t="n"/>
      <c r="E705" s="4" t="n"/>
      <c r="F705" s="5" t="n"/>
      <c r="G705" s="6" t="n"/>
      <c r="H705" s="5" t="n"/>
      <c r="I705" s="4" t="n"/>
      <c r="J705" s="5" t="n"/>
      <c r="K705" s="5" t="n"/>
      <c r="L705" s="4" t="n"/>
      <c r="M705" s="5" t="n"/>
      <c r="N705" s="4" t="n"/>
      <c r="O705" s="15">
        <f>IF($F705="","",EDATE($F705,IF($G705="",'Settings'!$B$6,$G705)))</f>
        <v/>
      </c>
      <c r="P705" s="9">
        <f>IF($O705="","",IF(OR($M705&lt;&gt;"",$L705="Booked"),"Booked",IF(OR($L705="Declined",$L705="Moved / left"),"Closed",IF($O705&lt;DATE(YEAR('Settings'!$B$5),MONTH('Settings'!$B$5),1),"Overdue",IF($O705&lt;=EOMONTH('Settings'!$B$5,0),"Due this month",IF($O705&lt;=EOMONTH('Settings'!$B$5,1),"Due next month","Not yet due"))))))</f>
        <v/>
      </c>
      <c r="Q705" s="16">
        <f>IF($P705="Overdue",'Settings'!$B$5-$O705,"")</f>
        <v/>
      </c>
      <c r="R705" s="16">
        <f>IF($A705="","",COUNT($H705,$J705,$K705))</f>
        <v/>
      </c>
      <c r="S705" s="17">
        <f>IF($O705="","",DATE(YEAR($O705),MONTH($O705),1))</f>
        <v/>
      </c>
      <c r="T705" s="16">
        <f>IF($P705="Overdue",COUNTIF($P$3:$P705,"Overdue"),"")</f>
        <v/>
      </c>
    </row>
    <row r="706">
      <c r="A706" s="4" t="n"/>
      <c r="B706" s="4" t="n"/>
      <c r="C706" s="14" t="n"/>
      <c r="D706" s="4" t="n"/>
      <c r="E706" s="4" t="n"/>
      <c r="F706" s="5" t="n"/>
      <c r="G706" s="6" t="n"/>
      <c r="H706" s="5" t="n"/>
      <c r="I706" s="4" t="n"/>
      <c r="J706" s="5" t="n"/>
      <c r="K706" s="5" t="n"/>
      <c r="L706" s="4" t="n"/>
      <c r="M706" s="5" t="n"/>
      <c r="N706" s="4" t="n"/>
      <c r="O706" s="15">
        <f>IF($F706="","",EDATE($F706,IF($G706="",'Settings'!$B$6,$G706)))</f>
        <v/>
      </c>
      <c r="P706" s="9">
        <f>IF($O706="","",IF(OR($M706&lt;&gt;"",$L706="Booked"),"Booked",IF(OR($L706="Declined",$L706="Moved / left"),"Closed",IF($O706&lt;DATE(YEAR('Settings'!$B$5),MONTH('Settings'!$B$5),1),"Overdue",IF($O706&lt;=EOMONTH('Settings'!$B$5,0),"Due this month",IF($O706&lt;=EOMONTH('Settings'!$B$5,1),"Due next month","Not yet due"))))))</f>
        <v/>
      </c>
      <c r="Q706" s="16">
        <f>IF($P706="Overdue",'Settings'!$B$5-$O706,"")</f>
        <v/>
      </c>
      <c r="R706" s="16">
        <f>IF($A706="","",COUNT($H706,$J706,$K706))</f>
        <v/>
      </c>
      <c r="S706" s="17">
        <f>IF($O706="","",DATE(YEAR($O706),MONTH($O706),1))</f>
        <v/>
      </c>
      <c r="T706" s="16">
        <f>IF($P706="Overdue",COUNTIF($P$3:$P706,"Overdue"),"")</f>
        <v/>
      </c>
    </row>
    <row r="707">
      <c r="A707" s="4" t="n"/>
      <c r="B707" s="4" t="n"/>
      <c r="C707" s="14" t="n"/>
      <c r="D707" s="4" t="n"/>
      <c r="E707" s="4" t="n"/>
      <c r="F707" s="5" t="n"/>
      <c r="G707" s="6" t="n"/>
      <c r="H707" s="5" t="n"/>
      <c r="I707" s="4" t="n"/>
      <c r="J707" s="5" t="n"/>
      <c r="K707" s="5" t="n"/>
      <c r="L707" s="4" t="n"/>
      <c r="M707" s="5" t="n"/>
      <c r="N707" s="4" t="n"/>
      <c r="O707" s="15">
        <f>IF($F707="","",EDATE($F707,IF($G707="",'Settings'!$B$6,$G707)))</f>
        <v/>
      </c>
      <c r="P707" s="9">
        <f>IF($O707="","",IF(OR($M707&lt;&gt;"",$L707="Booked"),"Booked",IF(OR($L707="Declined",$L707="Moved / left"),"Closed",IF($O707&lt;DATE(YEAR('Settings'!$B$5),MONTH('Settings'!$B$5),1),"Overdue",IF($O707&lt;=EOMONTH('Settings'!$B$5,0),"Due this month",IF($O707&lt;=EOMONTH('Settings'!$B$5,1),"Due next month","Not yet due"))))))</f>
        <v/>
      </c>
      <c r="Q707" s="16">
        <f>IF($P707="Overdue",'Settings'!$B$5-$O707,"")</f>
        <v/>
      </c>
      <c r="R707" s="16">
        <f>IF($A707="","",COUNT($H707,$J707,$K707))</f>
        <v/>
      </c>
      <c r="S707" s="17">
        <f>IF($O707="","",DATE(YEAR($O707),MONTH($O707),1))</f>
        <v/>
      </c>
      <c r="T707" s="16">
        <f>IF($P707="Overdue",COUNTIF($P$3:$P707,"Overdue"),"")</f>
        <v/>
      </c>
    </row>
    <row r="708">
      <c r="A708" s="4" t="n"/>
      <c r="B708" s="4" t="n"/>
      <c r="C708" s="14" t="n"/>
      <c r="D708" s="4" t="n"/>
      <c r="E708" s="4" t="n"/>
      <c r="F708" s="5" t="n"/>
      <c r="G708" s="6" t="n"/>
      <c r="H708" s="5" t="n"/>
      <c r="I708" s="4" t="n"/>
      <c r="J708" s="5" t="n"/>
      <c r="K708" s="5" t="n"/>
      <c r="L708" s="4" t="n"/>
      <c r="M708" s="5" t="n"/>
      <c r="N708" s="4" t="n"/>
      <c r="O708" s="15">
        <f>IF($F708="","",EDATE($F708,IF($G708="",'Settings'!$B$6,$G708)))</f>
        <v/>
      </c>
      <c r="P708" s="9">
        <f>IF($O708="","",IF(OR($M708&lt;&gt;"",$L708="Booked"),"Booked",IF(OR($L708="Declined",$L708="Moved / left"),"Closed",IF($O708&lt;DATE(YEAR('Settings'!$B$5),MONTH('Settings'!$B$5),1),"Overdue",IF($O708&lt;=EOMONTH('Settings'!$B$5,0),"Due this month",IF($O708&lt;=EOMONTH('Settings'!$B$5,1),"Due next month","Not yet due"))))))</f>
        <v/>
      </c>
      <c r="Q708" s="16">
        <f>IF($P708="Overdue",'Settings'!$B$5-$O708,"")</f>
        <v/>
      </c>
      <c r="R708" s="16">
        <f>IF($A708="","",COUNT($H708,$J708,$K708))</f>
        <v/>
      </c>
      <c r="S708" s="17">
        <f>IF($O708="","",DATE(YEAR($O708),MONTH($O708),1))</f>
        <v/>
      </c>
      <c r="T708" s="16">
        <f>IF($P708="Overdue",COUNTIF($P$3:$P708,"Overdue"),"")</f>
        <v/>
      </c>
    </row>
    <row r="709">
      <c r="A709" s="4" t="n"/>
      <c r="B709" s="4" t="n"/>
      <c r="C709" s="14" t="n"/>
      <c r="D709" s="4" t="n"/>
      <c r="E709" s="4" t="n"/>
      <c r="F709" s="5" t="n"/>
      <c r="G709" s="6" t="n"/>
      <c r="H709" s="5" t="n"/>
      <c r="I709" s="4" t="n"/>
      <c r="J709" s="5" t="n"/>
      <c r="K709" s="5" t="n"/>
      <c r="L709" s="4" t="n"/>
      <c r="M709" s="5" t="n"/>
      <c r="N709" s="4" t="n"/>
      <c r="O709" s="15">
        <f>IF($F709="","",EDATE($F709,IF($G709="",'Settings'!$B$6,$G709)))</f>
        <v/>
      </c>
      <c r="P709" s="9">
        <f>IF($O709="","",IF(OR($M709&lt;&gt;"",$L709="Booked"),"Booked",IF(OR($L709="Declined",$L709="Moved / left"),"Closed",IF($O709&lt;DATE(YEAR('Settings'!$B$5),MONTH('Settings'!$B$5),1),"Overdue",IF($O709&lt;=EOMONTH('Settings'!$B$5,0),"Due this month",IF($O709&lt;=EOMONTH('Settings'!$B$5,1),"Due next month","Not yet due"))))))</f>
        <v/>
      </c>
      <c r="Q709" s="16">
        <f>IF($P709="Overdue",'Settings'!$B$5-$O709,"")</f>
        <v/>
      </c>
      <c r="R709" s="16">
        <f>IF($A709="","",COUNT($H709,$J709,$K709))</f>
        <v/>
      </c>
      <c r="S709" s="17">
        <f>IF($O709="","",DATE(YEAR($O709),MONTH($O709),1))</f>
        <v/>
      </c>
      <c r="T709" s="16">
        <f>IF($P709="Overdue",COUNTIF($P$3:$P709,"Overdue"),"")</f>
        <v/>
      </c>
    </row>
    <row r="710">
      <c r="A710" s="4" t="n"/>
      <c r="B710" s="4" t="n"/>
      <c r="C710" s="14" t="n"/>
      <c r="D710" s="4" t="n"/>
      <c r="E710" s="4" t="n"/>
      <c r="F710" s="5" t="n"/>
      <c r="G710" s="6" t="n"/>
      <c r="H710" s="5" t="n"/>
      <c r="I710" s="4" t="n"/>
      <c r="J710" s="5" t="n"/>
      <c r="K710" s="5" t="n"/>
      <c r="L710" s="4" t="n"/>
      <c r="M710" s="5" t="n"/>
      <c r="N710" s="4" t="n"/>
      <c r="O710" s="15">
        <f>IF($F710="","",EDATE($F710,IF($G710="",'Settings'!$B$6,$G710)))</f>
        <v/>
      </c>
      <c r="P710" s="9">
        <f>IF($O710="","",IF(OR($M710&lt;&gt;"",$L710="Booked"),"Booked",IF(OR($L710="Declined",$L710="Moved / left"),"Closed",IF($O710&lt;DATE(YEAR('Settings'!$B$5),MONTH('Settings'!$B$5),1),"Overdue",IF($O710&lt;=EOMONTH('Settings'!$B$5,0),"Due this month",IF($O710&lt;=EOMONTH('Settings'!$B$5,1),"Due next month","Not yet due"))))))</f>
        <v/>
      </c>
      <c r="Q710" s="16">
        <f>IF($P710="Overdue",'Settings'!$B$5-$O710,"")</f>
        <v/>
      </c>
      <c r="R710" s="16">
        <f>IF($A710="","",COUNT($H710,$J710,$K710))</f>
        <v/>
      </c>
      <c r="S710" s="17">
        <f>IF($O710="","",DATE(YEAR($O710),MONTH($O710),1))</f>
        <v/>
      </c>
      <c r="T710" s="16">
        <f>IF($P710="Overdue",COUNTIF($P$3:$P710,"Overdue"),"")</f>
        <v/>
      </c>
    </row>
    <row r="711">
      <c r="A711" s="4" t="n"/>
      <c r="B711" s="4" t="n"/>
      <c r="C711" s="14" t="n"/>
      <c r="D711" s="4" t="n"/>
      <c r="E711" s="4" t="n"/>
      <c r="F711" s="5" t="n"/>
      <c r="G711" s="6" t="n"/>
      <c r="H711" s="5" t="n"/>
      <c r="I711" s="4" t="n"/>
      <c r="J711" s="5" t="n"/>
      <c r="K711" s="5" t="n"/>
      <c r="L711" s="4" t="n"/>
      <c r="M711" s="5" t="n"/>
      <c r="N711" s="4" t="n"/>
      <c r="O711" s="15">
        <f>IF($F711="","",EDATE($F711,IF($G711="",'Settings'!$B$6,$G711)))</f>
        <v/>
      </c>
      <c r="P711" s="9">
        <f>IF($O711="","",IF(OR($M711&lt;&gt;"",$L711="Booked"),"Booked",IF(OR($L711="Declined",$L711="Moved / left"),"Closed",IF($O711&lt;DATE(YEAR('Settings'!$B$5),MONTH('Settings'!$B$5),1),"Overdue",IF($O711&lt;=EOMONTH('Settings'!$B$5,0),"Due this month",IF($O711&lt;=EOMONTH('Settings'!$B$5,1),"Due next month","Not yet due"))))))</f>
        <v/>
      </c>
      <c r="Q711" s="16">
        <f>IF($P711="Overdue",'Settings'!$B$5-$O711,"")</f>
        <v/>
      </c>
      <c r="R711" s="16">
        <f>IF($A711="","",COUNT($H711,$J711,$K711))</f>
        <v/>
      </c>
      <c r="S711" s="17">
        <f>IF($O711="","",DATE(YEAR($O711),MONTH($O711),1))</f>
        <v/>
      </c>
      <c r="T711" s="16">
        <f>IF($P711="Overdue",COUNTIF($P$3:$P711,"Overdue"),"")</f>
        <v/>
      </c>
    </row>
    <row r="712">
      <c r="A712" s="4" t="n"/>
      <c r="B712" s="4" t="n"/>
      <c r="C712" s="14" t="n"/>
      <c r="D712" s="4" t="n"/>
      <c r="E712" s="4" t="n"/>
      <c r="F712" s="5" t="n"/>
      <c r="G712" s="6" t="n"/>
      <c r="H712" s="5" t="n"/>
      <c r="I712" s="4" t="n"/>
      <c r="J712" s="5" t="n"/>
      <c r="K712" s="5" t="n"/>
      <c r="L712" s="4" t="n"/>
      <c r="M712" s="5" t="n"/>
      <c r="N712" s="4" t="n"/>
      <c r="O712" s="15">
        <f>IF($F712="","",EDATE($F712,IF($G712="",'Settings'!$B$6,$G712)))</f>
        <v/>
      </c>
      <c r="P712" s="9">
        <f>IF($O712="","",IF(OR($M712&lt;&gt;"",$L712="Booked"),"Booked",IF(OR($L712="Declined",$L712="Moved / left"),"Closed",IF($O712&lt;DATE(YEAR('Settings'!$B$5),MONTH('Settings'!$B$5),1),"Overdue",IF($O712&lt;=EOMONTH('Settings'!$B$5,0),"Due this month",IF($O712&lt;=EOMONTH('Settings'!$B$5,1),"Due next month","Not yet due"))))))</f>
        <v/>
      </c>
      <c r="Q712" s="16">
        <f>IF($P712="Overdue",'Settings'!$B$5-$O712,"")</f>
        <v/>
      </c>
      <c r="R712" s="16">
        <f>IF($A712="","",COUNT($H712,$J712,$K712))</f>
        <v/>
      </c>
      <c r="S712" s="17">
        <f>IF($O712="","",DATE(YEAR($O712),MONTH($O712),1))</f>
        <v/>
      </c>
      <c r="T712" s="16">
        <f>IF($P712="Overdue",COUNTIF($P$3:$P712,"Overdue"),"")</f>
        <v/>
      </c>
    </row>
    <row r="713">
      <c r="A713" s="4" t="n"/>
      <c r="B713" s="4" t="n"/>
      <c r="C713" s="14" t="n"/>
      <c r="D713" s="4" t="n"/>
      <c r="E713" s="4" t="n"/>
      <c r="F713" s="5" t="n"/>
      <c r="G713" s="6" t="n"/>
      <c r="H713" s="5" t="n"/>
      <c r="I713" s="4" t="n"/>
      <c r="J713" s="5" t="n"/>
      <c r="K713" s="5" t="n"/>
      <c r="L713" s="4" t="n"/>
      <c r="M713" s="5" t="n"/>
      <c r="N713" s="4" t="n"/>
      <c r="O713" s="15">
        <f>IF($F713="","",EDATE($F713,IF($G713="",'Settings'!$B$6,$G713)))</f>
        <v/>
      </c>
      <c r="P713" s="9">
        <f>IF($O713="","",IF(OR($M713&lt;&gt;"",$L713="Booked"),"Booked",IF(OR($L713="Declined",$L713="Moved / left"),"Closed",IF($O713&lt;DATE(YEAR('Settings'!$B$5),MONTH('Settings'!$B$5),1),"Overdue",IF($O713&lt;=EOMONTH('Settings'!$B$5,0),"Due this month",IF($O713&lt;=EOMONTH('Settings'!$B$5,1),"Due next month","Not yet due"))))))</f>
        <v/>
      </c>
      <c r="Q713" s="16">
        <f>IF($P713="Overdue",'Settings'!$B$5-$O713,"")</f>
        <v/>
      </c>
      <c r="R713" s="16">
        <f>IF($A713="","",COUNT($H713,$J713,$K713))</f>
        <v/>
      </c>
      <c r="S713" s="17">
        <f>IF($O713="","",DATE(YEAR($O713),MONTH($O713),1))</f>
        <v/>
      </c>
      <c r="T713" s="16">
        <f>IF($P713="Overdue",COUNTIF($P$3:$P713,"Overdue"),"")</f>
        <v/>
      </c>
    </row>
    <row r="714">
      <c r="A714" s="4" t="n"/>
      <c r="B714" s="4" t="n"/>
      <c r="C714" s="14" t="n"/>
      <c r="D714" s="4" t="n"/>
      <c r="E714" s="4" t="n"/>
      <c r="F714" s="5" t="n"/>
      <c r="G714" s="6" t="n"/>
      <c r="H714" s="5" t="n"/>
      <c r="I714" s="4" t="n"/>
      <c r="J714" s="5" t="n"/>
      <c r="K714" s="5" t="n"/>
      <c r="L714" s="4" t="n"/>
      <c r="M714" s="5" t="n"/>
      <c r="N714" s="4" t="n"/>
      <c r="O714" s="15">
        <f>IF($F714="","",EDATE($F714,IF($G714="",'Settings'!$B$6,$G714)))</f>
        <v/>
      </c>
      <c r="P714" s="9">
        <f>IF($O714="","",IF(OR($M714&lt;&gt;"",$L714="Booked"),"Booked",IF(OR($L714="Declined",$L714="Moved / left"),"Closed",IF($O714&lt;DATE(YEAR('Settings'!$B$5),MONTH('Settings'!$B$5),1),"Overdue",IF($O714&lt;=EOMONTH('Settings'!$B$5,0),"Due this month",IF($O714&lt;=EOMONTH('Settings'!$B$5,1),"Due next month","Not yet due"))))))</f>
        <v/>
      </c>
      <c r="Q714" s="16">
        <f>IF($P714="Overdue",'Settings'!$B$5-$O714,"")</f>
        <v/>
      </c>
      <c r="R714" s="16">
        <f>IF($A714="","",COUNT($H714,$J714,$K714))</f>
        <v/>
      </c>
      <c r="S714" s="17">
        <f>IF($O714="","",DATE(YEAR($O714),MONTH($O714),1))</f>
        <v/>
      </c>
      <c r="T714" s="16">
        <f>IF($P714="Overdue",COUNTIF($P$3:$P714,"Overdue"),"")</f>
        <v/>
      </c>
    </row>
    <row r="715">
      <c r="A715" s="4" t="n"/>
      <c r="B715" s="4" t="n"/>
      <c r="C715" s="14" t="n"/>
      <c r="D715" s="4" t="n"/>
      <c r="E715" s="4" t="n"/>
      <c r="F715" s="5" t="n"/>
      <c r="G715" s="6" t="n"/>
      <c r="H715" s="5" t="n"/>
      <c r="I715" s="4" t="n"/>
      <c r="J715" s="5" t="n"/>
      <c r="K715" s="5" t="n"/>
      <c r="L715" s="4" t="n"/>
      <c r="M715" s="5" t="n"/>
      <c r="N715" s="4" t="n"/>
      <c r="O715" s="15">
        <f>IF($F715="","",EDATE($F715,IF($G715="",'Settings'!$B$6,$G715)))</f>
        <v/>
      </c>
      <c r="P715" s="9">
        <f>IF($O715="","",IF(OR($M715&lt;&gt;"",$L715="Booked"),"Booked",IF(OR($L715="Declined",$L715="Moved / left"),"Closed",IF($O715&lt;DATE(YEAR('Settings'!$B$5),MONTH('Settings'!$B$5),1),"Overdue",IF($O715&lt;=EOMONTH('Settings'!$B$5,0),"Due this month",IF($O715&lt;=EOMONTH('Settings'!$B$5,1),"Due next month","Not yet due"))))))</f>
        <v/>
      </c>
      <c r="Q715" s="16">
        <f>IF($P715="Overdue",'Settings'!$B$5-$O715,"")</f>
        <v/>
      </c>
      <c r="R715" s="16">
        <f>IF($A715="","",COUNT($H715,$J715,$K715))</f>
        <v/>
      </c>
      <c r="S715" s="17">
        <f>IF($O715="","",DATE(YEAR($O715),MONTH($O715),1))</f>
        <v/>
      </c>
      <c r="T715" s="16">
        <f>IF($P715="Overdue",COUNTIF($P$3:$P715,"Overdue"),"")</f>
        <v/>
      </c>
    </row>
    <row r="716">
      <c r="A716" s="4" t="n"/>
      <c r="B716" s="4" t="n"/>
      <c r="C716" s="14" t="n"/>
      <c r="D716" s="4" t="n"/>
      <c r="E716" s="4" t="n"/>
      <c r="F716" s="5" t="n"/>
      <c r="G716" s="6" t="n"/>
      <c r="H716" s="5" t="n"/>
      <c r="I716" s="4" t="n"/>
      <c r="J716" s="5" t="n"/>
      <c r="K716" s="5" t="n"/>
      <c r="L716" s="4" t="n"/>
      <c r="M716" s="5" t="n"/>
      <c r="N716" s="4" t="n"/>
      <c r="O716" s="15">
        <f>IF($F716="","",EDATE($F716,IF($G716="",'Settings'!$B$6,$G716)))</f>
        <v/>
      </c>
      <c r="P716" s="9">
        <f>IF($O716="","",IF(OR($M716&lt;&gt;"",$L716="Booked"),"Booked",IF(OR($L716="Declined",$L716="Moved / left"),"Closed",IF($O716&lt;DATE(YEAR('Settings'!$B$5),MONTH('Settings'!$B$5),1),"Overdue",IF($O716&lt;=EOMONTH('Settings'!$B$5,0),"Due this month",IF($O716&lt;=EOMONTH('Settings'!$B$5,1),"Due next month","Not yet due"))))))</f>
        <v/>
      </c>
      <c r="Q716" s="16">
        <f>IF($P716="Overdue",'Settings'!$B$5-$O716,"")</f>
        <v/>
      </c>
      <c r="R716" s="16">
        <f>IF($A716="","",COUNT($H716,$J716,$K716))</f>
        <v/>
      </c>
      <c r="S716" s="17">
        <f>IF($O716="","",DATE(YEAR($O716),MONTH($O716),1))</f>
        <v/>
      </c>
      <c r="T716" s="16">
        <f>IF($P716="Overdue",COUNTIF($P$3:$P716,"Overdue"),"")</f>
        <v/>
      </c>
    </row>
    <row r="717">
      <c r="A717" s="4" t="n"/>
      <c r="B717" s="4" t="n"/>
      <c r="C717" s="14" t="n"/>
      <c r="D717" s="4" t="n"/>
      <c r="E717" s="4" t="n"/>
      <c r="F717" s="5" t="n"/>
      <c r="G717" s="6" t="n"/>
      <c r="H717" s="5" t="n"/>
      <c r="I717" s="4" t="n"/>
      <c r="J717" s="5" t="n"/>
      <c r="K717" s="5" t="n"/>
      <c r="L717" s="4" t="n"/>
      <c r="M717" s="5" t="n"/>
      <c r="N717" s="4" t="n"/>
      <c r="O717" s="15">
        <f>IF($F717="","",EDATE($F717,IF($G717="",'Settings'!$B$6,$G717)))</f>
        <v/>
      </c>
      <c r="P717" s="9">
        <f>IF($O717="","",IF(OR($M717&lt;&gt;"",$L717="Booked"),"Booked",IF(OR($L717="Declined",$L717="Moved / left"),"Closed",IF($O717&lt;DATE(YEAR('Settings'!$B$5),MONTH('Settings'!$B$5),1),"Overdue",IF($O717&lt;=EOMONTH('Settings'!$B$5,0),"Due this month",IF($O717&lt;=EOMONTH('Settings'!$B$5,1),"Due next month","Not yet due"))))))</f>
        <v/>
      </c>
      <c r="Q717" s="16">
        <f>IF($P717="Overdue",'Settings'!$B$5-$O717,"")</f>
        <v/>
      </c>
      <c r="R717" s="16">
        <f>IF($A717="","",COUNT($H717,$J717,$K717))</f>
        <v/>
      </c>
      <c r="S717" s="17">
        <f>IF($O717="","",DATE(YEAR($O717),MONTH($O717),1))</f>
        <v/>
      </c>
      <c r="T717" s="16">
        <f>IF($P717="Overdue",COUNTIF($P$3:$P717,"Overdue"),"")</f>
        <v/>
      </c>
    </row>
    <row r="718">
      <c r="A718" s="4" t="n"/>
      <c r="B718" s="4" t="n"/>
      <c r="C718" s="14" t="n"/>
      <c r="D718" s="4" t="n"/>
      <c r="E718" s="4" t="n"/>
      <c r="F718" s="5" t="n"/>
      <c r="G718" s="6" t="n"/>
      <c r="H718" s="5" t="n"/>
      <c r="I718" s="4" t="n"/>
      <c r="J718" s="5" t="n"/>
      <c r="K718" s="5" t="n"/>
      <c r="L718" s="4" t="n"/>
      <c r="M718" s="5" t="n"/>
      <c r="N718" s="4" t="n"/>
      <c r="O718" s="15">
        <f>IF($F718="","",EDATE($F718,IF($G718="",'Settings'!$B$6,$G718)))</f>
        <v/>
      </c>
      <c r="P718" s="9">
        <f>IF($O718="","",IF(OR($M718&lt;&gt;"",$L718="Booked"),"Booked",IF(OR($L718="Declined",$L718="Moved / left"),"Closed",IF($O718&lt;DATE(YEAR('Settings'!$B$5),MONTH('Settings'!$B$5),1),"Overdue",IF($O718&lt;=EOMONTH('Settings'!$B$5,0),"Due this month",IF($O718&lt;=EOMONTH('Settings'!$B$5,1),"Due next month","Not yet due"))))))</f>
        <v/>
      </c>
      <c r="Q718" s="16">
        <f>IF($P718="Overdue",'Settings'!$B$5-$O718,"")</f>
        <v/>
      </c>
      <c r="R718" s="16">
        <f>IF($A718="","",COUNT($H718,$J718,$K718))</f>
        <v/>
      </c>
      <c r="S718" s="17">
        <f>IF($O718="","",DATE(YEAR($O718),MONTH($O718),1))</f>
        <v/>
      </c>
      <c r="T718" s="16">
        <f>IF($P718="Overdue",COUNTIF($P$3:$P718,"Overdue"),"")</f>
        <v/>
      </c>
    </row>
    <row r="719">
      <c r="A719" s="4" t="n"/>
      <c r="B719" s="4" t="n"/>
      <c r="C719" s="14" t="n"/>
      <c r="D719" s="4" t="n"/>
      <c r="E719" s="4" t="n"/>
      <c r="F719" s="5" t="n"/>
      <c r="G719" s="6" t="n"/>
      <c r="H719" s="5" t="n"/>
      <c r="I719" s="4" t="n"/>
      <c r="J719" s="5" t="n"/>
      <c r="K719" s="5" t="n"/>
      <c r="L719" s="4" t="n"/>
      <c r="M719" s="5" t="n"/>
      <c r="N719" s="4" t="n"/>
      <c r="O719" s="15">
        <f>IF($F719="","",EDATE($F719,IF($G719="",'Settings'!$B$6,$G719)))</f>
        <v/>
      </c>
      <c r="P719" s="9">
        <f>IF($O719="","",IF(OR($M719&lt;&gt;"",$L719="Booked"),"Booked",IF(OR($L719="Declined",$L719="Moved / left"),"Closed",IF($O719&lt;DATE(YEAR('Settings'!$B$5),MONTH('Settings'!$B$5),1),"Overdue",IF($O719&lt;=EOMONTH('Settings'!$B$5,0),"Due this month",IF($O719&lt;=EOMONTH('Settings'!$B$5,1),"Due next month","Not yet due"))))))</f>
        <v/>
      </c>
      <c r="Q719" s="16">
        <f>IF($P719="Overdue",'Settings'!$B$5-$O719,"")</f>
        <v/>
      </c>
      <c r="R719" s="16">
        <f>IF($A719="","",COUNT($H719,$J719,$K719))</f>
        <v/>
      </c>
      <c r="S719" s="17">
        <f>IF($O719="","",DATE(YEAR($O719),MONTH($O719),1))</f>
        <v/>
      </c>
      <c r="T719" s="16">
        <f>IF($P719="Overdue",COUNTIF($P$3:$P719,"Overdue"),"")</f>
        <v/>
      </c>
    </row>
    <row r="720">
      <c r="A720" s="4" t="n"/>
      <c r="B720" s="4" t="n"/>
      <c r="C720" s="14" t="n"/>
      <c r="D720" s="4" t="n"/>
      <c r="E720" s="4" t="n"/>
      <c r="F720" s="5" t="n"/>
      <c r="G720" s="6" t="n"/>
      <c r="H720" s="5" t="n"/>
      <c r="I720" s="4" t="n"/>
      <c r="J720" s="5" t="n"/>
      <c r="K720" s="5" t="n"/>
      <c r="L720" s="4" t="n"/>
      <c r="M720" s="5" t="n"/>
      <c r="N720" s="4" t="n"/>
      <c r="O720" s="15">
        <f>IF($F720="","",EDATE($F720,IF($G720="",'Settings'!$B$6,$G720)))</f>
        <v/>
      </c>
      <c r="P720" s="9">
        <f>IF($O720="","",IF(OR($M720&lt;&gt;"",$L720="Booked"),"Booked",IF(OR($L720="Declined",$L720="Moved / left"),"Closed",IF($O720&lt;DATE(YEAR('Settings'!$B$5),MONTH('Settings'!$B$5),1),"Overdue",IF($O720&lt;=EOMONTH('Settings'!$B$5,0),"Due this month",IF($O720&lt;=EOMONTH('Settings'!$B$5,1),"Due next month","Not yet due"))))))</f>
        <v/>
      </c>
      <c r="Q720" s="16">
        <f>IF($P720="Overdue",'Settings'!$B$5-$O720,"")</f>
        <v/>
      </c>
      <c r="R720" s="16">
        <f>IF($A720="","",COUNT($H720,$J720,$K720))</f>
        <v/>
      </c>
      <c r="S720" s="17">
        <f>IF($O720="","",DATE(YEAR($O720),MONTH($O720),1))</f>
        <v/>
      </c>
      <c r="T720" s="16">
        <f>IF($P720="Overdue",COUNTIF($P$3:$P720,"Overdue"),"")</f>
        <v/>
      </c>
    </row>
    <row r="721">
      <c r="A721" s="4" t="n"/>
      <c r="B721" s="4" t="n"/>
      <c r="C721" s="14" t="n"/>
      <c r="D721" s="4" t="n"/>
      <c r="E721" s="4" t="n"/>
      <c r="F721" s="5" t="n"/>
      <c r="G721" s="6" t="n"/>
      <c r="H721" s="5" t="n"/>
      <c r="I721" s="4" t="n"/>
      <c r="J721" s="5" t="n"/>
      <c r="K721" s="5" t="n"/>
      <c r="L721" s="4" t="n"/>
      <c r="M721" s="5" t="n"/>
      <c r="N721" s="4" t="n"/>
      <c r="O721" s="15">
        <f>IF($F721="","",EDATE($F721,IF($G721="",'Settings'!$B$6,$G721)))</f>
        <v/>
      </c>
      <c r="P721" s="9">
        <f>IF($O721="","",IF(OR($M721&lt;&gt;"",$L721="Booked"),"Booked",IF(OR($L721="Declined",$L721="Moved / left"),"Closed",IF($O721&lt;DATE(YEAR('Settings'!$B$5),MONTH('Settings'!$B$5),1),"Overdue",IF($O721&lt;=EOMONTH('Settings'!$B$5,0),"Due this month",IF($O721&lt;=EOMONTH('Settings'!$B$5,1),"Due next month","Not yet due"))))))</f>
        <v/>
      </c>
      <c r="Q721" s="16">
        <f>IF($P721="Overdue",'Settings'!$B$5-$O721,"")</f>
        <v/>
      </c>
      <c r="R721" s="16">
        <f>IF($A721="","",COUNT($H721,$J721,$K721))</f>
        <v/>
      </c>
      <c r="S721" s="17">
        <f>IF($O721="","",DATE(YEAR($O721),MONTH($O721),1))</f>
        <v/>
      </c>
      <c r="T721" s="16">
        <f>IF($P721="Overdue",COUNTIF($P$3:$P721,"Overdue"),"")</f>
        <v/>
      </c>
    </row>
    <row r="722">
      <c r="A722" s="4" t="n"/>
      <c r="B722" s="4" t="n"/>
      <c r="C722" s="14" t="n"/>
      <c r="D722" s="4" t="n"/>
      <c r="E722" s="4" t="n"/>
      <c r="F722" s="5" t="n"/>
      <c r="G722" s="6" t="n"/>
      <c r="H722" s="5" t="n"/>
      <c r="I722" s="4" t="n"/>
      <c r="J722" s="5" t="n"/>
      <c r="K722" s="5" t="n"/>
      <c r="L722" s="4" t="n"/>
      <c r="M722" s="5" t="n"/>
      <c r="N722" s="4" t="n"/>
      <c r="O722" s="15">
        <f>IF($F722="","",EDATE($F722,IF($G722="",'Settings'!$B$6,$G722)))</f>
        <v/>
      </c>
      <c r="P722" s="9">
        <f>IF($O722="","",IF(OR($M722&lt;&gt;"",$L722="Booked"),"Booked",IF(OR($L722="Declined",$L722="Moved / left"),"Closed",IF($O722&lt;DATE(YEAR('Settings'!$B$5),MONTH('Settings'!$B$5),1),"Overdue",IF($O722&lt;=EOMONTH('Settings'!$B$5,0),"Due this month",IF($O722&lt;=EOMONTH('Settings'!$B$5,1),"Due next month","Not yet due"))))))</f>
        <v/>
      </c>
      <c r="Q722" s="16">
        <f>IF($P722="Overdue",'Settings'!$B$5-$O722,"")</f>
        <v/>
      </c>
      <c r="R722" s="16">
        <f>IF($A722="","",COUNT($H722,$J722,$K722))</f>
        <v/>
      </c>
      <c r="S722" s="17">
        <f>IF($O722="","",DATE(YEAR($O722),MONTH($O722),1))</f>
        <v/>
      </c>
      <c r="T722" s="16">
        <f>IF($P722="Overdue",COUNTIF($P$3:$P722,"Overdue"),"")</f>
        <v/>
      </c>
    </row>
    <row r="723">
      <c r="A723" s="4" t="n"/>
      <c r="B723" s="4" t="n"/>
      <c r="C723" s="14" t="n"/>
      <c r="D723" s="4" t="n"/>
      <c r="E723" s="4" t="n"/>
      <c r="F723" s="5" t="n"/>
      <c r="G723" s="6" t="n"/>
      <c r="H723" s="5" t="n"/>
      <c r="I723" s="4" t="n"/>
      <c r="J723" s="5" t="n"/>
      <c r="K723" s="5" t="n"/>
      <c r="L723" s="4" t="n"/>
      <c r="M723" s="5" t="n"/>
      <c r="N723" s="4" t="n"/>
      <c r="O723" s="15">
        <f>IF($F723="","",EDATE($F723,IF($G723="",'Settings'!$B$6,$G723)))</f>
        <v/>
      </c>
      <c r="P723" s="9">
        <f>IF($O723="","",IF(OR($M723&lt;&gt;"",$L723="Booked"),"Booked",IF(OR($L723="Declined",$L723="Moved / left"),"Closed",IF($O723&lt;DATE(YEAR('Settings'!$B$5),MONTH('Settings'!$B$5),1),"Overdue",IF($O723&lt;=EOMONTH('Settings'!$B$5,0),"Due this month",IF($O723&lt;=EOMONTH('Settings'!$B$5,1),"Due next month","Not yet due"))))))</f>
        <v/>
      </c>
      <c r="Q723" s="16">
        <f>IF($P723="Overdue",'Settings'!$B$5-$O723,"")</f>
        <v/>
      </c>
      <c r="R723" s="16">
        <f>IF($A723="","",COUNT($H723,$J723,$K723))</f>
        <v/>
      </c>
      <c r="S723" s="17">
        <f>IF($O723="","",DATE(YEAR($O723),MONTH($O723),1))</f>
        <v/>
      </c>
      <c r="T723" s="16">
        <f>IF($P723="Overdue",COUNTIF($P$3:$P723,"Overdue"),"")</f>
        <v/>
      </c>
    </row>
    <row r="724">
      <c r="A724" s="4" t="n"/>
      <c r="B724" s="4" t="n"/>
      <c r="C724" s="14" t="n"/>
      <c r="D724" s="4" t="n"/>
      <c r="E724" s="4" t="n"/>
      <c r="F724" s="5" t="n"/>
      <c r="G724" s="6" t="n"/>
      <c r="H724" s="5" t="n"/>
      <c r="I724" s="4" t="n"/>
      <c r="J724" s="5" t="n"/>
      <c r="K724" s="5" t="n"/>
      <c r="L724" s="4" t="n"/>
      <c r="M724" s="5" t="n"/>
      <c r="N724" s="4" t="n"/>
      <c r="O724" s="15">
        <f>IF($F724="","",EDATE($F724,IF($G724="",'Settings'!$B$6,$G724)))</f>
        <v/>
      </c>
      <c r="P724" s="9">
        <f>IF($O724="","",IF(OR($M724&lt;&gt;"",$L724="Booked"),"Booked",IF(OR($L724="Declined",$L724="Moved / left"),"Closed",IF($O724&lt;DATE(YEAR('Settings'!$B$5),MONTH('Settings'!$B$5),1),"Overdue",IF($O724&lt;=EOMONTH('Settings'!$B$5,0),"Due this month",IF($O724&lt;=EOMONTH('Settings'!$B$5,1),"Due next month","Not yet due"))))))</f>
        <v/>
      </c>
      <c r="Q724" s="16">
        <f>IF($P724="Overdue",'Settings'!$B$5-$O724,"")</f>
        <v/>
      </c>
      <c r="R724" s="16">
        <f>IF($A724="","",COUNT($H724,$J724,$K724))</f>
        <v/>
      </c>
      <c r="S724" s="17">
        <f>IF($O724="","",DATE(YEAR($O724),MONTH($O724),1))</f>
        <v/>
      </c>
      <c r="T724" s="16">
        <f>IF($P724="Overdue",COUNTIF($P$3:$P724,"Overdue"),"")</f>
        <v/>
      </c>
    </row>
    <row r="725">
      <c r="A725" s="4" t="n"/>
      <c r="B725" s="4" t="n"/>
      <c r="C725" s="14" t="n"/>
      <c r="D725" s="4" t="n"/>
      <c r="E725" s="4" t="n"/>
      <c r="F725" s="5" t="n"/>
      <c r="G725" s="6" t="n"/>
      <c r="H725" s="5" t="n"/>
      <c r="I725" s="4" t="n"/>
      <c r="J725" s="5" t="n"/>
      <c r="K725" s="5" t="n"/>
      <c r="L725" s="4" t="n"/>
      <c r="M725" s="5" t="n"/>
      <c r="N725" s="4" t="n"/>
      <c r="O725" s="15">
        <f>IF($F725="","",EDATE($F725,IF($G725="",'Settings'!$B$6,$G725)))</f>
        <v/>
      </c>
      <c r="P725" s="9">
        <f>IF($O725="","",IF(OR($M725&lt;&gt;"",$L725="Booked"),"Booked",IF(OR($L725="Declined",$L725="Moved / left"),"Closed",IF($O725&lt;DATE(YEAR('Settings'!$B$5),MONTH('Settings'!$B$5),1),"Overdue",IF($O725&lt;=EOMONTH('Settings'!$B$5,0),"Due this month",IF($O725&lt;=EOMONTH('Settings'!$B$5,1),"Due next month","Not yet due"))))))</f>
        <v/>
      </c>
      <c r="Q725" s="16">
        <f>IF($P725="Overdue",'Settings'!$B$5-$O725,"")</f>
        <v/>
      </c>
      <c r="R725" s="16">
        <f>IF($A725="","",COUNT($H725,$J725,$K725))</f>
        <v/>
      </c>
      <c r="S725" s="17">
        <f>IF($O725="","",DATE(YEAR($O725),MONTH($O725),1))</f>
        <v/>
      </c>
      <c r="T725" s="16">
        <f>IF($P725="Overdue",COUNTIF($P$3:$P725,"Overdue"),"")</f>
        <v/>
      </c>
    </row>
    <row r="726">
      <c r="A726" s="4" t="n"/>
      <c r="B726" s="4" t="n"/>
      <c r="C726" s="14" t="n"/>
      <c r="D726" s="4" t="n"/>
      <c r="E726" s="4" t="n"/>
      <c r="F726" s="5" t="n"/>
      <c r="G726" s="6" t="n"/>
      <c r="H726" s="5" t="n"/>
      <c r="I726" s="4" t="n"/>
      <c r="J726" s="5" t="n"/>
      <c r="K726" s="5" t="n"/>
      <c r="L726" s="4" t="n"/>
      <c r="M726" s="5" t="n"/>
      <c r="N726" s="4" t="n"/>
      <c r="O726" s="15">
        <f>IF($F726="","",EDATE($F726,IF($G726="",'Settings'!$B$6,$G726)))</f>
        <v/>
      </c>
      <c r="P726" s="9">
        <f>IF($O726="","",IF(OR($M726&lt;&gt;"",$L726="Booked"),"Booked",IF(OR($L726="Declined",$L726="Moved / left"),"Closed",IF($O726&lt;DATE(YEAR('Settings'!$B$5),MONTH('Settings'!$B$5),1),"Overdue",IF($O726&lt;=EOMONTH('Settings'!$B$5,0),"Due this month",IF($O726&lt;=EOMONTH('Settings'!$B$5,1),"Due next month","Not yet due"))))))</f>
        <v/>
      </c>
      <c r="Q726" s="16">
        <f>IF($P726="Overdue",'Settings'!$B$5-$O726,"")</f>
        <v/>
      </c>
      <c r="R726" s="16">
        <f>IF($A726="","",COUNT($H726,$J726,$K726))</f>
        <v/>
      </c>
      <c r="S726" s="17">
        <f>IF($O726="","",DATE(YEAR($O726),MONTH($O726),1))</f>
        <v/>
      </c>
      <c r="T726" s="16">
        <f>IF($P726="Overdue",COUNTIF($P$3:$P726,"Overdue"),"")</f>
        <v/>
      </c>
    </row>
    <row r="727">
      <c r="A727" s="4" t="n"/>
      <c r="B727" s="4" t="n"/>
      <c r="C727" s="14" t="n"/>
      <c r="D727" s="4" t="n"/>
      <c r="E727" s="4" t="n"/>
      <c r="F727" s="5" t="n"/>
      <c r="G727" s="6" t="n"/>
      <c r="H727" s="5" t="n"/>
      <c r="I727" s="4" t="n"/>
      <c r="J727" s="5" t="n"/>
      <c r="K727" s="5" t="n"/>
      <c r="L727" s="4" t="n"/>
      <c r="M727" s="5" t="n"/>
      <c r="N727" s="4" t="n"/>
      <c r="O727" s="15">
        <f>IF($F727="","",EDATE($F727,IF($G727="",'Settings'!$B$6,$G727)))</f>
        <v/>
      </c>
      <c r="P727" s="9">
        <f>IF($O727="","",IF(OR($M727&lt;&gt;"",$L727="Booked"),"Booked",IF(OR($L727="Declined",$L727="Moved / left"),"Closed",IF($O727&lt;DATE(YEAR('Settings'!$B$5),MONTH('Settings'!$B$5),1),"Overdue",IF($O727&lt;=EOMONTH('Settings'!$B$5,0),"Due this month",IF($O727&lt;=EOMONTH('Settings'!$B$5,1),"Due next month","Not yet due"))))))</f>
        <v/>
      </c>
      <c r="Q727" s="16">
        <f>IF($P727="Overdue",'Settings'!$B$5-$O727,"")</f>
        <v/>
      </c>
      <c r="R727" s="16">
        <f>IF($A727="","",COUNT($H727,$J727,$K727))</f>
        <v/>
      </c>
      <c r="S727" s="17">
        <f>IF($O727="","",DATE(YEAR($O727),MONTH($O727),1))</f>
        <v/>
      </c>
      <c r="T727" s="16">
        <f>IF($P727="Overdue",COUNTIF($P$3:$P727,"Overdue"),"")</f>
        <v/>
      </c>
    </row>
    <row r="728">
      <c r="A728" s="4" t="n"/>
      <c r="B728" s="4" t="n"/>
      <c r="C728" s="14" t="n"/>
      <c r="D728" s="4" t="n"/>
      <c r="E728" s="4" t="n"/>
      <c r="F728" s="5" t="n"/>
      <c r="G728" s="6" t="n"/>
      <c r="H728" s="5" t="n"/>
      <c r="I728" s="4" t="n"/>
      <c r="J728" s="5" t="n"/>
      <c r="K728" s="5" t="n"/>
      <c r="L728" s="4" t="n"/>
      <c r="M728" s="5" t="n"/>
      <c r="N728" s="4" t="n"/>
      <c r="O728" s="15">
        <f>IF($F728="","",EDATE($F728,IF($G728="",'Settings'!$B$6,$G728)))</f>
        <v/>
      </c>
      <c r="P728" s="9">
        <f>IF($O728="","",IF(OR($M728&lt;&gt;"",$L728="Booked"),"Booked",IF(OR($L728="Declined",$L728="Moved / left"),"Closed",IF($O728&lt;DATE(YEAR('Settings'!$B$5),MONTH('Settings'!$B$5),1),"Overdue",IF($O728&lt;=EOMONTH('Settings'!$B$5,0),"Due this month",IF($O728&lt;=EOMONTH('Settings'!$B$5,1),"Due next month","Not yet due"))))))</f>
        <v/>
      </c>
      <c r="Q728" s="16">
        <f>IF($P728="Overdue",'Settings'!$B$5-$O728,"")</f>
        <v/>
      </c>
      <c r="R728" s="16">
        <f>IF($A728="","",COUNT($H728,$J728,$K728))</f>
        <v/>
      </c>
      <c r="S728" s="17">
        <f>IF($O728="","",DATE(YEAR($O728),MONTH($O728),1))</f>
        <v/>
      </c>
      <c r="T728" s="16">
        <f>IF($P728="Overdue",COUNTIF($P$3:$P728,"Overdue"),"")</f>
        <v/>
      </c>
    </row>
    <row r="729">
      <c r="A729" s="4" t="n"/>
      <c r="B729" s="4" t="n"/>
      <c r="C729" s="14" t="n"/>
      <c r="D729" s="4" t="n"/>
      <c r="E729" s="4" t="n"/>
      <c r="F729" s="5" t="n"/>
      <c r="G729" s="6" t="n"/>
      <c r="H729" s="5" t="n"/>
      <c r="I729" s="4" t="n"/>
      <c r="J729" s="5" t="n"/>
      <c r="K729" s="5" t="n"/>
      <c r="L729" s="4" t="n"/>
      <c r="M729" s="5" t="n"/>
      <c r="N729" s="4" t="n"/>
      <c r="O729" s="15">
        <f>IF($F729="","",EDATE($F729,IF($G729="",'Settings'!$B$6,$G729)))</f>
        <v/>
      </c>
      <c r="P729" s="9">
        <f>IF($O729="","",IF(OR($M729&lt;&gt;"",$L729="Booked"),"Booked",IF(OR($L729="Declined",$L729="Moved / left"),"Closed",IF($O729&lt;DATE(YEAR('Settings'!$B$5),MONTH('Settings'!$B$5),1),"Overdue",IF($O729&lt;=EOMONTH('Settings'!$B$5,0),"Due this month",IF($O729&lt;=EOMONTH('Settings'!$B$5,1),"Due next month","Not yet due"))))))</f>
        <v/>
      </c>
      <c r="Q729" s="16">
        <f>IF($P729="Overdue",'Settings'!$B$5-$O729,"")</f>
        <v/>
      </c>
      <c r="R729" s="16">
        <f>IF($A729="","",COUNT($H729,$J729,$K729))</f>
        <v/>
      </c>
      <c r="S729" s="17">
        <f>IF($O729="","",DATE(YEAR($O729),MONTH($O729),1))</f>
        <v/>
      </c>
      <c r="T729" s="16">
        <f>IF($P729="Overdue",COUNTIF($P$3:$P729,"Overdue"),"")</f>
        <v/>
      </c>
    </row>
    <row r="730">
      <c r="A730" s="4" t="n"/>
      <c r="B730" s="4" t="n"/>
      <c r="C730" s="14" t="n"/>
      <c r="D730" s="4" t="n"/>
      <c r="E730" s="4" t="n"/>
      <c r="F730" s="5" t="n"/>
      <c r="G730" s="6" t="n"/>
      <c r="H730" s="5" t="n"/>
      <c r="I730" s="4" t="n"/>
      <c r="J730" s="5" t="n"/>
      <c r="K730" s="5" t="n"/>
      <c r="L730" s="4" t="n"/>
      <c r="M730" s="5" t="n"/>
      <c r="N730" s="4" t="n"/>
      <c r="O730" s="15">
        <f>IF($F730="","",EDATE($F730,IF($G730="",'Settings'!$B$6,$G730)))</f>
        <v/>
      </c>
      <c r="P730" s="9">
        <f>IF($O730="","",IF(OR($M730&lt;&gt;"",$L730="Booked"),"Booked",IF(OR($L730="Declined",$L730="Moved / left"),"Closed",IF($O730&lt;DATE(YEAR('Settings'!$B$5),MONTH('Settings'!$B$5),1),"Overdue",IF($O730&lt;=EOMONTH('Settings'!$B$5,0),"Due this month",IF($O730&lt;=EOMONTH('Settings'!$B$5,1),"Due next month","Not yet due"))))))</f>
        <v/>
      </c>
      <c r="Q730" s="16">
        <f>IF($P730="Overdue",'Settings'!$B$5-$O730,"")</f>
        <v/>
      </c>
      <c r="R730" s="16">
        <f>IF($A730="","",COUNT($H730,$J730,$K730))</f>
        <v/>
      </c>
      <c r="S730" s="17">
        <f>IF($O730="","",DATE(YEAR($O730),MONTH($O730),1))</f>
        <v/>
      </c>
      <c r="T730" s="16">
        <f>IF($P730="Overdue",COUNTIF($P$3:$P730,"Overdue"),"")</f>
        <v/>
      </c>
    </row>
    <row r="731">
      <c r="A731" s="4" t="n"/>
      <c r="B731" s="4" t="n"/>
      <c r="C731" s="14" t="n"/>
      <c r="D731" s="4" t="n"/>
      <c r="E731" s="4" t="n"/>
      <c r="F731" s="5" t="n"/>
      <c r="G731" s="6" t="n"/>
      <c r="H731" s="5" t="n"/>
      <c r="I731" s="4" t="n"/>
      <c r="J731" s="5" t="n"/>
      <c r="K731" s="5" t="n"/>
      <c r="L731" s="4" t="n"/>
      <c r="M731" s="5" t="n"/>
      <c r="N731" s="4" t="n"/>
      <c r="O731" s="15">
        <f>IF($F731="","",EDATE($F731,IF($G731="",'Settings'!$B$6,$G731)))</f>
        <v/>
      </c>
      <c r="P731" s="9">
        <f>IF($O731="","",IF(OR($M731&lt;&gt;"",$L731="Booked"),"Booked",IF(OR($L731="Declined",$L731="Moved / left"),"Closed",IF($O731&lt;DATE(YEAR('Settings'!$B$5),MONTH('Settings'!$B$5),1),"Overdue",IF($O731&lt;=EOMONTH('Settings'!$B$5,0),"Due this month",IF($O731&lt;=EOMONTH('Settings'!$B$5,1),"Due next month","Not yet due"))))))</f>
        <v/>
      </c>
      <c r="Q731" s="16">
        <f>IF($P731="Overdue",'Settings'!$B$5-$O731,"")</f>
        <v/>
      </c>
      <c r="R731" s="16">
        <f>IF($A731="","",COUNT($H731,$J731,$K731))</f>
        <v/>
      </c>
      <c r="S731" s="17">
        <f>IF($O731="","",DATE(YEAR($O731),MONTH($O731),1))</f>
        <v/>
      </c>
      <c r="T731" s="16">
        <f>IF($P731="Overdue",COUNTIF($P$3:$P731,"Overdue"),"")</f>
        <v/>
      </c>
    </row>
    <row r="732">
      <c r="A732" s="4" t="n"/>
      <c r="B732" s="4" t="n"/>
      <c r="C732" s="14" t="n"/>
      <c r="D732" s="4" t="n"/>
      <c r="E732" s="4" t="n"/>
      <c r="F732" s="5" t="n"/>
      <c r="G732" s="6" t="n"/>
      <c r="H732" s="5" t="n"/>
      <c r="I732" s="4" t="n"/>
      <c r="J732" s="5" t="n"/>
      <c r="K732" s="5" t="n"/>
      <c r="L732" s="4" t="n"/>
      <c r="M732" s="5" t="n"/>
      <c r="N732" s="4" t="n"/>
      <c r="O732" s="15">
        <f>IF($F732="","",EDATE($F732,IF($G732="",'Settings'!$B$6,$G732)))</f>
        <v/>
      </c>
      <c r="P732" s="9">
        <f>IF($O732="","",IF(OR($M732&lt;&gt;"",$L732="Booked"),"Booked",IF(OR($L732="Declined",$L732="Moved / left"),"Closed",IF($O732&lt;DATE(YEAR('Settings'!$B$5),MONTH('Settings'!$B$5),1),"Overdue",IF($O732&lt;=EOMONTH('Settings'!$B$5,0),"Due this month",IF($O732&lt;=EOMONTH('Settings'!$B$5,1),"Due next month","Not yet due"))))))</f>
        <v/>
      </c>
      <c r="Q732" s="16">
        <f>IF($P732="Overdue",'Settings'!$B$5-$O732,"")</f>
        <v/>
      </c>
      <c r="R732" s="16">
        <f>IF($A732="","",COUNT($H732,$J732,$K732))</f>
        <v/>
      </c>
      <c r="S732" s="17">
        <f>IF($O732="","",DATE(YEAR($O732),MONTH($O732),1))</f>
        <v/>
      </c>
      <c r="T732" s="16">
        <f>IF($P732="Overdue",COUNTIF($P$3:$P732,"Overdue"),"")</f>
        <v/>
      </c>
    </row>
    <row r="733">
      <c r="A733" s="4" t="n"/>
      <c r="B733" s="4" t="n"/>
      <c r="C733" s="14" t="n"/>
      <c r="D733" s="4" t="n"/>
      <c r="E733" s="4" t="n"/>
      <c r="F733" s="5" t="n"/>
      <c r="G733" s="6" t="n"/>
      <c r="H733" s="5" t="n"/>
      <c r="I733" s="4" t="n"/>
      <c r="J733" s="5" t="n"/>
      <c r="K733" s="5" t="n"/>
      <c r="L733" s="4" t="n"/>
      <c r="M733" s="5" t="n"/>
      <c r="N733" s="4" t="n"/>
      <c r="O733" s="15">
        <f>IF($F733="","",EDATE($F733,IF($G733="",'Settings'!$B$6,$G733)))</f>
        <v/>
      </c>
      <c r="P733" s="9">
        <f>IF($O733="","",IF(OR($M733&lt;&gt;"",$L733="Booked"),"Booked",IF(OR($L733="Declined",$L733="Moved / left"),"Closed",IF($O733&lt;DATE(YEAR('Settings'!$B$5),MONTH('Settings'!$B$5),1),"Overdue",IF($O733&lt;=EOMONTH('Settings'!$B$5,0),"Due this month",IF($O733&lt;=EOMONTH('Settings'!$B$5,1),"Due next month","Not yet due"))))))</f>
        <v/>
      </c>
      <c r="Q733" s="16">
        <f>IF($P733="Overdue",'Settings'!$B$5-$O733,"")</f>
        <v/>
      </c>
      <c r="R733" s="16">
        <f>IF($A733="","",COUNT($H733,$J733,$K733))</f>
        <v/>
      </c>
      <c r="S733" s="17">
        <f>IF($O733="","",DATE(YEAR($O733),MONTH($O733),1))</f>
        <v/>
      </c>
      <c r="T733" s="16">
        <f>IF($P733="Overdue",COUNTIF($P$3:$P733,"Overdue"),"")</f>
        <v/>
      </c>
    </row>
    <row r="734">
      <c r="A734" s="4" t="n"/>
      <c r="B734" s="4" t="n"/>
      <c r="C734" s="14" t="n"/>
      <c r="D734" s="4" t="n"/>
      <c r="E734" s="4" t="n"/>
      <c r="F734" s="5" t="n"/>
      <c r="G734" s="6" t="n"/>
      <c r="H734" s="5" t="n"/>
      <c r="I734" s="4" t="n"/>
      <c r="J734" s="5" t="n"/>
      <c r="K734" s="5" t="n"/>
      <c r="L734" s="4" t="n"/>
      <c r="M734" s="5" t="n"/>
      <c r="N734" s="4" t="n"/>
      <c r="O734" s="15">
        <f>IF($F734="","",EDATE($F734,IF($G734="",'Settings'!$B$6,$G734)))</f>
        <v/>
      </c>
      <c r="P734" s="9">
        <f>IF($O734="","",IF(OR($M734&lt;&gt;"",$L734="Booked"),"Booked",IF(OR($L734="Declined",$L734="Moved / left"),"Closed",IF($O734&lt;DATE(YEAR('Settings'!$B$5),MONTH('Settings'!$B$5),1),"Overdue",IF($O734&lt;=EOMONTH('Settings'!$B$5,0),"Due this month",IF($O734&lt;=EOMONTH('Settings'!$B$5,1),"Due next month","Not yet due"))))))</f>
        <v/>
      </c>
      <c r="Q734" s="16">
        <f>IF($P734="Overdue",'Settings'!$B$5-$O734,"")</f>
        <v/>
      </c>
      <c r="R734" s="16">
        <f>IF($A734="","",COUNT($H734,$J734,$K734))</f>
        <v/>
      </c>
      <c r="S734" s="17">
        <f>IF($O734="","",DATE(YEAR($O734),MONTH($O734),1))</f>
        <v/>
      </c>
      <c r="T734" s="16">
        <f>IF($P734="Overdue",COUNTIF($P$3:$P734,"Overdue"),"")</f>
        <v/>
      </c>
    </row>
    <row r="735">
      <c r="A735" s="4" t="n"/>
      <c r="B735" s="4" t="n"/>
      <c r="C735" s="14" t="n"/>
      <c r="D735" s="4" t="n"/>
      <c r="E735" s="4" t="n"/>
      <c r="F735" s="5" t="n"/>
      <c r="G735" s="6" t="n"/>
      <c r="H735" s="5" t="n"/>
      <c r="I735" s="4" t="n"/>
      <c r="J735" s="5" t="n"/>
      <c r="K735" s="5" t="n"/>
      <c r="L735" s="4" t="n"/>
      <c r="M735" s="5" t="n"/>
      <c r="N735" s="4" t="n"/>
      <c r="O735" s="15">
        <f>IF($F735="","",EDATE($F735,IF($G735="",'Settings'!$B$6,$G735)))</f>
        <v/>
      </c>
      <c r="P735" s="9">
        <f>IF($O735="","",IF(OR($M735&lt;&gt;"",$L735="Booked"),"Booked",IF(OR($L735="Declined",$L735="Moved / left"),"Closed",IF($O735&lt;DATE(YEAR('Settings'!$B$5),MONTH('Settings'!$B$5),1),"Overdue",IF($O735&lt;=EOMONTH('Settings'!$B$5,0),"Due this month",IF($O735&lt;=EOMONTH('Settings'!$B$5,1),"Due next month","Not yet due"))))))</f>
        <v/>
      </c>
      <c r="Q735" s="16">
        <f>IF($P735="Overdue",'Settings'!$B$5-$O735,"")</f>
        <v/>
      </c>
      <c r="R735" s="16">
        <f>IF($A735="","",COUNT($H735,$J735,$K735))</f>
        <v/>
      </c>
      <c r="S735" s="17">
        <f>IF($O735="","",DATE(YEAR($O735),MONTH($O735),1))</f>
        <v/>
      </c>
      <c r="T735" s="16">
        <f>IF($P735="Overdue",COUNTIF($P$3:$P735,"Overdue"),"")</f>
        <v/>
      </c>
    </row>
    <row r="736">
      <c r="A736" s="4" t="n"/>
      <c r="B736" s="4" t="n"/>
      <c r="C736" s="14" t="n"/>
      <c r="D736" s="4" t="n"/>
      <c r="E736" s="4" t="n"/>
      <c r="F736" s="5" t="n"/>
      <c r="G736" s="6" t="n"/>
      <c r="H736" s="5" t="n"/>
      <c r="I736" s="4" t="n"/>
      <c r="J736" s="5" t="n"/>
      <c r="K736" s="5" t="n"/>
      <c r="L736" s="4" t="n"/>
      <c r="M736" s="5" t="n"/>
      <c r="N736" s="4" t="n"/>
      <c r="O736" s="15">
        <f>IF($F736="","",EDATE($F736,IF($G736="",'Settings'!$B$6,$G736)))</f>
        <v/>
      </c>
      <c r="P736" s="9">
        <f>IF($O736="","",IF(OR($M736&lt;&gt;"",$L736="Booked"),"Booked",IF(OR($L736="Declined",$L736="Moved / left"),"Closed",IF($O736&lt;DATE(YEAR('Settings'!$B$5),MONTH('Settings'!$B$5),1),"Overdue",IF($O736&lt;=EOMONTH('Settings'!$B$5,0),"Due this month",IF($O736&lt;=EOMONTH('Settings'!$B$5,1),"Due next month","Not yet due"))))))</f>
        <v/>
      </c>
      <c r="Q736" s="16">
        <f>IF($P736="Overdue",'Settings'!$B$5-$O736,"")</f>
        <v/>
      </c>
      <c r="R736" s="16">
        <f>IF($A736="","",COUNT($H736,$J736,$K736))</f>
        <v/>
      </c>
      <c r="S736" s="17">
        <f>IF($O736="","",DATE(YEAR($O736),MONTH($O736),1))</f>
        <v/>
      </c>
      <c r="T736" s="16">
        <f>IF($P736="Overdue",COUNTIF($P$3:$P736,"Overdue"),"")</f>
        <v/>
      </c>
    </row>
    <row r="737">
      <c r="A737" s="4" t="n"/>
      <c r="B737" s="4" t="n"/>
      <c r="C737" s="14" t="n"/>
      <c r="D737" s="4" t="n"/>
      <c r="E737" s="4" t="n"/>
      <c r="F737" s="5" t="n"/>
      <c r="G737" s="6" t="n"/>
      <c r="H737" s="5" t="n"/>
      <c r="I737" s="4" t="n"/>
      <c r="J737" s="5" t="n"/>
      <c r="K737" s="5" t="n"/>
      <c r="L737" s="4" t="n"/>
      <c r="M737" s="5" t="n"/>
      <c r="N737" s="4" t="n"/>
      <c r="O737" s="15">
        <f>IF($F737="","",EDATE($F737,IF($G737="",'Settings'!$B$6,$G737)))</f>
        <v/>
      </c>
      <c r="P737" s="9">
        <f>IF($O737="","",IF(OR($M737&lt;&gt;"",$L737="Booked"),"Booked",IF(OR($L737="Declined",$L737="Moved / left"),"Closed",IF($O737&lt;DATE(YEAR('Settings'!$B$5),MONTH('Settings'!$B$5),1),"Overdue",IF($O737&lt;=EOMONTH('Settings'!$B$5,0),"Due this month",IF($O737&lt;=EOMONTH('Settings'!$B$5,1),"Due next month","Not yet due"))))))</f>
        <v/>
      </c>
      <c r="Q737" s="16">
        <f>IF($P737="Overdue",'Settings'!$B$5-$O737,"")</f>
        <v/>
      </c>
      <c r="R737" s="16">
        <f>IF($A737="","",COUNT($H737,$J737,$K737))</f>
        <v/>
      </c>
      <c r="S737" s="17">
        <f>IF($O737="","",DATE(YEAR($O737),MONTH($O737),1))</f>
        <v/>
      </c>
      <c r="T737" s="16">
        <f>IF($P737="Overdue",COUNTIF($P$3:$P737,"Overdue"),"")</f>
        <v/>
      </c>
    </row>
    <row r="738">
      <c r="A738" s="4" t="n"/>
      <c r="B738" s="4" t="n"/>
      <c r="C738" s="14" t="n"/>
      <c r="D738" s="4" t="n"/>
      <c r="E738" s="4" t="n"/>
      <c r="F738" s="5" t="n"/>
      <c r="G738" s="6" t="n"/>
      <c r="H738" s="5" t="n"/>
      <c r="I738" s="4" t="n"/>
      <c r="J738" s="5" t="n"/>
      <c r="K738" s="5" t="n"/>
      <c r="L738" s="4" t="n"/>
      <c r="M738" s="5" t="n"/>
      <c r="N738" s="4" t="n"/>
      <c r="O738" s="15">
        <f>IF($F738="","",EDATE($F738,IF($G738="",'Settings'!$B$6,$G738)))</f>
        <v/>
      </c>
      <c r="P738" s="9">
        <f>IF($O738="","",IF(OR($M738&lt;&gt;"",$L738="Booked"),"Booked",IF(OR($L738="Declined",$L738="Moved / left"),"Closed",IF($O738&lt;DATE(YEAR('Settings'!$B$5),MONTH('Settings'!$B$5),1),"Overdue",IF($O738&lt;=EOMONTH('Settings'!$B$5,0),"Due this month",IF($O738&lt;=EOMONTH('Settings'!$B$5,1),"Due next month","Not yet due"))))))</f>
        <v/>
      </c>
      <c r="Q738" s="16">
        <f>IF($P738="Overdue",'Settings'!$B$5-$O738,"")</f>
        <v/>
      </c>
      <c r="R738" s="16">
        <f>IF($A738="","",COUNT($H738,$J738,$K738))</f>
        <v/>
      </c>
      <c r="S738" s="17">
        <f>IF($O738="","",DATE(YEAR($O738),MONTH($O738),1))</f>
        <v/>
      </c>
      <c r="T738" s="16">
        <f>IF($P738="Overdue",COUNTIF($P$3:$P738,"Overdue"),"")</f>
        <v/>
      </c>
    </row>
    <row r="739">
      <c r="A739" s="4" t="n"/>
      <c r="B739" s="4" t="n"/>
      <c r="C739" s="14" t="n"/>
      <c r="D739" s="4" t="n"/>
      <c r="E739" s="4" t="n"/>
      <c r="F739" s="5" t="n"/>
      <c r="G739" s="6" t="n"/>
      <c r="H739" s="5" t="n"/>
      <c r="I739" s="4" t="n"/>
      <c r="J739" s="5" t="n"/>
      <c r="K739" s="5" t="n"/>
      <c r="L739" s="4" t="n"/>
      <c r="M739" s="5" t="n"/>
      <c r="N739" s="4" t="n"/>
      <c r="O739" s="15">
        <f>IF($F739="","",EDATE($F739,IF($G739="",'Settings'!$B$6,$G739)))</f>
        <v/>
      </c>
      <c r="P739" s="9">
        <f>IF($O739="","",IF(OR($M739&lt;&gt;"",$L739="Booked"),"Booked",IF(OR($L739="Declined",$L739="Moved / left"),"Closed",IF($O739&lt;DATE(YEAR('Settings'!$B$5),MONTH('Settings'!$B$5),1),"Overdue",IF($O739&lt;=EOMONTH('Settings'!$B$5,0),"Due this month",IF($O739&lt;=EOMONTH('Settings'!$B$5,1),"Due next month","Not yet due"))))))</f>
        <v/>
      </c>
      <c r="Q739" s="16">
        <f>IF($P739="Overdue",'Settings'!$B$5-$O739,"")</f>
        <v/>
      </c>
      <c r="R739" s="16">
        <f>IF($A739="","",COUNT($H739,$J739,$K739))</f>
        <v/>
      </c>
      <c r="S739" s="17">
        <f>IF($O739="","",DATE(YEAR($O739),MONTH($O739),1))</f>
        <v/>
      </c>
      <c r="T739" s="16">
        <f>IF($P739="Overdue",COUNTIF($P$3:$P739,"Overdue"),"")</f>
        <v/>
      </c>
    </row>
    <row r="740">
      <c r="A740" s="4" t="n"/>
      <c r="B740" s="4" t="n"/>
      <c r="C740" s="14" t="n"/>
      <c r="D740" s="4" t="n"/>
      <c r="E740" s="4" t="n"/>
      <c r="F740" s="5" t="n"/>
      <c r="G740" s="6" t="n"/>
      <c r="H740" s="5" t="n"/>
      <c r="I740" s="4" t="n"/>
      <c r="J740" s="5" t="n"/>
      <c r="K740" s="5" t="n"/>
      <c r="L740" s="4" t="n"/>
      <c r="M740" s="5" t="n"/>
      <c r="N740" s="4" t="n"/>
      <c r="O740" s="15">
        <f>IF($F740="","",EDATE($F740,IF($G740="",'Settings'!$B$6,$G740)))</f>
        <v/>
      </c>
      <c r="P740" s="9">
        <f>IF($O740="","",IF(OR($M740&lt;&gt;"",$L740="Booked"),"Booked",IF(OR($L740="Declined",$L740="Moved / left"),"Closed",IF($O740&lt;DATE(YEAR('Settings'!$B$5),MONTH('Settings'!$B$5),1),"Overdue",IF($O740&lt;=EOMONTH('Settings'!$B$5,0),"Due this month",IF($O740&lt;=EOMONTH('Settings'!$B$5,1),"Due next month","Not yet due"))))))</f>
        <v/>
      </c>
      <c r="Q740" s="16">
        <f>IF($P740="Overdue",'Settings'!$B$5-$O740,"")</f>
        <v/>
      </c>
      <c r="R740" s="16">
        <f>IF($A740="","",COUNT($H740,$J740,$K740))</f>
        <v/>
      </c>
      <c r="S740" s="17">
        <f>IF($O740="","",DATE(YEAR($O740),MONTH($O740),1))</f>
        <v/>
      </c>
      <c r="T740" s="16">
        <f>IF($P740="Overdue",COUNTIF($P$3:$P740,"Overdue"),"")</f>
        <v/>
      </c>
    </row>
    <row r="741">
      <c r="A741" s="4" t="n"/>
      <c r="B741" s="4" t="n"/>
      <c r="C741" s="14" t="n"/>
      <c r="D741" s="4" t="n"/>
      <c r="E741" s="4" t="n"/>
      <c r="F741" s="5" t="n"/>
      <c r="G741" s="6" t="n"/>
      <c r="H741" s="5" t="n"/>
      <c r="I741" s="4" t="n"/>
      <c r="J741" s="5" t="n"/>
      <c r="K741" s="5" t="n"/>
      <c r="L741" s="4" t="n"/>
      <c r="M741" s="5" t="n"/>
      <c r="N741" s="4" t="n"/>
      <c r="O741" s="15">
        <f>IF($F741="","",EDATE($F741,IF($G741="",'Settings'!$B$6,$G741)))</f>
        <v/>
      </c>
      <c r="P741" s="9">
        <f>IF($O741="","",IF(OR($M741&lt;&gt;"",$L741="Booked"),"Booked",IF(OR($L741="Declined",$L741="Moved / left"),"Closed",IF($O741&lt;DATE(YEAR('Settings'!$B$5),MONTH('Settings'!$B$5),1),"Overdue",IF($O741&lt;=EOMONTH('Settings'!$B$5,0),"Due this month",IF($O741&lt;=EOMONTH('Settings'!$B$5,1),"Due next month","Not yet due"))))))</f>
        <v/>
      </c>
      <c r="Q741" s="16">
        <f>IF($P741="Overdue",'Settings'!$B$5-$O741,"")</f>
        <v/>
      </c>
      <c r="R741" s="16">
        <f>IF($A741="","",COUNT($H741,$J741,$K741))</f>
        <v/>
      </c>
      <c r="S741" s="17">
        <f>IF($O741="","",DATE(YEAR($O741),MONTH($O741),1))</f>
        <v/>
      </c>
      <c r="T741" s="16">
        <f>IF($P741="Overdue",COUNTIF($P$3:$P741,"Overdue"),"")</f>
        <v/>
      </c>
    </row>
    <row r="742">
      <c r="A742" s="4" t="n"/>
      <c r="B742" s="4" t="n"/>
      <c r="C742" s="14" t="n"/>
      <c r="D742" s="4" t="n"/>
      <c r="E742" s="4" t="n"/>
      <c r="F742" s="5" t="n"/>
      <c r="G742" s="6" t="n"/>
      <c r="H742" s="5" t="n"/>
      <c r="I742" s="4" t="n"/>
      <c r="J742" s="5" t="n"/>
      <c r="K742" s="5" t="n"/>
      <c r="L742" s="4" t="n"/>
      <c r="M742" s="5" t="n"/>
      <c r="N742" s="4" t="n"/>
      <c r="O742" s="15">
        <f>IF($F742="","",EDATE($F742,IF($G742="",'Settings'!$B$6,$G742)))</f>
        <v/>
      </c>
      <c r="P742" s="9">
        <f>IF($O742="","",IF(OR($M742&lt;&gt;"",$L742="Booked"),"Booked",IF(OR($L742="Declined",$L742="Moved / left"),"Closed",IF($O742&lt;DATE(YEAR('Settings'!$B$5),MONTH('Settings'!$B$5),1),"Overdue",IF($O742&lt;=EOMONTH('Settings'!$B$5,0),"Due this month",IF($O742&lt;=EOMONTH('Settings'!$B$5,1),"Due next month","Not yet due"))))))</f>
        <v/>
      </c>
      <c r="Q742" s="16">
        <f>IF($P742="Overdue",'Settings'!$B$5-$O742,"")</f>
        <v/>
      </c>
      <c r="R742" s="16">
        <f>IF($A742="","",COUNT($H742,$J742,$K742))</f>
        <v/>
      </c>
      <c r="S742" s="17">
        <f>IF($O742="","",DATE(YEAR($O742),MONTH($O742),1))</f>
        <v/>
      </c>
      <c r="T742" s="16">
        <f>IF($P742="Overdue",COUNTIF($P$3:$P742,"Overdue"),"")</f>
        <v/>
      </c>
    </row>
    <row r="743">
      <c r="A743" s="4" t="n"/>
      <c r="B743" s="4" t="n"/>
      <c r="C743" s="14" t="n"/>
      <c r="D743" s="4" t="n"/>
      <c r="E743" s="4" t="n"/>
      <c r="F743" s="5" t="n"/>
      <c r="G743" s="6" t="n"/>
      <c r="H743" s="5" t="n"/>
      <c r="I743" s="4" t="n"/>
      <c r="J743" s="5" t="n"/>
      <c r="K743" s="5" t="n"/>
      <c r="L743" s="4" t="n"/>
      <c r="M743" s="5" t="n"/>
      <c r="N743" s="4" t="n"/>
      <c r="O743" s="15">
        <f>IF($F743="","",EDATE($F743,IF($G743="",'Settings'!$B$6,$G743)))</f>
        <v/>
      </c>
      <c r="P743" s="9">
        <f>IF($O743="","",IF(OR($M743&lt;&gt;"",$L743="Booked"),"Booked",IF(OR($L743="Declined",$L743="Moved / left"),"Closed",IF($O743&lt;DATE(YEAR('Settings'!$B$5),MONTH('Settings'!$B$5),1),"Overdue",IF($O743&lt;=EOMONTH('Settings'!$B$5,0),"Due this month",IF($O743&lt;=EOMONTH('Settings'!$B$5,1),"Due next month","Not yet due"))))))</f>
        <v/>
      </c>
      <c r="Q743" s="16">
        <f>IF($P743="Overdue",'Settings'!$B$5-$O743,"")</f>
        <v/>
      </c>
      <c r="R743" s="16">
        <f>IF($A743="","",COUNT($H743,$J743,$K743))</f>
        <v/>
      </c>
      <c r="S743" s="17">
        <f>IF($O743="","",DATE(YEAR($O743),MONTH($O743),1))</f>
        <v/>
      </c>
      <c r="T743" s="16">
        <f>IF($P743="Overdue",COUNTIF($P$3:$P743,"Overdue"),"")</f>
        <v/>
      </c>
    </row>
    <row r="744">
      <c r="A744" s="4" t="n"/>
      <c r="B744" s="4" t="n"/>
      <c r="C744" s="14" t="n"/>
      <c r="D744" s="4" t="n"/>
      <c r="E744" s="4" t="n"/>
      <c r="F744" s="5" t="n"/>
      <c r="G744" s="6" t="n"/>
      <c r="H744" s="5" t="n"/>
      <c r="I744" s="4" t="n"/>
      <c r="J744" s="5" t="n"/>
      <c r="K744" s="5" t="n"/>
      <c r="L744" s="4" t="n"/>
      <c r="M744" s="5" t="n"/>
      <c r="N744" s="4" t="n"/>
      <c r="O744" s="15">
        <f>IF($F744="","",EDATE($F744,IF($G744="",'Settings'!$B$6,$G744)))</f>
        <v/>
      </c>
      <c r="P744" s="9">
        <f>IF($O744="","",IF(OR($M744&lt;&gt;"",$L744="Booked"),"Booked",IF(OR($L744="Declined",$L744="Moved / left"),"Closed",IF($O744&lt;DATE(YEAR('Settings'!$B$5),MONTH('Settings'!$B$5),1),"Overdue",IF($O744&lt;=EOMONTH('Settings'!$B$5,0),"Due this month",IF($O744&lt;=EOMONTH('Settings'!$B$5,1),"Due next month","Not yet due"))))))</f>
        <v/>
      </c>
      <c r="Q744" s="16">
        <f>IF($P744="Overdue",'Settings'!$B$5-$O744,"")</f>
        <v/>
      </c>
      <c r="R744" s="16">
        <f>IF($A744="","",COUNT($H744,$J744,$K744))</f>
        <v/>
      </c>
      <c r="S744" s="17">
        <f>IF($O744="","",DATE(YEAR($O744),MONTH($O744),1))</f>
        <v/>
      </c>
      <c r="T744" s="16">
        <f>IF($P744="Overdue",COUNTIF($P$3:$P744,"Overdue"),"")</f>
        <v/>
      </c>
    </row>
    <row r="745">
      <c r="A745" s="4" t="n"/>
      <c r="B745" s="4" t="n"/>
      <c r="C745" s="14" t="n"/>
      <c r="D745" s="4" t="n"/>
      <c r="E745" s="4" t="n"/>
      <c r="F745" s="5" t="n"/>
      <c r="G745" s="6" t="n"/>
      <c r="H745" s="5" t="n"/>
      <c r="I745" s="4" t="n"/>
      <c r="J745" s="5" t="n"/>
      <c r="K745" s="5" t="n"/>
      <c r="L745" s="4" t="n"/>
      <c r="M745" s="5" t="n"/>
      <c r="N745" s="4" t="n"/>
      <c r="O745" s="15">
        <f>IF($F745="","",EDATE($F745,IF($G745="",'Settings'!$B$6,$G745)))</f>
        <v/>
      </c>
      <c r="P745" s="9">
        <f>IF($O745="","",IF(OR($M745&lt;&gt;"",$L745="Booked"),"Booked",IF(OR($L745="Declined",$L745="Moved / left"),"Closed",IF($O745&lt;DATE(YEAR('Settings'!$B$5),MONTH('Settings'!$B$5),1),"Overdue",IF($O745&lt;=EOMONTH('Settings'!$B$5,0),"Due this month",IF($O745&lt;=EOMONTH('Settings'!$B$5,1),"Due next month","Not yet due"))))))</f>
        <v/>
      </c>
      <c r="Q745" s="16">
        <f>IF($P745="Overdue",'Settings'!$B$5-$O745,"")</f>
        <v/>
      </c>
      <c r="R745" s="16">
        <f>IF($A745="","",COUNT($H745,$J745,$K745))</f>
        <v/>
      </c>
      <c r="S745" s="17">
        <f>IF($O745="","",DATE(YEAR($O745),MONTH($O745),1))</f>
        <v/>
      </c>
      <c r="T745" s="16">
        <f>IF($P745="Overdue",COUNTIF($P$3:$P745,"Overdue"),"")</f>
        <v/>
      </c>
    </row>
    <row r="746">
      <c r="A746" s="4" t="n"/>
      <c r="B746" s="4" t="n"/>
      <c r="C746" s="14" t="n"/>
      <c r="D746" s="4" t="n"/>
      <c r="E746" s="4" t="n"/>
      <c r="F746" s="5" t="n"/>
      <c r="G746" s="6" t="n"/>
      <c r="H746" s="5" t="n"/>
      <c r="I746" s="4" t="n"/>
      <c r="J746" s="5" t="n"/>
      <c r="K746" s="5" t="n"/>
      <c r="L746" s="4" t="n"/>
      <c r="M746" s="5" t="n"/>
      <c r="N746" s="4" t="n"/>
      <c r="O746" s="15">
        <f>IF($F746="","",EDATE($F746,IF($G746="",'Settings'!$B$6,$G746)))</f>
        <v/>
      </c>
      <c r="P746" s="9">
        <f>IF($O746="","",IF(OR($M746&lt;&gt;"",$L746="Booked"),"Booked",IF(OR($L746="Declined",$L746="Moved / left"),"Closed",IF($O746&lt;DATE(YEAR('Settings'!$B$5),MONTH('Settings'!$B$5),1),"Overdue",IF($O746&lt;=EOMONTH('Settings'!$B$5,0),"Due this month",IF($O746&lt;=EOMONTH('Settings'!$B$5,1),"Due next month","Not yet due"))))))</f>
        <v/>
      </c>
      <c r="Q746" s="16">
        <f>IF($P746="Overdue",'Settings'!$B$5-$O746,"")</f>
        <v/>
      </c>
      <c r="R746" s="16">
        <f>IF($A746="","",COUNT($H746,$J746,$K746))</f>
        <v/>
      </c>
      <c r="S746" s="17">
        <f>IF($O746="","",DATE(YEAR($O746),MONTH($O746),1))</f>
        <v/>
      </c>
      <c r="T746" s="16">
        <f>IF($P746="Overdue",COUNTIF($P$3:$P746,"Overdue"),"")</f>
        <v/>
      </c>
    </row>
    <row r="747">
      <c r="A747" s="4" t="n"/>
      <c r="B747" s="4" t="n"/>
      <c r="C747" s="14" t="n"/>
      <c r="D747" s="4" t="n"/>
      <c r="E747" s="4" t="n"/>
      <c r="F747" s="5" t="n"/>
      <c r="G747" s="6" t="n"/>
      <c r="H747" s="5" t="n"/>
      <c r="I747" s="4" t="n"/>
      <c r="J747" s="5" t="n"/>
      <c r="K747" s="5" t="n"/>
      <c r="L747" s="4" t="n"/>
      <c r="M747" s="5" t="n"/>
      <c r="N747" s="4" t="n"/>
      <c r="O747" s="15">
        <f>IF($F747="","",EDATE($F747,IF($G747="",'Settings'!$B$6,$G747)))</f>
        <v/>
      </c>
      <c r="P747" s="9">
        <f>IF($O747="","",IF(OR($M747&lt;&gt;"",$L747="Booked"),"Booked",IF(OR($L747="Declined",$L747="Moved / left"),"Closed",IF($O747&lt;DATE(YEAR('Settings'!$B$5),MONTH('Settings'!$B$5),1),"Overdue",IF($O747&lt;=EOMONTH('Settings'!$B$5,0),"Due this month",IF($O747&lt;=EOMONTH('Settings'!$B$5,1),"Due next month","Not yet due"))))))</f>
        <v/>
      </c>
      <c r="Q747" s="16">
        <f>IF($P747="Overdue",'Settings'!$B$5-$O747,"")</f>
        <v/>
      </c>
      <c r="R747" s="16">
        <f>IF($A747="","",COUNT($H747,$J747,$K747))</f>
        <v/>
      </c>
      <c r="S747" s="17">
        <f>IF($O747="","",DATE(YEAR($O747),MONTH($O747),1))</f>
        <v/>
      </c>
      <c r="T747" s="16">
        <f>IF($P747="Overdue",COUNTIF($P$3:$P747,"Overdue"),"")</f>
        <v/>
      </c>
    </row>
    <row r="748">
      <c r="A748" s="4" t="n"/>
      <c r="B748" s="4" t="n"/>
      <c r="C748" s="14" t="n"/>
      <c r="D748" s="4" t="n"/>
      <c r="E748" s="4" t="n"/>
      <c r="F748" s="5" t="n"/>
      <c r="G748" s="6" t="n"/>
      <c r="H748" s="5" t="n"/>
      <c r="I748" s="4" t="n"/>
      <c r="J748" s="5" t="n"/>
      <c r="K748" s="5" t="n"/>
      <c r="L748" s="4" t="n"/>
      <c r="M748" s="5" t="n"/>
      <c r="N748" s="4" t="n"/>
      <c r="O748" s="15">
        <f>IF($F748="","",EDATE($F748,IF($G748="",'Settings'!$B$6,$G748)))</f>
        <v/>
      </c>
      <c r="P748" s="9">
        <f>IF($O748="","",IF(OR($M748&lt;&gt;"",$L748="Booked"),"Booked",IF(OR($L748="Declined",$L748="Moved / left"),"Closed",IF($O748&lt;DATE(YEAR('Settings'!$B$5),MONTH('Settings'!$B$5),1),"Overdue",IF($O748&lt;=EOMONTH('Settings'!$B$5,0),"Due this month",IF($O748&lt;=EOMONTH('Settings'!$B$5,1),"Due next month","Not yet due"))))))</f>
        <v/>
      </c>
      <c r="Q748" s="16">
        <f>IF($P748="Overdue",'Settings'!$B$5-$O748,"")</f>
        <v/>
      </c>
      <c r="R748" s="16">
        <f>IF($A748="","",COUNT($H748,$J748,$K748))</f>
        <v/>
      </c>
      <c r="S748" s="17">
        <f>IF($O748="","",DATE(YEAR($O748),MONTH($O748),1))</f>
        <v/>
      </c>
      <c r="T748" s="16">
        <f>IF($P748="Overdue",COUNTIF($P$3:$P748,"Overdue"),"")</f>
        <v/>
      </c>
    </row>
    <row r="749">
      <c r="A749" s="4" t="n"/>
      <c r="B749" s="4" t="n"/>
      <c r="C749" s="14" t="n"/>
      <c r="D749" s="4" t="n"/>
      <c r="E749" s="4" t="n"/>
      <c r="F749" s="5" t="n"/>
      <c r="G749" s="6" t="n"/>
      <c r="H749" s="5" t="n"/>
      <c r="I749" s="4" t="n"/>
      <c r="J749" s="5" t="n"/>
      <c r="K749" s="5" t="n"/>
      <c r="L749" s="4" t="n"/>
      <c r="M749" s="5" t="n"/>
      <c r="N749" s="4" t="n"/>
      <c r="O749" s="15">
        <f>IF($F749="","",EDATE($F749,IF($G749="",'Settings'!$B$6,$G749)))</f>
        <v/>
      </c>
      <c r="P749" s="9">
        <f>IF($O749="","",IF(OR($M749&lt;&gt;"",$L749="Booked"),"Booked",IF(OR($L749="Declined",$L749="Moved / left"),"Closed",IF($O749&lt;DATE(YEAR('Settings'!$B$5),MONTH('Settings'!$B$5),1),"Overdue",IF($O749&lt;=EOMONTH('Settings'!$B$5,0),"Due this month",IF($O749&lt;=EOMONTH('Settings'!$B$5,1),"Due next month","Not yet due"))))))</f>
        <v/>
      </c>
      <c r="Q749" s="16">
        <f>IF($P749="Overdue",'Settings'!$B$5-$O749,"")</f>
        <v/>
      </c>
      <c r="R749" s="16">
        <f>IF($A749="","",COUNT($H749,$J749,$K749))</f>
        <v/>
      </c>
      <c r="S749" s="17">
        <f>IF($O749="","",DATE(YEAR($O749),MONTH($O749),1))</f>
        <v/>
      </c>
      <c r="T749" s="16">
        <f>IF($P749="Overdue",COUNTIF($P$3:$P749,"Overdue"),"")</f>
        <v/>
      </c>
    </row>
    <row r="750">
      <c r="A750" s="4" t="n"/>
      <c r="B750" s="4" t="n"/>
      <c r="C750" s="14" t="n"/>
      <c r="D750" s="4" t="n"/>
      <c r="E750" s="4" t="n"/>
      <c r="F750" s="5" t="n"/>
      <c r="G750" s="6" t="n"/>
      <c r="H750" s="5" t="n"/>
      <c r="I750" s="4" t="n"/>
      <c r="J750" s="5" t="n"/>
      <c r="K750" s="5" t="n"/>
      <c r="L750" s="4" t="n"/>
      <c r="M750" s="5" t="n"/>
      <c r="N750" s="4" t="n"/>
      <c r="O750" s="15">
        <f>IF($F750="","",EDATE($F750,IF($G750="",'Settings'!$B$6,$G750)))</f>
        <v/>
      </c>
      <c r="P750" s="9">
        <f>IF($O750="","",IF(OR($M750&lt;&gt;"",$L750="Booked"),"Booked",IF(OR($L750="Declined",$L750="Moved / left"),"Closed",IF($O750&lt;DATE(YEAR('Settings'!$B$5),MONTH('Settings'!$B$5),1),"Overdue",IF($O750&lt;=EOMONTH('Settings'!$B$5,0),"Due this month",IF($O750&lt;=EOMONTH('Settings'!$B$5,1),"Due next month","Not yet due"))))))</f>
        <v/>
      </c>
      <c r="Q750" s="16">
        <f>IF($P750="Overdue",'Settings'!$B$5-$O750,"")</f>
        <v/>
      </c>
      <c r="R750" s="16">
        <f>IF($A750="","",COUNT($H750,$J750,$K750))</f>
        <v/>
      </c>
      <c r="S750" s="17">
        <f>IF($O750="","",DATE(YEAR($O750),MONTH($O750),1))</f>
        <v/>
      </c>
      <c r="T750" s="16">
        <f>IF($P750="Overdue",COUNTIF($P$3:$P750,"Overdue"),"")</f>
        <v/>
      </c>
    </row>
    <row r="751">
      <c r="A751" s="4" t="n"/>
      <c r="B751" s="4" t="n"/>
      <c r="C751" s="14" t="n"/>
      <c r="D751" s="4" t="n"/>
      <c r="E751" s="4" t="n"/>
      <c r="F751" s="5" t="n"/>
      <c r="G751" s="6" t="n"/>
      <c r="H751" s="5" t="n"/>
      <c r="I751" s="4" t="n"/>
      <c r="J751" s="5" t="n"/>
      <c r="K751" s="5" t="n"/>
      <c r="L751" s="4" t="n"/>
      <c r="M751" s="5" t="n"/>
      <c r="N751" s="4" t="n"/>
      <c r="O751" s="15">
        <f>IF($F751="","",EDATE($F751,IF($G751="",'Settings'!$B$6,$G751)))</f>
        <v/>
      </c>
      <c r="P751" s="9">
        <f>IF($O751="","",IF(OR($M751&lt;&gt;"",$L751="Booked"),"Booked",IF(OR($L751="Declined",$L751="Moved / left"),"Closed",IF($O751&lt;DATE(YEAR('Settings'!$B$5),MONTH('Settings'!$B$5),1),"Overdue",IF($O751&lt;=EOMONTH('Settings'!$B$5,0),"Due this month",IF($O751&lt;=EOMONTH('Settings'!$B$5,1),"Due next month","Not yet due"))))))</f>
        <v/>
      </c>
      <c r="Q751" s="16">
        <f>IF($P751="Overdue",'Settings'!$B$5-$O751,"")</f>
        <v/>
      </c>
      <c r="R751" s="16">
        <f>IF($A751="","",COUNT($H751,$J751,$K751))</f>
        <v/>
      </c>
      <c r="S751" s="17">
        <f>IF($O751="","",DATE(YEAR($O751),MONTH($O751),1))</f>
        <v/>
      </c>
      <c r="T751" s="16">
        <f>IF($P751="Overdue",COUNTIF($P$3:$P751,"Overdue"),"")</f>
        <v/>
      </c>
    </row>
    <row r="752">
      <c r="A752" s="4" t="n"/>
      <c r="B752" s="4" t="n"/>
      <c r="C752" s="14" t="n"/>
      <c r="D752" s="4" t="n"/>
      <c r="E752" s="4" t="n"/>
      <c r="F752" s="5" t="n"/>
      <c r="G752" s="6" t="n"/>
      <c r="H752" s="5" t="n"/>
      <c r="I752" s="4" t="n"/>
      <c r="J752" s="5" t="n"/>
      <c r="K752" s="5" t="n"/>
      <c r="L752" s="4" t="n"/>
      <c r="M752" s="5" t="n"/>
      <c r="N752" s="4" t="n"/>
      <c r="O752" s="15">
        <f>IF($F752="","",EDATE($F752,IF($G752="",'Settings'!$B$6,$G752)))</f>
        <v/>
      </c>
      <c r="P752" s="9">
        <f>IF($O752="","",IF(OR($M752&lt;&gt;"",$L752="Booked"),"Booked",IF(OR($L752="Declined",$L752="Moved / left"),"Closed",IF($O752&lt;DATE(YEAR('Settings'!$B$5),MONTH('Settings'!$B$5),1),"Overdue",IF($O752&lt;=EOMONTH('Settings'!$B$5,0),"Due this month",IF($O752&lt;=EOMONTH('Settings'!$B$5,1),"Due next month","Not yet due"))))))</f>
        <v/>
      </c>
      <c r="Q752" s="16">
        <f>IF($P752="Overdue",'Settings'!$B$5-$O752,"")</f>
        <v/>
      </c>
      <c r="R752" s="16">
        <f>IF($A752="","",COUNT($H752,$J752,$K752))</f>
        <v/>
      </c>
      <c r="S752" s="17">
        <f>IF($O752="","",DATE(YEAR($O752),MONTH($O752),1))</f>
        <v/>
      </c>
      <c r="T752" s="16">
        <f>IF($P752="Overdue",COUNTIF($P$3:$P752,"Overdue"),"")</f>
        <v/>
      </c>
    </row>
    <row r="753">
      <c r="A753" s="4" t="n"/>
      <c r="B753" s="4" t="n"/>
      <c r="C753" s="14" t="n"/>
      <c r="D753" s="4" t="n"/>
      <c r="E753" s="4" t="n"/>
      <c r="F753" s="5" t="n"/>
      <c r="G753" s="6" t="n"/>
      <c r="H753" s="5" t="n"/>
      <c r="I753" s="4" t="n"/>
      <c r="J753" s="5" t="n"/>
      <c r="K753" s="5" t="n"/>
      <c r="L753" s="4" t="n"/>
      <c r="M753" s="5" t="n"/>
      <c r="N753" s="4" t="n"/>
      <c r="O753" s="15">
        <f>IF($F753="","",EDATE($F753,IF($G753="",'Settings'!$B$6,$G753)))</f>
        <v/>
      </c>
      <c r="P753" s="9">
        <f>IF($O753="","",IF(OR($M753&lt;&gt;"",$L753="Booked"),"Booked",IF(OR($L753="Declined",$L753="Moved / left"),"Closed",IF($O753&lt;DATE(YEAR('Settings'!$B$5),MONTH('Settings'!$B$5),1),"Overdue",IF($O753&lt;=EOMONTH('Settings'!$B$5,0),"Due this month",IF($O753&lt;=EOMONTH('Settings'!$B$5,1),"Due next month","Not yet due"))))))</f>
        <v/>
      </c>
      <c r="Q753" s="16">
        <f>IF($P753="Overdue",'Settings'!$B$5-$O753,"")</f>
        <v/>
      </c>
      <c r="R753" s="16">
        <f>IF($A753="","",COUNT($H753,$J753,$K753))</f>
        <v/>
      </c>
      <c r="S753" s="17">
        <f>IF($O753="","",DATE(YEAR($O753),MONTH($O753),1))</f>
        <v/>
      </c>
      <c r="T753" s="16">
        <f>IF($P753="Overdue",COUNTIF($P$3:$P753,"Overdue"),"")</f>
        <v/>
      </c>
    </row>
    <row r="754">
      <c r="A754" s="4" t="n"/>
      <c r="B754" s="4" t="n"/>
      <c r="C754" s="14" t="n"/>
      <c r="D754" s="4" t="n"/>
      <c r="E754" s="4" t="n"/>
      <c r="F754" s="5" t="n"/>
      <c r="G754" s="6" t="n"/>
      <c r="H754" s="5" t="n"/>
      <c r="I754" s="4" t="n"/>
      <c r="J754" s="5" t="n"/>
      <c r="K754" s="5" t="n"/>
      <c r="L754" s="4" t="n"/>
      <c r="M754" s="5" t="n"/>
      <c r="N754" s="4" t="n"/>
      <c r="O754" s="15">
        <f>IF($F754="","",EDATE($F754,IF($G754="",'Settings'!$B$6,$G754)))</f>
        <v/>
      </c>
      <c r="P754" s="9">
        <f>IF($O754="","",IF(OR($M754&lt;&gt;"",$L754="Booked"),"Booked",IF(OR($L754="Declined",$L754="Moved / left"),"Closed",IF($O754&lt;DATE(YEAR('Settings'!$B$5),MONTH('Settings'!$B$5),1),"Overdue",IF($O754&lt;=EOMONTH('Settings'!$B$5,0),"Due this month",IF($O754&lt;=EOMONTH('Settings'!$B$5,1),"Due next month","Not yet due"))))))</f>
        <v/>
      </c>
      <c r="Q754" s="16">
        <f>IF($P754="Overdue",'Settings'!$B$5-$O754,"")</f>
        <v/>
      </c>
      <c r="R754" s="16">
        <f>IF($A754="","",COUNT($H754,$J754,$K754))</f>
        <v/>
      </c>
      <c r="S754" s="17">
        <f>IF($O754="","",DATE(YEAR($O754),MONTH($O754),1))</f>
        <v/>
      </c>
      <c r="T754" s="16">
        <f>IF($P754="Overdue",COUNTIF($P$3:$P754,"Overdue"),"")</f>
        <v/>
      </c>
    </row>
    <row r="755">
      <c r="A755" s="4" t="n"/>
      <c r="B755" s="4" t="n"/>
      <c r="C755" s="14" t="n"/>
      <c r="D755" s="4" t="n"/>
      <c r="E755" s="4" t="n"/>
      <c r="F755" s="5" t="n"/>
      <c r="G755" s="6" t="n"/>
      <c r="H755" s="5" t="n"/>
      <c r="I755" s="4" t="n"/>
      <c r="J755" s="5" t="n"/>
      <c r="K755" s="5" t="n"/>
      <c r="L755" s="4" t="n"/>
      <c r="M755" s="5" t="n"/>
      <c r="N755" s="4" t="n"/>
      <c r="O755" s="15">
        <f>IF($F755="","",EDATE($F755,IF($G755="",'Settings'!$B$6,$G755)))</f>
        <v/>
      </c>
      <c r="P755" s="9">
        <f>IF($O755="","",IF(OR($M755&lt;&gt;"",$L755="Booked"),"Booked",IF(OR($L755="Declined",$L755="Moved / left"),"Closed",IF($O755&lt;DATE(YEAR('Settings'!$B$5),MONTH('Settings'!$B$5),1),"Overdue",IF($O755&lt;=EOMONTH('Settings'!$B$5,0),"Due this month",IF($O755&lt;=EOMONTH('Settings'!$B$5,1),"Due next month","Not yet due"))))))</f>
        <v/>
      </c>
      <c r="Q755" s="16">
        <f>IF($P755="Overdue",'Settings'!$B$5-$O755,"")</f>
        <v/>
      </c>
      <c r="R755" s="16">
        <f>IF($A755="","",COUNT($H755,$J755,$K755))</f>
        <v/>
      </c>
      <c r="S755" s="17">
        <f>IF($O755="","",DATE(YEAR($O755),MONTH($O755),1))</f>
        <v/>
      </c>
      <c r="T755" s="16">
        <f>IF($P755="Overdue",COUNTIF($P$3:$P755,"Overdue"),"")</f>
        <v/>
      </c>
    </row>
    <row r="756">
      <c r="A756" s="4" t="n"/>
      <c r="B756" s="4" t="n"/>
      <c r="C756" s="14" t="n"/>
      <c r="D756" s="4" t="n"/>
      <c r="E756" s="4" t="n"/>
      <c r="F756" s="5" t="n"/>
      <c r="G756" s="6" t="n"/>
      <c r="H756" s="5" t="n"/>
      <c r="I756" s="4" t="n"/>
      <c r="J756" s="5" t="n"/>
      <c r="K756" s="5" t="n"/>
      <c r="L756" s="4" t="n"/>
      <c r="M756" s="5" t="n"/>
      <c r="N756" s="4" t="n"/>
      <c r="O756" s="15">
        <f>IF($F756="","",EDATE($F756,IF($G756="",'Settings'!$B$6,$G756)))</f>
        <v/>
      </c>
      <c r="P756" s="9">
        <f>IF($O756="","",IF(OR($M756&lt;&gt;"",$L756="Booked"),"Booked",IF(OR($L756="Declined",$L756="Moved / left"),"Closed",IF($O756&lt;DATE(YEAR('Settings'!$B$5),MONTH('Settings'!$B$5),1),"Overdue",IF($O756&lt;=EOMONTH('Settings'!$B$5,0),"Due this month",IF($O756&lt;=EOMONTH('Settings'!$B$5,1),"Due next month","Not yet due"))))))</f>
        <v/>
      </c>
      <c r="Q756" s="16">
        <f>IF($P756="Overdue",'Settings'!$B$5-$O756,"")</f>
        <v/>
      </c>
      <c r="R756" s="16">
        <f>IF($A756="","",COUNT($H756,$J756,$K756))</f>
        <v/>
      </c>
      <c r="S756" s="17">
        <f>IF($O756="","",DATE(YEAR($O756),MONTH($O756),1))</f>
        <v/>
      </c>
      <c r="T756" s="16">
        <f>IF($P756="Overdue",COUNTIF($P$3:$P756,"Overdue"),"")</f>
        <v/>
      </c>
    </row>
    <row r="757">
      <c r="A757" s="4" t="n"/>
      <c r="B757" s="4" t="n"/>
      <c r="C757" s="14" t="n"/>
      <c r="D757" s="4" t="n"/>
      <c r="E757" s="4" t="n"/>
      <c r="F757" s="5" t="n"/>
      <c r="G757" s="6" t="n"/>
      <c r="H757" s="5" t="n"/>
      <c r="I757" s="4" t="n"/>
      <c r="J757" s="5" t="n"/>
      <c r="K757" s="5" t="n"/>
      <c r="L757" s="4" t="n"/>
      <c r="M757" s="5" t="n"/>
      <c r="N757" s="4" t="n"/>
      <c r="O757" s="15">
        <f>IF($F757="","",EDATE($F757,IF($G757="",'Settings'!$B$6,$G757)))</f>
        <v/>
      </c>
      <c r="P757" s="9">
        <f>IF($O757="","",IF(OR($M757&lt;&gt;"",$L757="Booked"),"Booked",IF(OR($L757="Declined",$L757="Moved / left"),"Closed",IF($O757&lt;DATE(YEAR('Settings'!$B$5),MONTH('Settings'!$B$5),1),"Overdue",IF($O757&lt;=EOMONTH('Settings'!$B$5,0),"Due this month",IF($O757&lt;=EOMONTH('Settings'!$B$5,1),"Due next month","Not yet due"))))))</f>
        <v/>
      </c>
      <c r="Q757" s="16">
        <f>IF($P757="Overdue",'Settings'!$B$5-$O757,"")</f>
        <v/>
      </c>
      <c r="R757" s="16">
        <f>IF($A757="","",COUNT($H757,$J757,$K757))</f>
        <v/>
      </c>
      <c r="S757" s="17">
        <f>IF($O757="","",DATE(YEAR($O757),MONTH($O757),1))</f>
        <v/>
      </c>
      <c r="T757" s="16">
        <f>IF($P757="Overdue",COUNTIF($P$3:$P757,"Overdue"),"")</f>
        <v/>
      </c>
    </row>
    <row r="758">
      <c r="A758" s="4" t="n"/>
      <c r="B758" s="4" t="n"/>
      <c r="C758" s="14" t="n"/>
      <c r="D758" s="4" t="n"/>
      <c r="E758" s="4" t="n"/>
      <c r="F758" s="5" t="n"/>
      <c r="G758" s="6" t="n"/>
      <c r="H758" s="5" t="n"/>
      <c r="I758" s="4" t="n"/>
      <c r="J758" s="5" t="n"/>
      <c r="K758" s="5" t="n"/>
      <c r="L758" s="4" t="n"/>
      <c r="M758" s="5" t="n"/>
      <c r="N758" s="4" t="n"/>
      <c r="O758" s="15">
        <f>IF($F758="","",EDATE($F758,IF($G758="",'Settings'!$B$6,$G758)))</f>
        <v/>
      </c>
      <c r="P758" s="9">
        <f>IF($O758="","",IF(OR($M758&lt;&gt;"",$L758="Booked"),"Booked",IF(OR($L758="Declined",$L758="Moved / left"),"Closed",IF($O758&lt;DATE(YEAR('Settings'!$B$5),MONTH('Settings'!$B$5),1),"Overdue",IF($O758&lt;=EOMONTH('Settings'!$B$5,0),"Due this month",IF($O758&lt;=EOMONTH('Settings'!$B$5,1),"Due next month","Not yet due"))))))</f>
        <v/>
      </c>
      <c r="Q758" s="16">
        <f>IF($P758="Overdue",'Settings'!$B$5-$O758,"")</f>
        <v/>
      </c>
      <c r="R758" s="16">
        <f>IF($A758="","",COUNT($H758,$J758,$K758))</f>
        <v/>
      </c>
      <c r="S758" s="17">
        <f>IF($O758="","",DATE(YEAR($O758),MONTH($O758),1))</f>
        <v/>
      </c>
      <c r="T758" s="16">
        <f>IF($P758="Overdue",COUNTIF($P$3:$P758,"Overdue"),"")</f>
        <v/>
      </c>
    </row>
    <row r="759">
      <c r="A759" s="4" t="n"/>
      <c r="B759" s="4" t="n"/>
      <c r="C759" s="14" t="n"/>
      <c r="D759" s="4" t="n"/>
      <c r="E759" s="4" t="n"/>
      <c r="F759" s="5" t="n"/>
      <c r="G759" s="6" t="n"/>
      <c r="H759" s="5" t="n"/>
      <c r="I759" s="4" t="n"/>
      <c r="J759" s="5" t="n"/>
      <c r="K759" s="5" t="n"/>
      <c r="L759" s="4" t="n"/>
      <c r="M759" s="5" t="n"/>
      <c r="N759" s="4" t="n"/>
      <c r="O759" s="15">
        <f>IF($F759="","",EDATE($F759,IF($G759="",'Settings'!$B$6,$G759)))</f>
        <v/>
      </c>
      <c r="P759" s="9">
        <f>IF($O759="","",IF(OR($M759&lt;&gt;"",$L759="Booked"),"Booked",IF(OR($L759="Declined",$L759="Moved / left"),"Closed",IF($O759&lt;DATE(YEAR('Settings'!$B$5),MONTH('Settings'!$B$5),1),"Overdue",IF($O759&lt;=EOMONTH('Settings'!$B$5,0),"Due this month",IF($O759&lt;=EOMONTH('Settings'!$B$5,1),"Due next month","Not yet due"))))))</f>
        <v/>
      </c>
      <c r="Q759" s="16">
        <f>IF($P759="Overdue",'Settings'!$B$5-$O759,"")</f>
        <v/>
      </c>
      <c r="R759" s="16">
        <f>IF($A759="","",COUNT($H759,$J759,$K759))</f>
        <v/>
      </c>
      <c r="S759" s="17">
        <f>IF($O759="","",DATE(YEAR($O759),MONTH($O759),1))</f>
        <v/>
      </c>
      <c r="T759" s="16">
        <f>IF($P759="Overdue",COUNTIF($P$3:$P759,"Overdue"),"")</f>
        <v/>
      </c>
    </row>
    <row r="760">
      <c r="A760" s="4" t="n"/>
      <c r="B760" s="4" t="n"/>
      <c r="C760" s="14" t="n"/>
      <c r="D760" s="4" t="n"/>
      <c r="E760" s="4" t="n"/>
      <c r="F760" s="5" t="n"/>
      <c r="G760" s="6" t="n"/>
      <c r="H760" s="5" t="n"/>
      <c r="I760" s="4" t="n"/>
      <c r="J760" s="5" t="n"/>
      <c r="K760" s="5" t="n"/>
      <c r="L760" s="4" t="n"/>
      <c r="M760" s="5" t="n"/>
      <c r="N760" s="4" t="n"/>
      <c r="O760" s="15">
        <f>IF($F760="","",EDATE($F760,IF($G760="",'Settings'!$B$6,$G760)))</f>
        <v/>
      </c>
      <c r="P760" s="9">
        <f>IF($O760="","",IF(OR($M760&lt;&gt;"",$L760="Booked"),"Booked",IF(OR($L760="Declined",$L760="Moved / left"),"Closed",IF($O760&lt;DATE(YEAR('Settings'!$B$5),MONTH('Settings'!$B$5),1),"Overdue",IF($O760&lt;=EOMONTH('Settings'!$B$5,0),"Due this month",IF($O760&lt;=EOMONTH('Settings'!$B$5,1),"Due next month","Not yet due"))))))</f>
        <v/>
      </c>
      <c r="Q760" s="16">
        <f>IF($P760="Overdue",'Settings'!$B$5-$O760,"")</f>
        <v/>
      </c>
      <c r="R760" s="16">
        <f>IF($A760="","",COUNT($H760,$J760,$K760))</f>
        <v/>
      </c>
      <c r="S760" s="17">
        <f>IF($O760="","",DATE(YEAR($O760),MONTH($O760),1))</f>
        <v/>
      </c>
      <c r="T760" s="16">
        <f>IF($P760="Overdue",COUNTIF($P$3:$P760,"Overdue"),"")</f>
        <v/>
      </c>
    </row>
    <row r="761">
      <c r="A761" s="4" t="n"/>
      <c r="B761" s="4" t="n"/>
      <c r="C761" s="14" t="n"/>
      <c r="D761" s="4" t="n"/>
      <c r="E761" s="4" t="n"/>
      <c r="F761" s="5" t="n"/>
      <c r="G761" s="6" t="n"/>
      <c r="H761" s="5" t="n"/>
      <c r="I761" s="4" t="n"/>
      <c r="J761" s="5" t="n"/>
      <c r="K761" s="5" t="n"/>
      <c r="L761" s="4" t="n"/>
      <c r="M761" s="5" t="n"/>
      <c r="N761" s="4" t="n"/>
      <c r="O761" s="15">
        <f>IF($F761="","",EDATE($F761,IF($G761="",'Settings'!$B$6,$G761)))</f>
        <v/>
      </c>
      <c r="P761" s="9">
        <f>IF($O761="","",IF(OR($M761&lt;&gt;"",$L761="Booked"),"Booked",IF(OR($L761="Declined",$L761="Moved / left"),"Closed",IF($O761&lt;DATE(YEAR('Settings'!$B$5),MONTH('Settings'!$B$5),1),"Overdue",IF($O761&lt;=EOMONTH('Settings'!$B$5,0),"Due this month",IF($O761&lt;=EOMONTH('Settings'!$B$5,1),"Due next month","Not yet due"))))))</f>
        <v/>
      </c>
      <c r="Q761" s="16">
        <f>IF($P761="Overdue",'Settings'!$B$5-$O761,"")</f>
        <v/>
      </c>
      <c r="R761" s="16">
        <f>IF($A761="","",COUNT($H761,$J761,$K761))</f>
        <v/>
      </c>
      <c r="S761" s="17">
        <f>IF($O761="","",DATE(YEAR($O761),MONTH($O761),1))</f>
        <v/>
      </c>
      <c r="T761" s="16">
        <f>IF($P761="Overdue",COUNTIF($P$3:$P761,"Overdue"),"")</f>
        <v/>
      </c>
    </row>
    <row r="762">
      <c r="A762" s="4" t="n"/>
      <c r="B762" s="4" t="n"/>
      <c r="C762" s="14" t="n"/>
      <c r="D762" s="4" t="n"/>
      <c r="E762" s="4" t="n"/>
      <c r="F762" s="5" t="n"/>
      <c r="G762" s="6" t="n"/>
      <c r="H762" s="5" t="n"/>
      <c r="I762" s="4" t="n"/>
      <c r="J762" s="5" t="n"/>
      <c r="K762" s="5" t="n"/>
      <c r="L762" s="4" t="n"/>
      <c r="M762" s="5" t="n"/>
      <c r="N762" s="4" t="n"/>
      <c r="O762" s="15">
        <f>IF($F762="","",EDATE($F762,IF($G762="",'Settings'!$B$6,$G762)))</f>
        <v/>
      </c>
      <c r="P762" s="9">
        <f>IF($O762="","",IF(OR($M762&lt;&gt;"",$L762="Booked"),"Booked",IF(OR($L762="Declined",$L762="Moved / left"),"Closed",IF($O762&lt;DATE(YEAR('Settings'!$B$5),MONTH('Settings'!$B$5),1),"Overdue",IF($O762&lt;=EOMONTH('Settings'!$B$5,0),"Due this month",IF($O762&lt;=EOMONTH('Settings'!$B$5,1),"Due next month","Not yet due"))))))</f>
        <v/>
      </c>
      <c r="Q762" s="16">
        <f>IF($P762="Overdue",'Settings'!$B$5-$O762,"")</f>
        <v/>
      </c>
      <c r="R762" s="16">
        <f>IF($A762="","",COUNT($H762,$J762,$K762))</f>
        <v/>
      </c>
      <c r="S762" s="17">
        <f>IF($O762="","",DATE(YEAR($O762),MONTH($O762),1))</f>
        <v/>
      </c>
      <c r="T762" s="16">
        <f>IF($P762="Overdue",COUNTIF($P$3:$P762,"Overdue"),"")</f>
        <v/>
      </c>
    </row>
    <row r="763">
      <c r="A763" s="4" t="n"/>
      <c r="B763" s="4" t="n"/>
      <c r="C763" s="14" t="n"/>
      <c r="D763" s="4" t="n"/>
      <c r="E763" s="4" t="n"/>
      <c r="F763" s="5" t="n"/>
      <c r="G763" s="6" t="n"/>
      <c r="H763" s="5" t="n"/>
      <c r="I763" s="4" t="n"/>
      <c r="J763" s="5" t="n"/>
      <c r="K763" s="5" t="n"/>
      <c r="L763" s="4" t="n"/>
      <c r="M763" s="5" t="n"/>
      <c r="N763" s="4" t="n"/>
      <c r="O763" s="15">
        <f>IF($F763="","",EDATE($F763,IF($G763="",'Settings'!$B$6,$G763)))</f>
        <v/>
      </c>
      <c r="P763" s="9">
        <f>IF($O763="","",IF(OR($M763&lt;&gt;"",$L763="Booked"),"Booked",IF(OR($L763="Declined",$L763="Moved / left"),"Closed",IF($O763&lt;DATE(YEAR('Settings'!$B$5),MONTH('Settings'!$B$5),1),"Overdue",IF($O763&lt;=EOMONTH('Settings'!$B$5,0),"Due this month",IF($O763&lt;=EOMONTH('Settings'!$B$5,1),"Due next month","Not yet due"))))))</f>
        <v/>
      </c>
      <c r="Q763" s="16">
        <f>IF($P763="Overdue",'Settings'!$B$5-$O763,"")</f>
        <v/>
      </c>
      <c r="R763" s="16">
        <f>IF($A763="","",COUNT($H763,$J763,$K763))</f>
        <v/>
      </c>
      <c r="S763" s="17">
        <f>IF($O763="","",DATE(YEAR($O763),MONTH($O763),1))</f>
        <v/>
      </c>
      <c r="T763" s="16">
        <f>IF($P763="Overdue",COUNTIF($P$3:$P763,"Overdue"),"")</f>
        <v/>
      </c>
    </row>
    <row r="764">
      <c r="A764" s="4" t="n"/>
      <c r="B764" s="4" t="n"/>
      <c r="C764" s="14" t="n"/>
      <c r="D764" s="4" t="n"/>
      <c r="E764" s="4" t="n"/>
      <c r="F764" s="5" t="n"/>
      <c r="G764" s="6" t="n"/>
      <c r="H764" s="5" t="n"/>
      <c r="I764" s="4" t="n"/>
      <c r="J764" s="5" t="n"/>
      <c r="K764" s="5" t="n"/>
      <c r="L764" s="4" t="n"/>
      <c r="M764" s="5" t="n"/>
      <c r="N764" s="4" t="n"/>
      <c r="O764" s="15">
        <f>IF($F764="","",EDATE($F764,IF($G764="",'Settings'!$B$6,$G764)))</f>
        <v/>
      </c>
      <c r="P764" s="9">
        <f>IF($O764="","",IF(OR($M764&lt;&gt;"",$L764="Booked"),"Booked",IF(OR($L764="Declined",$L764="Moved / left"),"Closed",IF($O764&lt;DATE(YEAR('Settings'!$B$5),MONTH('Settings'!$B$5),1),"Overdue",IF($O764&lt;=EOMONTH('Settings'!$B$5,0),"Due this month",IF($O764&lt;=EOMONTH('Settings'!$B$5,1),"Due next month","Not yet due"))))))</f>
        <v/>
      </c>
      <c r="Q764" s="16">
        <f>IF($P764="Overdue",'Settings'!$B$5-$O764,"")</f>
        <v/>
      </c>
      <c r="R764" s="16">
        <f>IF($A764="","",COUNT($H764,$J764,$K764))</f>
        <v/>
      </c>
      <c r="S764" s="17">
        <f>IF($O764="","",DATE(YEAR($O764),MONTH($O764),1))</f>
        <v/>
      </c>
      <c r="T764" s="16">
        <f>IF($P764="Overdue",COUNTIF($P$3:$P764,"Overdue"),"")</f>
        <v/>
      </c>
    </row>
    <row r="765">
      <c r="A765" s="4" t="n"/>
      <c r="B765" s="4" t="n"/>
      <c r="C765" s="14" t="n"/>
      <c r="D765" s="4" t="n"/>
      <c r="E765" s="4" t="n"/>
      <c r="F765" s="5" t="n"/>
      <c r="G765" s="6" t="n"/>
      <c r="H765" s="5" t="n"/>
      <c r="I765" s="4" t="n"/>
      <c r="J765" s="5" t="n"/>
      <c r="K765" s="5" t="n"/>
      <c r="L765" s="4" t="n"/>
      <c r="M765" s="5" t="n"/>
      <c r="N765" s="4" t="n"/>
      <c r="O765" s="15">
        <f>IF($F765="","",EDATE($F765,IF($G765="",'Settings'!$B$6,$G765)))</f>
        <v/>
      </c>
      <c r="P765" s="9">
        <f>IF($O765="","",IF(OR($M765&lt;&gt;"",$L765="Booked"),"Booked",IF(OR($L765="Declined",$L765="Moved / left"),"Closed",IF($O765&lt;DATE(YEAR('Settings'!$B$5),MONTH('Settings'!$B$5),1),"Overdue",IF($O765&lt;=EOMONTH('Settings'!$B$5,0),"Due this month",IF($O765&lt;=EOMONTH('Settings'!$B$5,1),"Due next month","Not yet due"))))))</f>
        <v/>
      </c>
      <c r="Q765" s="16">
        <f>IF($P765="Overdue",'Settings'!$B$5-$O765,"")</f>
        <v/>
      </c>
      <c r="R765" s="16">
        <f>IF($A765="","",COUNT($H765,$J765,$K765))</f>
        <v/>
      </c>
      <c r="S765" s="17">
        <f>IF($O765="","",DATE(YEAR($O765),MONTH($O765),1))</f>
        <v/>
      </c>
      <c r="T765" s="16">
        <f>IF($P765="Overdue",COUNTIF($P$3:$P765,"Overdue"),"")</f>
        <v/>
      </c>
    </row>
    <row r="766">
      <c r="A766" s="4" t="n"/>
      <c r="B766" s="4" t="n"/>
      <c r="C766" s="14" t="n"/>
      <c r="D766" s="4" t="n"/>
      <c r="E766" s="4" t="n"/>
      <c r="F766" s="5" t="n"/>
      <c r="G766" s="6" t="n"/>
      <c r="H766" s="5" t="n"/>
      <c r="I766" s="4" t="n"/>
      <c r="J766" s="5" t="n"/>
      <c r="K766" s="5" t="n"/>
      <c r="L766" s="4" t="n"/>
      <c r="M766" s="5" t="n"/>
      <c r="N766" s="4" t="n"/>
      <c r="O766" s="15">
        <f>IF($F766="","",EDATE($F766,IF($G766="",'Settings'!$B$6,$G766)))</f>
        <v/>
      </c>
      <c r="P766" s="9">
        <f>IF($O766="","",IF(OR($M766&lt;&gt;"",$L766="Booked"),"Booked",IF(OR($L766="Declined",$L766="Moved / left"),"Closed",IF($O766&lt;DATE(YEAR('Settings'!$B$5),MONTH('Settings'!$B$5),1),"Overdue",IF($O766&lt;=EOMONTH('Settings'!$B$5,0),"Due this month",IF($O766&lt;=EOMONTH('Settings'!$B$5,1),"Due next month","Not yet due"))))))</f>
        <v/>
      </c>
      <c r="Q766" s="16">
        <f>IF($P766="Overdue",'Settings'!$B$5-$O766,"")</f>
        <v/>
      </c>
      <c r="R766" s="16">
        <f>IF($A766="","",COUNT($H766,$J766,$K766))</f>
        <v/>
      </c>
      <c r="S766" s="17">
        <f>IF($O766="","",DATE(YEAR($O766),MONTH($O766),1))</f>
        <v/>
      </c>
      <c r="T766" s="16">
        <f>IF($P766="Overdue",COUNTIF($P$3:$P766,"Overdue"),"")</f>
        <v/>
      </c>
    </row>
    <row r="767">
      <c r="A767" s="4" t="n"/>
      <c r="B767" s="4" t="n"/>
      <c r="C767" s="14" t="n"/>
      <c r="D767" s="4" t="n"/>
      <c r="E767" s="4" t="n"/>
      <c r="F767" s="5" t="n"/>
      <c r="G767" s="6" t="n"/>
      <c r="H767" s="5" t="n"/>
      <c r="I767" s="4" t="n"/>
      <c r="J767" s="5" t="n"/>
      <c r="K767" s="5" t="n"/>
      <c r="L767" s="4" t="n"/>
      <c r="M767" s="5" t="n"/>
      <c r="N767" s="4" t="n"/>
      <c r="O767" s="15">
        <f>IF($F767="","",EDATE($F767,IF($G767="",'Settings'!$B$6,$G767)))</f>
        <v/>
      </c>
      <c r="P767" s="9">
        <f>IF($O767="","",IF(OR($M767&lt;&gt;"",$L767="Booked"),"Booked",IF(OR($L767="Declined",$L767="Moved / left"),"Closed",IF($O767&lt;DATE(YEAR('Settings'!$B$5),MONTH('Settings'!$B$5),1),"Overdue",IF($O767&lt;=EOMONTH('Settings'!$B$5,0),"Due this month",IF($O767&lt;=EOMONTH('Settings'!$B$5,1),"Due next month","Not yet due"))))))</f>
        <v/>
      </c>
      <c r="Q767" s="16">
        <f>IF($P767="Overdue",'Settings'!$B$5-$O767,"")</f>
        <v/>
      </c>
      <c r="R767" s="16">
        <f>IF($A767="","",COUNT($H767,$J767,$K767))</f>
        <v/>
      </c>
      <c r="S767" s="17">
        <f>IF($O767="","",DATE(YEAR($O767),MONTH($O767),1))</f>
        <v/>
      </c>
      <c r="T767" s="16">
        <f>IF($P767="Overdue",COUNTIF($P$3:$P767,"Overdue"),"")</f>
        <v/>
      </c>
    </row>
    <row r="768">
      <c r="A768" s="4" t="n"/>
      <c r="B768" s="4" t="n"/>
      <c r="C768" s="14" t="n"/>
      <c r="D768" s="4" t="n"/>
      <c r="E768" s="4" t="n"/>
      <c r="F768" s="5" t="n"/>
      <c r="G768" s="6" t="n"/>
      <c r="H768" s="5" t="n"/>
      <c r="I768" s="4" t="n"/>
      <c r="J768" s="5" t="n"/>
      <c r="K768" s="5" t="n"/>
      <c r="L768" s="4" t="n"/>
      <c r="M768" s="5" t="n"/>
      <c r="N768" s="4" t="n"/>
      <c r="O768" s="15">
        <f>IF($F768="","",EDATE($F768,IF($G768="",'Settings'!$B$6,$G768)))</f>
        <v/>
      </c>
      <c r="P768" s="9">
        <f>IF($O768="","",IF(OR($M768&lt;&gt;"",$L768="Booked"),"Booked",IF(OR($L768="Declined",$L768="Moved / left"),"Closed",IF($O768&lt;DATE(YEAR('Settings'!$B$5),MONTH('Settings'!$B$5),1),"Overdue",IF($O768&lt;=EOMONTH('Settings'!$B$5,0),"Due this month",IF($O768&lt;=EOMONTH('Settings'!$B$5,1),"Due next month","Not yet due"))))))</f>
        <v/>
      </c>
      <c r="Q768" s="16">
        <f>IF($P768="Overdue",'Settings'!$B$5-$O768,"")</f>
        <v/>
      </c>
      <c r="R768" s="16">
        <f>IF($A768="","",COUNT($H768,$J768,$K768))</f>
        <v/>
      </c>
      <c r="S768" s="17">
        <f>IF($O768="","",DATE(YEAR($O768),MONTH($O768),1))</f>
        <v/>
      </c>
      <c r="T768" s="16">
        <f>IF($P768="Overdue",COUNTIF($P$3:$P768,"Overdue"),"")</f>
        <v/>
      </c>
    </row>
    <row r="769">
      <c r="A769" s="4" t="n"/>
      <c r="B769" s="4" t="n"/>
      <c r="C769" s="14" t="n"/>
      <c r="D769" s="4" t="n"/>
      <c r="E769" s="4" t="n"/>
      <c r="F769" s="5" t="n"/>
      <c r="G769" s="6" t="n"/>
      <c r="H769" s="5" t="n"/>
      <c r="I769" s="4" t="n"/>
      <c r="J769" s="5" t="n"/>
      <c r="K769" s="5" t="n"/>
      <c r="L769" s="4" t="n"/>
      <c r="M769" s="5" t="n"/>
      <c r="N769" s="4" t="n"/>
      <c r="O769" s="15">
        <f>IF($F769="","",EDATE($F769,IF($G769="",'Settings'!$B$6,$G769)))</f>
        <v/>
      </c>
      <c r="P769" s="9">
        <f>IF($O769="","",IF(OR($M769&lt;&gt;"",$L769="Booked"),"Booked",IF(OR($L769="Declined",$L769="Moved / left"),"Closed",IF($O769&lt;DATE(YEAR('Settings'!$B$5),MONTH('Settings'!$B$5),1),"Overdue",IF($O769&lt;=EOMONTH('Settings'!$B$5,0),"Due this month",IF($O769&lt;=EOMONTH('Settings'!$B$5,1),"Due next month","Not yet due"))))))</f>
        <v/>
      </c>
      <c r="Q769" s="16">
        <f>IF($P769="Overdue",'Settings'!$B$5-$O769,"")</f>
        <v/>
      </c>
      <c r="R769" s="16">
        <f>IF($A769="","",COUNT($H769,$J769,$K769))</f>
        <v/>
      </c>
      <c r="S769" s="17">
        <f>IF($O769="","",DATE(YEAR($O769),MONTH($O769),1))</f>
        <v/>
      </c>
      <c r="T769" s="16">
        <f>IF($P769="Overdue",COUNTIF($P$3:$P769,"Overdue"),"")</f>
        <v/>
      </c>
    </row>
    <row r="770">
      <c r="A770" s="4" t="n"/>
      <c r="B770" s="4" t="n"/>
      <c r="C770" s="14" t="n"/>
      <c r="D770" s="4" t="n"/>
      <c r="E770" s="4" t="n"/>
      <c r="F770" s="5" t="n"/>
      <c r="G770" s="6" t="n"/>
      <c r="H770" s="5" t="n"/>
      <c r="I770" s="4" t="n"/>
      <c r="J770" s="5" t="n"/>
      <c r="K770" s="5" t="n"/>
      <c r="L770" s="4" t="n"/>
      <c r="M770" s="5" t="n"/>
      <c r="N770" s="4" t="n"/>
      <c r="O770" s="15">
        <f>IF($F770="","",EDATE($F770,IF($G770="",'Settings'!$B$6,$G770)))</f>
        <v/>
      </c>
      <c r="P770" s="9">
        <f>IF($O770="","",IF(OR($M770&lt;&gt;"",$L770="Booked"),"Booked",IF(OR($L770="Declined",$L770="Moved / left"),"Closed",IF($O770&lt;DATE(YEAR('Settings'!$B$5),MONTH('Settings'!$B$5),1),"Overdue",IF($O770&lt;=EOMONTH('Settings'!$B$5,0),"Due this month",IF($O770&lt;=EOMONTH('Settings'!$B$5,1),"Due next month","Not yet due"))))))</f>
        <v/>
      </c>
      <c r="Q770" s="16">
        <f>IF($P770="Overdue",'Settings'!$B$5-$O770,"")</f>
        <v/>
      </c>
      <c r="R770" s="16">
        <f>IF($A770="","",COUNT($H770,$J770,$K770))</f>
        <v/>
      </c>
      <c r="S770" s="17">
        <f>IF($O770="","",DATE(YEAR($O770),MONTH($O770),1))</f>
        <v/>
      </c>
      <c r="T770" s="16">
        <f>IF($P770="Overdue",COUNTIF($P$3:$P770,"Overdue"),"")</f>
        <v/>
      </c>
    </row>
    <row r="771">
      <c r="A771" s="4" t="n"/>
      <c r="B771" s="4" t="n"/>
      <c r="C771" s="14" t="n"/>
      <c r="D771" s="4" t="n"/>
      <c r="E771" s="4" t="n"/>
      <c r="F771" s="5" t="n"/>
      <c r="G771" s="6" t="n"/>
      <c r="H771" s="5" t="n"/>
      <c r="I771" s="4" t="n"/>
      <c r="J771" s="5" t="n"/>
      <c r="K771" s="5" t="n"/>
      <c r="L771" s="4" t="n"/>
      <c r="M771" s="5" t="n"/>
      <c r="N771" s="4" t="n"/>
      <c r="O771" s="15">
        <f>IF($F771="","",EDATE($F771,IF($G771="",'Settings'!$B$6,$G771)))</f>
        <v/>
      </c>
      <c r="P771" s="9">
        <f>IF($O771="","",IF(OR($M771&lt;&gt;"",$L771="Booked"),"Booked",IF(OR($L771="Declined",$L771="Moved / left"),"Closed",IF($O771&lt;DATE(YEAR('Settings'!$B$5),MONTH('Settings'!$B$5),1),"Overdue",IF($O771&lt;=EOMONTH('Settings'!$B$5,0),"Due this month",IF($O771&lt;=EOMONTH('Settings'!$B$5,1),"Due next month","Not yet due"))))))</f>
        <v/>
      </c>
      <c r="Q771" s="16">
        <f>IF($P771="Overdue",'Settings'!$B$5-$O771,"")</f>
        <v/>
      </c>
      <c r="R771" s="16">
        <f>IF($A771="","",COUNT($H771,$J771,$K771))</f>
        <v/>
      </c>
      <c r="S771" s="17">
        <f>IF($O771="","",DATE(YEAR($O771),MONTH($O771),1))</f>
        <v/>
      </c>
      <c r="T771" s="16">
        <f>IF($P771="Overdue",COUNTIF($P$3:$P771,"Overdue"),"")</f>
        <v/>
      </c>
    </row>
    <row r="772">
      <c r="A772" s="4" t="n"/>
      <c r="B772" s="4" t="n"/>
      <c r="C772" s="14" t="n"/>
      <c r="D772" s="4" t="n"/>
      <c r="E772" s="4" t="n"/>
      <c r="F772" s="5" t="n"/>
      <c r="G772" s="6" t="n"/>
      <c r="H772" s="5" t="n"/>
      <c r="I772" s="4" t="n"/>
      <c r="J772" s="5" t="n"/>
      <c r="K772" s="5" t="n"/>
      <c r="L772" s="4" t="n"/>
      <c r="M772" s="5" t="n"/>
      <c r="N772" s="4" t="n"/>
      <c r="O772" s="15">
        <f>IF($F772="","",EDATE($F772,IF($G772="",'Settings'!$B$6,$G772)))</f>
        <v/>
      </c>
      <c r="P772" s="9">
        <f>IF($O772="","",IF(OR($M772&lt;&gt;"",$L772="Booked"),"Booked",IF(OR($L772="Declined",$L772="Moved / left"),"Closed",IF($O772&lt;DATE(YEAR('Settings'!$B$5),MONTH('Settings'!$B$5),1),"Overdue",IF($O772&lt;=EOMONTH('Settings'!$B$5,0),"Due this month",IF($O772&lt;=EOMONTH('Settings'!$B$5,1),"Due next month","Not yet due"))))))</f>
        <v/>
      </c>
      <c r="Q772" s="16">
        <f>IF($P772="Overdue",'Settings'!$B$5-$O772,"")</f>
        <v/>
      </c>
      <c r="R772" s="16">
        <f>IF($A772="","",COUNT($H772,$J772,$K772))</f>
        <v/>
      </c>
      <c r="S772" s="17">
        <f>IF($O772="","",DATE(YEAR($O772),MONTH($O772),1))</f>
        <v/>
      </c>
      <c r="T772" s="16">
        <f>IF($P772="Overdue",COUNTIF($P$3:$P772,"Overdue"),"")</f>
        <v/>
      </c>
    </row>
    <row r="773">
      <c r="A773" s="4" t="n"/>
      <c r="B773" s="4" t="n"/>
      <c r="C773" s="14" t="n"/>
      <c r="D773" s="4" t="n"/>
      <c r="E773" s="4" t="n"/>
      <c r="F773" s="5" t="n"/>
      <c r="G773" s="6" t="n"/>
      <c r="H773" s="5" t="n"/>
      <c r="I773" s="4" t="n"/>
      <c r="J773" s="5" t="n"/>
      <c r="K773" s="5" t="n"/>
      <c r="L773" s="4" t="n"/>
      <c r="M773" s="5" t="n"/>
      <c r="N773" s="4" t="n"/>
      <c r="O773" s="15">
        <f>IF($F773="","",EDATE($F773,IF($G773="",'Settings'!$B$6,$G773)))</f>
        <v/>
      </c>
      <c r="P773" s="9">
        <f>IF($O773="","",IF(OR($M773&lt;&gt;"",$L773="Booked"),"Booked",IF(OR($L773="Declined",$L773="Moved / left"),"Closed",IF($O773&lt;DATE(YEAR('Settings'!$B$5),MONTH('Settings'!$B$5),1),"Overdue",IF($O773&lt;=EOMONTH('Settings'!$B$5,0),"Due this month",IF($O773&lt;=EOMONTH('Settings'!$B$5,1),"Due next month","Not yet due"))))))</f>
        <v/>
      </c>
      <c r="Q773" s="16">
        <f>IF($P773="Overdue",'Settings'!$B$5-$O773,"")</f>
        <v/>
      </c>
      <c r="R773" s="16">
        <f>IF($A773="","",COUNT($H773,$J773,$K773))</f>
        <v/>
      </c>
      <c r="S773" s="17">
        <f>IF($O773="","",DATE(YEAR($O773),MONTH($O773),1))</f>
        <v/>
      </c>
      <c r="T773" s="16">
        <f>IF($P773="Overdue",COUNTIF($P$3:$P773,"Overdue"),"")</f>
        <v/>
      </c>
    </row>
    <row r="774">
      <c r="A774" s="4" t="n"/>
      <c r="B774" s="4" t="n"/>
      <c r="C774" s="14" t="n"/>
      <c r="D774" s="4" t="n"/>
      <c r="E774" s="4" t="n"/>
      <c r="F774" s="5" t="n"/>
      <c r="G774" s="6" t="n"/>
      <c r="H774" s="5" t="n"/>
      <c r="I774" s="4" t="n"/>
      <c r="J774" s="5" t="n"/>
      <c r="K774" s="5" t="n"/>
      <c r="L774" s="4" t="n"/>
      <c r="M774" s="5" t="n"/>
      <c r="N774" s="4" t="n"/>
      <c r="O774" s="15">
        <f>IF($F774="","",EDATE($F774,IF($G774="",'Settings'!$B$6,$G774)))</f>
        <v/>
      </c>
      <c r="P774" s="9">
        <f>IF($O774="","",IF(OR($M774&lt;&gt;"",$L774="Booked"),"Booked",IF(OR($L774="Declined",$L774="Moved / left"),"Closed",IF($O774&lt;DATE(YEAR('Settings'!$B$5),MONTH('Settings'!$B$5),1),"Overdue",IF($O774&lt;=EOMONTH('Settings'!$B$5,0),"Due this month",IF($O774&lt;=EOMONTH('Settings'!$B$5,1),"Due next month","Not yet due"))))))</f>
        <v/>
      </c>
      <c r="Q774" s="16">
        <f>IF($P774="Overdue",'Settings'!$B$5-$O774,"")</f>
        <v/>
      </c>
      <c r="R774" s="16">
        <f>IF($A774="","",COUNT($H774,$J774,$K774))</f>
        <v/>
      </c>
      <c r="S774" s="17">
        <f>IF($O774="","",DATE(YEAR($O774),MONTH($O774),1))</f>
        <v/>
      </c>
      <c r="T774" s="16">
        <f>IF($P774="Overdue",COUNTIF($P$3:$P774,"Overdue"),"")</f>
        <v/>
      </c>
    </row>
    <row r="775">
      <c r="A775" s="4" t="n"/>
      <c r="B775" s="4" t="n"/>
      <c r="C775" s="14" t="n"/>
      <c r="D775" s="4" t="n"/>
      <c r="E775" s="4" t="n"/>
      <c r="F775" s="5" t="n"/>
      <c r="G775" s="6" t="n"/>
      <c r="H775" s="5" t="n"/>
      <c r="I775" s="4" t="n"/>
      <c r="J775" s="5" t="n"/>
      <c r="K775" s="5" t="n"/>
      <c r="L775" s="4" t="n"/>
      <c r="M775" s="5" t="n"/>
      <c r="N775" s="4" t="n"/>
      <c r="O775" s="15">
        <f>IF($F775="","",EDATE($F775,IF($G775="",'Settings'!$B$6,$G775)))</f>
        <v/>
      </c>
      <c r="P775" s="9">
        <f>IF($O775="","",IF(OR($M775&lt;&gt;"",$L775="Booked"),"Booked",IF(OR($L775="Declined",$L775="Moved / left"),"Closed",IF($O775&lt;DATE(YEAR('Settings'!$B$5),MONTH('Settings'!$B$5),1),"Overdue",IF($O775&lt;=EOMONTH('Settings'!$B$5,0),"Due this month",IF($O775&lt;=EOMONTH('Settings'!$B$5,1),"Due next month","Not yet due"))))))</f>
        <v/>
      </c>
      <c r="Q775" s="16">
        <f>IF($P775="Overdue",'Settings'!$B$5-$O775,"")</f>
        <v/>
      </c>
      <c r="R775" s="16">
        <f>IF($A775="","",COUNT($H775,$J775,$K775))</f>
        <v/>
      </c>
      <c r="S775" s="17">
        <f>IF($O775="","",DATE(YEAR($O775),MONTH($O775),1))</f>
        <v/>
      </c>
      <c r="T775" s="16">
        <f>IF($P775="Overdue",COUNTIF($P$3:$P775,"Overdue"),"")</f>
        <v/>
      </c>
    </row>
    <row r="776">
      <c r="A776" s="4" t="n"/>
      <c r="B776" s="4" t="n"/>
      <c r="C776" s="14" t="n"/>
      <c r="D776" s="4" t="n"/>
      <c r="E776" s="4" t="n"/>
      <c r="F776" s="5" t="n"/>
      <c r="G776" s="6" t="n"/>
      <c r="H776" s="5" t="n"/>
      <c r="I776" s="4" t="n"/>
      <c r="J776" s="5" t="n"/>
      <c r="K776" s="5" t="n"/>
      <c r="L776" s="4" t="n"/>
      <c r="M776" s="5" t="n"/>
      <c r="N776" s="4" t="n"/>
      <c r="O776" s="15">
        <f>IF($F776="","",EDATE($F776,IF($G776="",'Settings'!$B$6,$G776)))</f>
        <v/>
      </c>
      <c r="P776" s="9">
        <f>IF($O776="","",IF(OR($M776&lt;&gt;"",$L776="Booked"),"Booked",IF(OR($L776="Declined",$L776="Moved / left"),"Closed",IF($O776&lt;DATE(YEAR('Settings'!$B$5),MONTH('Settings'!$B$5),1),"Overdue",IF($O776&lt;=EOMONTH('Settings'!$B$5,0),"Due this month",IF($O776&lt;=EOMONTH('Settings'!$B$5,1),"Due next month","Not yet due"))))))</f>
        <v/>
      </c>
      <c r="Q776" s="16">
        <f>IF($P776="Overdue",'Settings'!$B$5-$O776,"")</f>
        <v/>
      </c>
      <c r="R776" s="16">
        <f>IF($A776="","",COUNT($H776,$J776,$K776))</f>
        <v/>
      </c>
      <c r="S776" s="17">
        <f>IF($O776="","",DATE(YEAR($O776),MONTH($O776),1))</f>
        <v/>
      </c>
      <c r="T776" s="16">
        <f>IF($P776="Overdue",COUNTIF($P$3:$P776,"Overdue"),"")</f>
        <v/>
      </c>
    </row>
    <row r="777">
      <c r="A777" s="4" t="n"/>
      <c r="B777" s="4" t="n"/>
      <c r="C777" s="14" t="n"/>
      <c r="D777" s="4" t="n"/>
      <c r="E777" s="4" t="n"/>
      <c r="F777" s="5" t="n"/>
      <c r="G777" s="6" t="n"/>
      <c r="H777" s="5" t="n"/>
      <c r="I777" s="4" t="n"/>
      <c r="J777" s="5" t="n"/>
      <c r="K777" s="5" t="n"/>
      <c r="L777" s="4" t="n"/>
      <c r="M777" s="5" t="n"/>
      <c r="N777" s="4" t="n"/>
      <c r="O777" s="15">
        <f>IF($F777="","",EDATE($F777,IF($G777="",'Settings'!$B$6,$G777)))</f>
        <v/>
      </c>
      <c r="P777" s="9">
        <f>IF($O777="","",IF(OR($M777&lt;&gt;"",$L777="Booked"),"Booked",IF(OR($L777="Declined",$L777="Moved / left"),"Closed",IF($O777&lt;DATE(YEAR('Settings'!$B$5),MONTH('Settings'!$B$5),1),"Overdue",IF($O777&lt;=EOMONTH('Settings'!$B$5,0),"Due this month",IF($O777&lt;=EOMONTH('Settings'!$B$5,1),"Due next month","Not yet due"))))))</f>
        <v/>
      </c>
      <c r="Q777" s="16">
        <f>IF($P777="Overdue",'Settings'!$B$5-$O777,"")</f>
        <v/>
      </c>
      <c r="R777" s="16">
        <f>IF($A777="","",COUNT($H777,$J777,$K777))</f>
        <v/>
      </c>
      <c r="S777" s="17">
        <f>IF($O777="","",DATE(YEAR($O777),MONTH($O777),1))</f>
        <v/>
      </c>
      <c r="T777" s="16">
        <f>IF($P777="Overdue",COUNTIF($P$3:$P777,"Overdue"),"")</f>
        <v/>
      </c>
    </row>
    <row r="778">
      <c r="A778" s="4" t="n"/>
      <c r="B778" s="4" t="n"/>
      <c r="C778" s="14" t="n"/>
      <c r="D778" s="4" t="n"/>
      <c r="E778" s="4" t="n"/>
      <c r="F778" s="5" t="n"/>
      <c r="G778" s="6" t="n"/>
      <c r="H778" s="5" t="n"/>
      <c r="I778" s="4" t="n"/>
      <c r="J778" s="5" t="n"/>
      <c r="K778" s="5" t="n"/>
      <c r="L778" s="4" t="n"/>
      <c r="M778" s="5" t="n"/>
      <c r="N778" s="4" t="n"/>
      <c r="O778" s="15">
        <f>IF($F778="","",EDATE($F778,IF($G778="",'Settings'!$B$6,$G778)))</f>
        <v/>
      </c>
      <c r="P778" s="9">
        <f>IF($O778="","",IF(OR($M778&lt;&gt;"",$L778="Booked"),"Booked",IF(OR($L778="Declined",$L778="Moved / left"),"Closed",IF($O778&lt;DATE(YEAR('Settings'!$B$5),MONTH('Settings'!$B$5),1),"Overdue",IF($O778&lt;=EOMONTH('Settings'!$B$5,0),"Due this month",IF($O778&lt;=EOMONTH('Settings'!$B$5,1),"Due next month","Not yet due"))))))</f>
        <v/>
      </c>
      <c r="Q778" s="16">
        <f>IF($P778="Overdue",'Settings'!$B$5-$O778,"")</f>
        <v/>
      </c>
      <c r="R778" s="16">
        <f>IF($A778="","",COUNT($H778,$J778,$K778))</f>
        <v/>
      </c>
      <c r="S778" s="17">
        <f>IF($O778="","",DATE(YEAR($O778),MONTH($O778),1))</f>
        <v/>
      </c>
      <c r="T778" s="16">
        <f>IF($P778="Overdue",COUNTIF($P$3:$P778,"Overdue"),"")</f>
        <v/>
      </c>
    </row>
    <row r="779">
      <c r="A779" s="4" t="n"/>
      <c r="B779" s="4" t="n"/>
      <c r="C779" s="14" t="n"/>
      <c r="D779" s="4" t="n"/>
      <c r="E779" s="4" t="n"/>
      <c r="F779" s="5" t="n"/>
      <c r="G779" s="6" t="n"/>
      <c r="H779" s="5" t="n"/>
      <c r="I779" s="4" t="n"/>
      <c r="J779" s="5" t="n"/>
      <c r="K779" s="5" t="n"/>
      <c r="L779" s="4" t="n"/>
      <c r="M779" s="5" t="n"/>
      <c r="N779" s="4" t="n"/>
      <c r="O779" s="15">
        <f>IF($F779="","",EDATE($F779,IF($G779="",'Settings'!$B$6,$G779)))</f>
        <v/>
      </c>
      <c r="P779" s="9">
        <f>IF($O779="","",IF(OR($M779&lt;&gt;"",$L779="Booked"),"Booked",IF(OR($L779="Declined",$L779="Moved / left"),"Closed",IF($O779&lt;DATE(YEAR('Settings'!$B$5),MONTH('Settings'!$B$5),1),"Overdue",IF($O779&lt;=EOMONTH('Settings'!$B$5,0),"Due this month",IF($O779&lt;=EOMONTH('Settings'!$B$5,1),"Due next month","Not yet due"))))))</f>
        <v/>
      </c>
      <c r="Q779" s="16">
        <f>IF($P779="Overdue",'Settings'!$B$5-$O779,"")</f>
        <v/>
      </c>
      <c r="R779" s="16">
        <f>IF($A779="","",COUNT($H779,$J779,$K779))</f>
        <v/>
      </c>
      <c r="S779" s="17">
        <f>IF($O779="","",DATE(YEAR($O779),MONTH($O779),1))</f>
        <v/>
      </c>
      <c r="T779" s="16">
        <f>IF($P779="Overdue",COUNTIF($P$3:$P779,"Overdue"),"")</f>
        <v/>
      </c>
    </row>
    <row r="780">
      <c r="A780" s="4" t="n"/>
      <c r="B780" s="4" t="n"/>
      <c r="C780" s="14" t="n"/>
      <c r="D780" s="4" t="n"/>
      <c r="E780" s="4" t="n"/>
      <c r="F780" s="5" t="n"/>
      <c r="G780" s="6" t="n"/>
      <c r="H780" s="5" t="n"/>
      <c r="I780" s="4" t="n"/>
      <c r="J780" s="5" t="n"/>
      <c r="K780" s="5" t="n"/>
      <c r="L780" s="4" t="n"/>
      <c r="M780" s="5" t="n"/>
      <c r="N780" s="4" t="n"/>
      <c r="O780" s="15">
        <f>IF($F780="","",EDATE($F780,IF($G780="",'Settings'!$B$6,$G780)))</f>
        <v/>
      </c>
      <c r="P780" s="9">
        <f>IF($O780="","",IF(OR($M780&lt;&gt;"",$L780="Booked"),"Booked",IF(OR($L780="Declined",$L780="Moved / left"),"Closed",IF($O780&lt;DATE(YEAR('Settings'!$B$5),MONTH('Settings'!$B$5),1),"Overdue",IF($O780&lt;=EOMONTH('Settings'!$B$5,0),"Due this month",IF($O780&lt;=EOMONTH('Settings'!$B$5,1),"Due next month","Not yet due"))))))</f>
        <v/>
      </c>
      <c r="Q780" s="16">
        <f>IF($P780="Overdue",'Settings'!$B$5-$O780,"")</f>
        <v/>
      </c>
      <c r="R780" s="16">
        <f>IF($A780="","",COUNT($H780,$J780,$K780))</f>
        <v/>
      </c>
      <c r="S780" s="17">
        <f>IF($O780="","",DATE(YEAR($O780),MONTH($O780),1))</f>
        <v/>
      </c>
      <c r="T780" s="16">
        <f>IF($P780="Overdue",COUNTIF($P$3:$P780,"Overdue"),"")</f>
        <v/>
      </c>
    </row>
    <row r="781">
      <c r="A781" s="4" t="n"/>
      <c r="B781" s="4" t="n"/>
      <c r="C781" s="14" t="n"/>
      <c r="D781" s="4" t="n"/>
      <c r="E781" s="4" t="n"/>
      <c r="F781" s="5" t="n"/>
      <c r="G781" s="6" t="n"/>
      <c r="H781" s="5" t="n"/>
      <c r="I781" s="4" t="n"/>
      <c r="J781" s="5" t="n"/>
      <c r="K781" s="5" t="n"/>
      <c r="L781" s="4" t="n"/>
      <c r="M781" s="5" t="n"/>
      <c r="N781" s="4" t="n"/>
      <c r="O781" s="15">
        <f>IF($F781="","",EDATE($F781,IF($G781="",'Settings'!$B$6,$G781)))</f>
        <v/>
      </c>
      <c r="P781" s="9">
        <f>IF($O781="","",IF(OR($M781&lt;&gt;"",$L781="Booked"),"Booked",IF(OR($L781="Declined",$L781="Moved / left"),"Closed",IF($O781&lt;DATE(YEAR('Settings'!$B$5),MONTH('Settings'!$B$5),1),"Overdue",IF($O781&lt;=EOMONTH('Settings'!$B$5,0),"Due this month",IF($O781&lt;=EOMONTH('Settings'!$B$5,1),"Due next month","Not yet due"))))))</f>
        <v/>
      </c>
      <c r="Q781" s="16">
        <f>IF($P781="Overdue",'Settings'!$B$5-$O781,"")</f>
        <v/>
      </c>
      <c r="R781" s="16">
        <f>IF($A781="","",COUNT($H781,$J781,$K781))</f>
        <v/>
      </c>
      <c r="S781" s="17">
        <f>IF($O781="","",DATE(YEAR($O781),MONTH($O781),1))</f>
        <v/>
      </c>
      <c r="T781" s="16">
        <f>IF($P781="Overdue",COUNTIF($P$3:$P781,"Overdue"),"")</f>
        <v/>
      </c>
    </row>
    <row r="782">
      <c r="A782" s="4" t="n"/>
      <c r="B782" s="4" t="n"/>
      <c r="C782" s="14" t="n"/>
      <c r="D782" s="4" t="n"/>
      <c r="E782" s="4" t="n"/>
      <c r="F782" s="5" t="n"/>
      <c r="G782" s="6" t="n"/>
      <c r="H782" s="5" t="n"/>
      <c r="I782" s="4" t="n"/>
      <c r="J782" s="5" t="n"/>
      <c r="K782" s="5" t="n"/>
      <c r="L782" s="4" t="n"/>
      <c r="M782" s="5" t="n"/>
      <c r="N782" s="4" t="n"/>
      <c r="O782" s="15">
        <f>IF($F782="","",EDATE($F782,IF($G782="",'Settings'!$B$6,$G782)))</f>
        <v/>
      </c>
      <c r="P782" s="9">
        <f>IF($O782="","",IF(OR($M782&lt;&gt;"",$L782="Booked"),"Booked",IF(OR($L782="Declined",$L782="Moved / left"),"Closed",IF($O782&lt;DATE(YEAR('Settings'!$B$5),MONTH('Settings'!$B$5),1),"Overdue",IF($O782&lt;=EOMONTH('Settings'!$B$5,0),"Due this month",IF($O782&lt;=EOMONTH('Settings'!$B$5,1),"Due next month","Not yet due"))))))</f>
        <v/>
      </c>
      <c r="Q782" s="16">
        <f>IF($P782="Overdue",'Settings'!$B$5-$O782,"")</f>
        <v/>
      </c>
      <c r="R782" s="16">
        <f>IF($A782="","",COUNT($H782,$J782,$K782))</f>
        <v/>
      </c>
      <c r="S782" s="17">
        <f>IF($O782="","",DATE(YEAR($O782),MONTH($O782),1))</f>
        <v/>
      </c>
      <c r="T782" s="16">
        <f>IF($P782="Overdue",COUNTIF($P$3:$P782,"Overdue"),"")</f>
        <v/>
      </c>
    </row>
    <row r="783">
      <c r="A783" s="4" t="n"/>
      <c r="B783" s="4" t="n"/>
      <c r="C783" s="14" t="n"/>
      <c r="D783" s="4" t="n"/>
      <c r="E783" s="4" t="n"/>
      <c r="F783" s="5" t="n"/>
      <c r="G783" s="6" t="n"/>
      <c r="H783" s="5" t="n"/>
      <c r="I783" s="4" t="n"/>
      <c r="J783" s="5" t="n"/>
      <c r="K783" s="5" t="n"/>
      <c r="L783" s="4" t="n"/>
      <c r="M783" s="5" t="n"/>
      <c r="N783" s="4" t="n"/>
      <c r="O783" s="15">
        <f>IF($F783="","",EDATE($F783,IF($G783="",'Settings'!$B$6,$G783)))</f>
        <v/>
      </c>
      <c r="P783" s="9">
        <f>IF($O783="","",IF(OR($M783&lt;&gt;"",$L783="Booked"),"Booked",IF(OR($L783="Declined",$L783="Moved / left"),"Closed",IF($O783&lt;DATE(YEAR('Settings'!$B$5),MONTH('Settings'!$B$5),1),"Overdue",IF($O783&lt;=EOMONTH('Settings'!$B$5,0),"Due this month",IF($O783&lt;=EOMONTH('Settings'!$B$5,1),"Due next month","Not yet due"))))))</f>
        <v/>
      </c>
      <c r="Q783" s="16">
        <f>IF($P783="Overdue",'Settings'!$B$5-$O783,"")</f>
        <v/>
      </c>
      <c r="R783" s="16">
        <f>IF($A783="","",COUNT($H783,$J783,$K783))</f>
        <v/>
      </c>
      <c r="S783" s="17">
        <f>IF($O783="","",DATE(YEAR($O783),MONTH($O783),1))</f>
        <v/>
      </c>
      <c r="T783" s="16">
        <f>IF($P783="Overdue",COUNTIF($P$3:$P783,"Overdue"),"")</f>
        <v/>
      </c>
    </row>
    <row r="784">
      <c r="A784" s="4" t="n"/>
      <c r="B784" s="4" t="n"/>
      <c r="C784" s="14" t="n"/>
      <c r="D784" s="4" t="n"/>
      <c r="E784" s="4" t="n"/>
      <c r="F784" s="5" t="n"/>
      <c r="G784" s="6" t="n"/>
      <c r="H784" s="5" t="n"/>
      <c r="I784" s="4" t="n"/>
      <c r="J784" s="5" t="n"/>
      <c r="K784" s="5" t="n"/>
      <c r="L784" s="4" t="n"/>
      <c r="M784" s="5" t="n"/>
      <c r="N784" s="4" t="n"/>
      <c r="O784" s="15">
        <f>IF($F784="","",EDATE($F784,IF($G784="",'Settings'!$B$6,$G784)))</f>
        <v/>
      </c>
      <c r="P784" s="9">
        <f>IF($O784="","",IF(OR($M784&lt;&gt;"",$L784="Booked"),"Booked",IF(OR($L784="Declined",$L784="Moved / left"),"Closed",IF($O784&lt;DATE(YEAR('Settings'!$B$5),MONTH('Settings'!$B$5),1),"Overdue",IF($O784&lt;=EOMONTH('Settings'!$B$5,0),"Due this month",IF($O784&lt;=EOMONTH('Settings'!$B$5,1),"Due next month","Not yet due"))))))</f>
        <v/>
      </c>
      <c r="Q784" s="16">
        <f>IF($P784="Overdue",'Settings'!$B$5-$O784,"")</f>
        <v/>
      </c>
      <c r="R784" s="16">
        <f>IF($A784="","",COUNT($H784,$J784,$K784))</f>
        <v/>
      </c>
      <c r="S784" s="17">
        <f>IF($O784="","",DATE(YEAR($O784),MONTH($O784),1))</f>
        <v/>
      </c>
      <c r="T784" s="16">
        <f>IF($P784="Overdue",COUNTIF($P$3:$P784,"Overdue"),"")</f>
        <v/>
      </c>
    </row>
    <row r="785">
      <c r="A785" s="4" t="n"/>
      <c r="B785" s="4" t="n"/>
      <c r="C785" s="14" t="n"/>
      <c r="D785" s="4" t="n"/>
      <c r="E785" s="4" t="n"/>
      <c r="F785" s="5" t="n"/>
      <c r="G785" s="6" t="n"/>
      <c r="H785" s="5" t="n"/>
      <c r="I785" s="4" t="n"/>
      <c r="J785" s="5" t="n"/>
      <c r="K785" s="5" t="n"/>
      <c r="L785" s="4" t="n"/>
      <c r="M785" s="5" t="n"/>
      <c r="N785" s="4" t="n"/>
      <c r="O785" s="15">
        <f>IF($F785="","",EDATE($F785,IF($G785="",'Settings'!$B$6,$G785)))</f>
        <v/>
      </c>
      <c r="P785" s="9">
        <f>IF($O785="","",IF(OR($M785&lt;&gt;"",$L785="Booked"),"Booked",IF(OR($L785="Declined",$L785="Moved / left"),"Closed",IF($O785&lt;DATE(YEAR('Settings'!$B$5),MONTH('Settings'!$B$5),1),"Overdue",IF($O785&lt;=EOMONTH('Settings'!$B$5,0),"Due this month",IF($O785&lt;=EOMONTH('Settings'!$B$5,1),"Due next month","Not yet due"))))))</f>
        <v/>
      </c>
      <c r="Q785" s="16">
        <f>IF($P785="Overdue",'Settings'!$B$5-$O785,"")</f>
        <v/>
      </c>
      <c r="R785" s="16">
        <f>IF($A785="","",COUNT($H785,$J785,$K785))</f>
        <v/>
      </c>
      <c r="S785" s="17">
        <f>IF($O785="","",DATE(YEAR($O785),MONTH($O785),1))</f>
        <v/>
      </c>
      <c r="T785" s="16">
        <f>IF($P785="Overdue",COUNTIF($P$3:$P785,"Overdue"),"")</f>
        <v/>
      </c>
    </row>
    <row r="786">
      <c r="A786" s="4" t="n"/>
      <c r="B786" s="4" t="n"/>
      <c r="C786" s="14" t="n"/>
      <c r="D786" s="4" t="n"/>
      <c r="E786" s="4" t="n"/>
      <c r="F786" s="5" t="n"/>
      <c r="G786" s="6" t="n"/>
      <c r="H786" s="5" t="n"/>
      <c r="I786" s="4" t="n"/>
      <c r="J786" s="5" t="n"/>
      <c r="K786" s="5" t="n"/>
      <c r="L786" s="4" t="n"/>
      <c r="M786" s="5" t="n"/>
      <c r="N786" s="4" t="n"/>
      <c r="O786" s="15">
        <f>IF($F786="","",EDATE($F786,IF($G786="",'Settings'!$B$6,$G786)))</f>
        <v/>
      </c>
      <c r="P786" s="9">
        <f>IF($O786="","",IF(OR($M786&lt;&gt;"",$L786="Booked"),"Booked",IF(OR($L786="Declined",$L786="Moved / left"),"Closed",IF($O786&lt;DATE(YEAR('Settings'!$B$5),MONTH('Settings'!$B$5),1),"Overdue",IF($O786&lt;=EOMONTH('Settings'!$B$5,0),"Due this month",IF($O786&lt;=EOMONTH('Settings'!$B$5,1),"Due next month","Not yet due"))))))</f>
        <v/>
      </c>
      <c r="Q786" s="16">
        <f>IF($P786="Overdue",'Settings'!$B$5-$O786,"")</f>
        <v/>
      </c>
      <c r="R786" s="16">
        <f>IF($A786="","",COUNT($H786,$J786,$K786))</f>
        <v/>
      </c>
      <c r="S786" s="17">
        <f>IF($O786="","",DATE(YEAR($O786),MONTH($O786),1))</f>
        <v/>
      </c>
      <c r="T786" s="16">
        <f>IF($P786="Overdue",COUNTIF($P$3:$P786,"Overdue"),"")</f>
        <v/>
      </c>
    </row>
    <row r="787">
      <c r="A787" s="4" t="n"/>
      <c r="B787" s="4" t="n"/>
      <c r="C787" s="14" t="n"/>
      <c r="D787" s="4" t="n"/>
      <c r="E787" s="4" t="n"/>
      <c r="F787" s="5" t="n"/>
      <c r="G787" s="6" t="n"/>
      <c r="H787" s="5" t="n"/>
      <c r="I787" s="4" t="n"/>
      <c r="J787" s="5" t="n"/>
      <c r="K787" s="5" t="n"/>
      <c r="L787" s="4" t="n"/>
      <c r="M787" s="5" t="n"/>
      <c r="N787" s="4" t="n"/>
      <c r="O787" s="15">
        <f>IF($F787="","",EDATE($F787,IF($G787="",'Settings'!$B$6,$G787)))</f>
        <v/>
      </c>
      <c r="P787" s="9">
        <f>IF($O787="","",IF(OR($M787&lt;&gt;"",$L787="Booked"),"Booked",IF(OR($L787="Declined",$L787="Moved / left"),"Closed",IF($O787&lt;DATE(YEAR('Settings'!$B$5),MONTH('Settings'!$B$5),1),"Overdue",IF($O787&lt;=EOMONTH('Settings'!$B$5,0),"Due this month",IF($O787&lt;=EOMONTH('Settings'!$B$5,1),"Due next month","Not yet due"))))))</f>
        <v/>
      </c>
      <c r="Q787" s="16">
        <f>IF($P787="Overdue",'Settings'!$B$5-$O787,"")</f>
        <v/>
      </c>
      <c r="R787" s="16">
        <f>IF($A787="","",COUNT($H787,$J787,$K787))</f>
        <v/>
      </c>
      <c r="S787" s="17">
        <f>IF($O787="","",DATE(YEAR($O787),MONTH($O787),1))</f>
        <v/>
      </c>
      <c r="T787" s="16">
        <f>IF($P787="Overdue",COUNTIF($P$3:$P787,"Overdue"),"")</f>
        <v/>
      </c>
    </row>
    <row r="788">
      <c r="A788" s="4" t="n"/>
      <c r="B788" s="4" t="n"/>
      <c r="C788" s="14" t="n"/>
      <c r="D788" s="4" t="n"/>
      <c r="E788" s="4" t="n"/>
      <c r="F788" s="5" t="n"/>
      <c r="G788" s="6" t="n"/>
      <c r="H788" s="5" t="n"/>
      <c r="I788" s="4" t="n"/>
      <c r="J788" s="5" t="n"/>
      <c r="K788" s="5" t="n"/>
      <c r="L788" s="4" t="n"/>
      <c r="M788" s="5" t="n"/>
      <c r="N788" s="4" t="n"/>
      <c r="O788" s="15">
        <f>IF($F788="","",EDATE($F788,IF($G788="",'Settings'!$B$6,$G788)))</f>
        <v/>
      </c>
      <c r="P788" s="9">
        <f>IF($O788="","",IF(OR($M788&lt;&gt;"",$L788="Booked"),"Booked",IF(OR($L788="Declined",$L788="Moved / left"),"Closed",IF($O788&lt;DATE(YEAR('Settings'!$B$5),MONTH('Settings'!$B$5),1),"Overdue",IF($O788&lt;=EOMONTH('Settings'!$B$5,0),"Due this month",IF($O788&lt;=EOMONTH('Settings'!$B$5,1),"Due next month","Not yet due"))))))</f>
        <v/>
      </c>
      <c r="Q788" s="16">
        <f>IF($P788="Overdue",'Settings'!$B$5-$O788,"")</f>
        <v/>
      </c>
      <c r="R788" s="16">
        <f>IF($A788="","",COUNT($H788,$J788,$K788))</f>
        <v/>
      </c>
      <c r="S788" s="17">
        <f>IF($O788="","",DATE(YEAR($O788),MONTH($O788),1))</f>
        <v/>
      </c>
      <c r="T788" s="16">
        <f>IF($P788="Overdue",COUNTIF($P$3:$P788,"Overdue"),"")</f>
        <v/>
      </c>
    </row>
    <row r="789">
      <c r="A789" s="4" t="n"/>
      <c r="B789" s="4" t="n"/>
      <c r="C789" s="14" t="n"/>
      <c r="D789" s="4" t="n"/>
      <c r="E789" s="4" t="n"/>
      <c r="F789" s="5" t="n"/>
      <c r="G789" s="6" t="n"/>
      <c r="H789" s="5" t="n"/>
      <c r="I789" s="4" t="n"/>
      <c r="J789" s="5" t="n"/>
      <c r="K789" s="5" t="n"/>
      <c r="L789" s="4" t="n"/>
      <c r="M789" s="5" t="n"/>
      <c r="N789" s="4" t="n"/>
      <c r="O789" s="15">
        <f>IF($F789="","",EDATE($F789,IF($G789="",'Settings'!$B$6,$G789)))</f>
        <v/>
      </c>
      <c r="P789" s="9">
        <f>IF($O789="","",IF(OR($M789&lt;&gt;"",$L789="Booked"),"Booked",IF(OR($L789="Declined",$L789="Moved / left"),"Closed",IF($O789&lt;DATE(YEAR('Settings'!$B$5),MONTH('Settings'!$B$5),1),"Overdue",IF($O789&lt;=EOMONTH('Settings'!$B$5,0),"Due this month",IF($O789&lt;=EOMONTH('Settings'!$B$5,1),"Due next month","Not yet due"))))))</f>
        <v/>
      </c>
      <c r="Q789" s="16">
        <f>IF($P789="Overdue",'Settings'!$B$5-$O789,"")</f>
        <v/>
      </c>
      <c r="R789" s="16">
        <f>IF($A789="","",COUNT($H789,$J789,$K789))</f>
        <v/>
      </c>
      <c r="S789" s="17">
        <f>IF($O789="","",DATE(YEAR($O789),MONTH($O789),1))</f>
        <v/>
      </c>
      <c r="T789" s="16">
        <f>IF($P789="Overdue",COUNTIF($P$3:$P789,"Overdue"),"")</f>
        <v/>
      </c>
    </row>
    <row r="790">
      <c r="A790" s="4" t="n"/>
      <c r="B790" s="4" t="n"/>
      <c r="C790" s="14" t="n"/>
      <c r="D790" s="4" t="n"/>
      <c r="E790" s="4" t="n"/>
      <c r="F790" s="5" t="n"/>
      <c r="G790" s="6" t="n"/>
      <c r="H790" s="5" t="n"/>
      <c r="I790" s="4" t="n"/>
      <c r="J790" s="5" t="n"/>
      <c r="K790" s="5" t="n"/>
      <c r="L790" s="4" t="n"/>
      <c r="M790" s="5" t="n"/>
      <c r="N790" s="4" t="n"/>
      <c r="O790" s="15">
        <f>IF($F790="","",EDATE($F790,IF($G790="",'Settings'!$B$6,$G790)))</f>
        <v/>
      </c>
      <c r="P790" s="9">
        <f>IF($O790="","",IF(OR($M790&lt;&gt;"",$L790="Booked"),"Booked",IF(OR($L790="Declined",$L790="Moved / left"),"Closed",IF($O790&lt;DATE(YEAR('Settings'!$B$5),MONTH('Settings'!$B$5),1),"Overdue",IF($O790&lt;=EOMONTH('Settings'!$B$5,0),"Due this month",IF($O790&lt;=EOMONTH('Settings'!$B$5,1),"Due next month","Not yet due"))))))</f>
        <v/>
      </c>
      <c r="Q790" s="16">
        <f>IF($P790="Overdue",'Settings'!$B$5-$O790,"")</f>
        <v/>
      </c>
      <c r="R790" s="16">
        <f>IF($A790="","",COUNT($H790,$J790,$K790))</f>
        <v/>
      </c>
      <c r="S790" s="17">
        <f>IF($O790="","",DATE(YEAR($O790),MONTH($O790),1))</f>
        <v/>
      </c>
      <c r="T790" s="16">
        <f>IF($P790="Overdue",COUNTIF($P$3:$P790,"Overdue"),"")</f>
        <v/>
      </c>
    </row>
    <row r="791">
      <c r="A791" s="4" t="n"/>
      <c r="B791" s="4" t="n"/>
      <c r="C791" s="14" t="n"/>
      <c r="D791" s="4" t="n"/>
      <c r="E791" s="4" t="n"/>
      <c r="F791" s="5" t="n"/>
      <c r="G791" s="6" t="n"/>
      <c r="H791" s="5" t="n"/>
      <c r="I791" s="4" t="n"/>
      <c r="J791" s="5" t="n"/>
      <c r="K791" s="5" t="n"/>
      <c r="L791" s="4" t="n"/>
      <c r="M791" s="5" t="n"/>
      <c r="N791" s="4" t="n"/>
      <c r="O791" s="15">
        <f>IF($F791="","",EDATE($F791,IF($G791="",'Settings'!$B$6,$G791)))</f>
        <v/>
      </c>
      <c r="P791" s="9">
        <f>IF($O791="","",IF(OR($M791&lt;&gt;"",$L791="Booked"),"Booked",IF(OR($L791="Declined",$L791="Moved / left"),"Closed",IF($O791&lt;DATE(YEAR('Settings'!$B$5),MONTH('Settings'!$B$5),1),"Overdue",IF($O791&lt;=EOMONTH('Settings'!$B$5,0),"Due this month",IF($O791&lt;=EOMONTH('Settings'!$B$5,1),"Due next month","Not yet due"))))))</f>
        <v/>
      </c>
      <c r="Q791" s="16">
        <f>IF($P791="Overdue",'Settings'!$B$5-$O791,"")</f>
        <v/>
      </c>
      <c r="R791" s="16">
        <f>IF($A791="","",COUNT($H791,$J791,$K791))</f>
        <v/>
      </c>
      <c r="S791" s="17">
        <f>IF($O791="","",DATE(YEAR($O791),MONTH($O791),1))</f>
        <v/>
      </c>
      <c r="T791" s="16">
        <f>IF($P791="Overdue",COUNTIF($P$3:$P791,"Overdue"),"")</f>
        <v/>
      </c>
    </row>
    <row r="792">
      <c r="A792" s="4" t="n"/>
      <c r="B792" s="4" t="n"/>
      <c r="C792" s="14" t="n"/>
      <c r="D792" s="4" t="n"/>
      <c r="E792" s="4" t="n"/>
      <c r="F792" s="5" t="n"/>
      <c r="G792" s="6" t="n"/>
      <c r="H792" s="5" t="n"/>
      <c r="I792" s="4" t="n"/>
      <c r="J792" s="5" t="n"/>
      <c r="K792" s="5" t="n"/>
      <c r="L792" s="4" t="n"/>
      <c r="M792" s="5" t="n"/>
      <c r="N792" s="4" t="n"/>
      <c r="O792" s="15">
        <f>IF($F792="","",EDATE($F792,IF($G792="",'Settings'!$B$6,$G792)))</f>
        <v/>
      </c>
      <c r="P792" s="9">
        <f>IF($O792="","",IF(OR($M792&lt;&gt;"",$L792="Booked"),"Booked",IF(OR($L792="Declined",$L792="Moved / left"),"Closed",IF($O792&lt;DATE(YEAR('Settings'!$B$5),MONTH('Settings'!$B$5),1),"Overdue",IF($O792&lt;=EOMONTH('Settings'!$B$5,0),"Due this month",IF($O792&lt;=EOMONTH('Settings'!$B$5,1),"Due next month","Not yet due"))))))</f>
        <v/>
      </c>
      <c r="Q792" s="16">
        <f>IF($P792="Overdue",'Settings'!$B$5-$O792,"")</f>
        <v/>
      </c>
      <c r="R792" s="16">
        <f>IF($A792="","",COUNT($H792,$J792,$K792))</f>
        <v/>
      </c>
      <c r="S792" s="17">
        <f>IF($O792="","",DATE(YEAR($O792),MONTH($O792),1))</f>
        <v/>
      </c>
      <c r="T792" s="16">
        <f>IF($P792="Overdue",COUNTIF($P$3:$P792,"Overdue"),"")</f>
        <v/>
      </c>
    </row>
    <row r="793">
      <c r="A793" s="4" t="n"/>
      <c r="B793" s="4" t="n"/>
      <c r="C793" s="14" t="n"/>
      <c r="D793" s="4" t="n"/>
      <c r="E793" s="4" t="n"/>
      <c r="F793" s="5" t="n"/>
      <c r="G793" s="6" t="n"/>
      <c r="H793" s="5" t="n"/>
      <c r="I793" s="4" t="n"/>
      <c r="J793" s="5" t="n"/>
      <c r="K793" s="5" t="n"/>
      <c r="L793" s="4" t="n"/>
      <c r="M793" s="5" t="n"/>
      <c r="N793" s="4" t="n"/>
      <c r="O793" s="15">
        <f>IF($F793="","",EDATE($F793,IF($G793="",'Settings'!$B$6,$G793)))</f>
        <v/>
      </c>
      <c r="P793" s="9">
        <f>IF($O793="","",IF(OR($M793&lt;&gt;"",$L793="Booked"),"Booked",IF(OR($L793="Declined",$L793="Moved / left"),"Closed",IF($O793&lt;DATE(YEAR('Settings'!$B$5),MONTH('Settings'!$B$5),1),"Overdue",IF($O793&lt;=EOMONTH('Settings'!$B$5,0),"Due this month",IF($O793&lt;=EOMONTH('Settings'!$B$5,1),"Due next month","Not yet due"))))))</f>
        <v/>
      </c>
      <c r="Q793" s="16">
        <f>IF($P793="Overdue",'Settings'!$B$5-$O793,"")</f>
        <v/>
      </c>
      <c r="R793" s="16">
        <f>IF($A793="","",COUNT($H793,$J793,$K793))</f>
        <v/>
      </c>
      <c r="S793" s="17">
        <f>IF($O793="","",DATE(YEAR($O793),MONTH($O793),1))</f>
        <v/>
      </c>
      <c r="T793" s="16">
        <f>IF($P793="Overdue",COUNTIF($P$3:$P793,"Overdue"),"")</f>
        <v/>
      </c>
    </row>
    <row r="794">
      <c r="A794" s="4" t="n"/>
      <c r="B794" s="4" t="n"/>
      <c r="C794" s="14" t="n"/>
      <c r="D794" s="4" t="n"/>
      <c r="E794" s="4" t="n"/>
      <c r="F794" s="5" t="n"/>
      <c r="G794" s="6" t="n"/>
      <c r="H794" s="5" t="n"/>
      <c r="I794" s="4" t="n"/>
      <c r="J794" s="5" t="n"/>
      <c r="K794" s="5" t="n"/>
      <c r="L794" s="4" t="n"/>
      <c r="M794" s="5" t="n"/>
      <c r="N794" s="4" t="n"/>
      <c r="O794" s="15">
        <f>IF($F794="","",EDATE($F794,IF($G794="",'Settings'!$B$6,$G794)))</f>
        <v/>
      </c>
      <c r="P794" s="9">
        <f>IF($O794="","",IF(OR($M794&lt;&gt;"",$L794="Booked"),"Booked",IF(OR($L794="Declined",$L794="Moved / left"),"Closed",IF($O794&lt;DATE(YEAR('Settings'!$B$5),MONTH('Settings'!$B$5),1),"Overdue",IF($O794&lt;=EOMONTH('Settings'!$B$5,0),"Due this month",IF($O794&lt;=EOMONTH('Settings'!$B$5,1),"Due next month","Not yet due"))))))</f>
        <v/>
      </c>
      <c r="Q794" s="16">
        <f>IF($P794="Overdue",'Settings'!$B$5-$O794,"")</f>
        <v/>
      </c>
      <c r="R794" s="16">
        <f>IF($A794="","",COUNT($H794,$J794,$K794))</f>
        <v/>
      </c>
      <c r="S794" s="17">
        <f>IF($O794="","",DATE(YEAR($O794),MONTH($O794),1))</f>
        <v/>
      </c>
      <c r="T794" s="16">
        <f>IF($P794="Overdue",COUNTIF($P$3:$P794,"Overdue"),"")</f>
        <v/>
      </c>
    </row>
    <row r="795">
      <c r="A795" s="4" t="n"/>
      <c r="B795" s="4" t="n"/>
      <c r="C795" s="14" t="n"/>
      <c r="D795" s="4" t="n"/>
      <c r="E795" s="4" t="n"/>
      <c r="F795" s="5" t="n"/>
      <c r="G795" s="6" t="n"/>
      <c r="H795" s="5" t="n"/>
      <c r="I795" s="4" t="n"/>
      <c r="J795" s="5" t="n"/>
      <c r="K795" s="5" t="n"/>
      <c r="L795" s="4" t="n"/>
      <c r="M795" s="5" t="n"/>
      <c r="N795" s="4" t="n"/>
      <c r="O795" s="15">
        <f>IF($F795="","",EDATE($F795,IF($G795="",'Settings'!$B$6,$G795)))</f>
        <v/>
      </c>
      <c r="P795" s="9">
        <f>IF($O795="","",IF(OR($M795&lt;&gt;"",$L795="Booked"),"Booked",IF(OR($L795="Declined",$L795="Moved / left"),"Closed",IF($O795&lt;DATE(YEAR('Settings'!$B$5),MONTH('Settings'!$B$5),1),"Overdue",IF($O795&lt;=EOMONTH('Settings'!$B$5,0),"Due this month",IF($O795&lt;=EOMONTH('Settings'!$B$5,1),"Due next month","Not yet due"))))))</f>
        <v/>
      </c>
      <c r="Q795" s="16">
        <f>IF($P795="Overdue",'Settings'!$B$5-$O795,"")</f>
        <v/>
      </c>
      <c r="R795" s="16">
        <f>IF($A795="","",COUNT($H795,$J795,$K795))</f>
        <v/>
      </c>
      <c r="S795" s="17">
        <f>IF($O795="","",DATE(YEAR($O795),MONTH($O795),1))</f>
        <v/>
      </c>
      <c r="T795" s="16">
        <f>IF($P795="Overdue",COUNTIF($P$3:$P795,"Overdue"),"")</f>
        <v/>
      </c>
    </row>
    <row r="796">
      <c r="A796" s="4" t="n"/>
      <c r="B796" s="4" t="n"/>
      <c r="C796" s="14" t="n"/>
      <c r="D796" s="4" t="n"/>
      <c r="E796" s="4" t="n"/>
      <c r="F796" s="5" t="n"/>
      <c r="G796" s="6" t="n"/>
      <c r="H796" s="5" t="n"/>
      <c r="I796" s="4" t="n"/>
      <c r="J796" s="5" t="n"/>
      <c r="K796" s="5" t="n"/>
      <c r="L796" s="4" t="n"/>
      <c r="M796" s="5" t="n"/>
      <c r="N796" s="4" t="n"/>
      <c r="O796" s="15">
        <f>IF($F796="","",EDATE($F796,IF($G796="",'Settings'!$B$6,$G796)))</f>
        <v/>
      </c>
      <c r="P796" s="9">
        <f>IF($O796="","",IF(OR($M796&lt;&gt;"",$L796="Booked"),"Booked",IF(OR($L796="Declined",$L796="Moved / left"),"Closed",IF($O796&lt;DATE(YEAR('Settings'!$B$5),MONTH('Settings'!$B$5),1),"Overdue",IF($O796&lt;=EOMONTH('Settings'!$B$5,0),"Due this month",IF($O796&lt;=EOMONTH('Settings'!$B$5,1),"Due next month","Not yet due"))))))</f>
        <v/>
      </c>
      <c r="Q796" s="16">
        <f>IF($P796="Overdue",'Settings'!$B$5-$O796,"")</f>
        <v/>
      </c>
      <c r="R796" s="16">
        <f>IF($A796="","",COUNT($H796,$J796,$K796))</f>
        <v/>
      </c>
      <c r="S796" s="17">
        <f>IF($O796="","",DATE(YEAR($O796),MONTH($O796),1))</f>
        <v/>
      </c>
      <c r="T796" s="16">
        <f>IF($P796="Overdue",COUNTIF($P$3:$P796,"Overdue"),"")</f>
        <v/>
      </c>
    </row>
    <row r="797">
      <c r="A797" s="4" t="n"/>
      <c r="B797" s="4" t="n"/>
      <c r="C797" s="14" t="n"/>
      <c r="D797" s="4" t="n"/>
      <c r="E797" s="4" t="n"/>
      <c r="F797" s="5" t="n"/>
      <c r="G797" s="6" t="n"/>
      <c r="H797" s="5" t="n"/>
      <c r="I797" s="4" t="n"/>
      <c r="J797" s="5" t="n"/>
      <c r="K797" s="5" t="n"/>
      <c r="L797" s="4" t="n"/>
      <c r="M797" s="5" t="n"/>
      <c r="N797" s="4" t="n"/>
      <c r="O797" s="15">
        <f>IF($F797="","",EDATE($F797,IF($G797="",'Settings'!$B$6,$G797)))</f>
        <v/>
      </c>
      <c r="P797" s="9">
        <f>IF($O797="","",IF(OR($M797&lt;&gt;"",$L797="Booked"),"Booked",IF(OR($L797="Declined",$L797="Moved / left"),"Closed",IF($O797&lt;DATE(YEAR('Settings'!$B$5),MONTH('Settings'!$B$5),1),"Overdue",IF($O797&lt;=EOMONTH('Settings'!$B$5,0),"Due this month",IF($O797&lt;=EOMONTH('Settings'!$B$5,1),"Due next month","Not yet due"))))))</f>
        <v/>
      </c>
      <c r="Q797" s="16">
        <f>IF($P797="Overdue",'Settings'!$B$5-$O797,"")</f>
        <v/>
      </c>
      <c r="R797" s="16">
        <f>IF($A797="","",COUNT($H797,$J797,$K797))</f>
        <v/>
      </c>
      <c r="S797" s="17">
        <f>IF($O797="","",DATE(YEAR($O797),MONTH($O797),1))</f>
        <v/>
      </c>
      <c r="T797" s="16">
        <f>IF($P797="Overdue",COUNTIF($P$3:$P797,"Overdue"),"")</f>
        <v/>
      </c>
    </row>
    <row r="798">
      <c r="A798" s="4" t="n"/>
      <c r="B798" s="4" t="n"/>
      <c r="C798" s="14" t="n"/>
      <c r="D798" s="4" t="n"/>
      <c r="E798" s="4" t="n"/>
      <c r="F798" s="5" t="n"/>
      <c r="G798" s="6" t="n"/>
      <c r="H798" s="5" t="n"/>
      <c r="I798" s="4" t="n"/>
      <c r="J798" s="5" t="n"/>
      <c r="K798" s="5" t="n"/>
      <c r="L798" s="4" t="n"/>
      <c r="M798" s="5" t="n"/>
      <c r="N798" s="4" t="n"/>
      <c r="O798" s="15">
        <f>IF($F798="","",EDATE($F798,IF($G798="",'Settings'!$B$6,$G798)))</f>
        <v/>
      </c>
      <c r="P798" s="9">
        <f>IF($O798="","",IF(OR($M798&lt;&gt;"",$L798="Booked"),"Booked",IF(OR($L798="Declined",$L798="Moved / left"),"Closed",IF($O798&lt;DATE(YEAR('Settings'!$B$5),MONTH('Settings'!$B$5),1),"Overdue",IF($O798&lt;=EOMONTH('Settings'!$B$5,0),"Due this month",IF($O798&lt;=EOMONTH('Settings'!$B$5,1),"Due next month","Not yet due"))))))</f>
        <v/>
      </c>
      <c r="Q798" s="16">
        <f>IF($P798="Overdue",'Settings'!$B$5-$O798,"")</f>
        <v/>
      </c>
      <c r="R798" s="16">
        <f>IF($A798="","",COUNT($H798,$J798,$K798))</f>
        <v/>
      </c>
      <c r="S798" s="17">
        <f>IF($O798="","",DATE(YEAR($O798),MONTH($O798),1))</f>
        <v/>
      </c>
      <c r="T798" s="16">
        <f>IF($P798="Overdue",COUNTIF($P$3:$P798,"Overdue"),"")</f>
        <v/>
      </c>
    </row>
    <row r="799">
      <c r="A799" s="4" t="n"/>
      <c r="B799" s="4" t="n"/>
      <c r="C799" s="14" t="n"/>
      <c r="D799" s="4" t="n"/>
      <c r="E799" s="4" t="n"/>
      <c r="F799" s="5" t="n"/>
      <c r="G799" s="6" t="n"/>
      <c r="H799" s="5" t="n"/>
      <c r="I799" s="4" t="n"/>
      <c r="J799" s="5" t="n"/>
      <c r="K799" s="5" t="n"/>
      <c r="L799" s="4" t="n"/>
      <c r="M799" s="5" t="n"/>
      <c r="N799" s="4" t="n"/>
      <c r="O799" s="15">
        <f>IF($F799="","",EDATE($F799,IF($G799="",'Settings'!$B$6,$G799)))</f>
        <v/>
      </c>
      <c r="P799" s="9">
        <f>IF($O799="","",IF(OR($M799&lt;&gt;"",$L799="Booked"),"Booked",IF(OR($L799="Declined",$L799="Moved / left"),"Closed",IF($O799&lt;DATE(YEAR('Settings'!$B$5),MONTH('Settings'!$B$5),1),"Overdue",IF($O799&lt;=EOMONTH('Settings'!$B$5,0),"Due this month",IF($O799&lt;=EOMONTH('Settings'!$B$5,1),"Due next month","Not yet due"))))))</f>
        <v/>
      </c>
      <c r="Q799" s="16">
        <f>IF($P799="Overdue",'Settings'!$B$5-$O799,"")</f>
        <v/>
      </c>
      <c r="R799" s="16">
        <f>IF($A799="","",COUNT($H799,$J799,$K799))</f>
        <v/>
      </c>
      <c r="S799" s="17">
        <f>IF($O799="","",DATE(YEAR($O799),MONTH($O799),1))</f>
        <v/>
      </c>
      <c r="T799" s="16">
        <f>IF($P799="Overdue",COUNTIF($P$3:$P799,"Overdue"),"")</f>
        <v/>
      </c>
    </row>
    <row r="800">
      <c r="A800" s="4" t="n"/>
      <c r="B800" s="4" t="n"/>
      <c r="C800" s="14" t="n"/>
      <c r="D800" s="4" t="n"/>
      <c r="E800" s="4" t="n"/>
      <c r="F800" s="5" t="n"/>
      <c r="G800" s="6" t="n"/>
      <c r="H800" s="5" t="n"/>
      <c r="I800" s="4" t="n"/>
      <c r="J800" s="5" t="n"/>
      <c r="K800" s="5" t="n"/>
      <c r="L800" s="4" t="n"/>
      <c r="M800" s="5" t="n"/>
      <c r="N800" s="4" t="n"/>
      <c r="O800" s="15">
        <f>IF($F800="","",EDATE($F800,IF($G800="",'Settings'!$B$6,$G800)))</f>
        <v/>
      </c>
      <c r="P800" s="9">
        <f>IF($O800="","",IF(OR($M800&lt;&gt;"",$L800="Booked"),"Booked",IF(OR($L800="Declined",$L800="Moved / left"),"Closed",IF($O800&lt;DATE(YEAR('Settings'!$B$5),MONTH('Settings'!$B$5),1),"Overdue",IF($O800&lt;=EOMONTH('Settings'!$B$5,0),"Due this month",IF($O800&lt;=EOMONTH('Settings'!$B$5,1),"Due next month","Not yet due"))))))</f>
        <v/>
      </c>
      <c r="Q800" s="16">
        <f>IF($P800="Overdue",'Settings'!$B$5-$O800,"")</f>
        <v/>
      </c>
      <c r="R800" s="16">
        <f>IF($A800="","",COUNT($H800,$J800,$K800))</f>
        <v/>
      </c>
      <c r="S800" s="17">
        <f>IF($O800="","",DATE(YEAR($O800),MONTH($O800),1))</f>
        <v/>
      </c>
      <c r="T800" s="16">
        <f>IF($P800="Overdue",COUNTIF($P$3:$P800,"Overdue"),"")</f>
        <v/>
      </c>
    </row>
    <row r="801">
      <c r="A801" s="4" t="n"/>
      <c r="B801" s="4" t="n"/>
      <c r="C801" s="14" t="n"/>
      <c r="D801" s="4" t="n"/>
      <c r="E801" s="4" t="n"/>
      <c r="F801" s="5" t="n"/>
      <c r="G801" s="6" t="n"/>
      <c r="H801" s="5" t="n"/>
      <c r="I801" s="4" t="n"/>
      <c r="J801" s="5" t="n"/>
      <c r="K801" s="5" t="n"/>
      <c r="L801" s="4" t="n"/>
      <c r="M801" s="5" t="n"/>
      <c r="N801" s="4" t="n"/>
      <c r="O801" s="15">
        <f>IF($F801="","",EDATE($F801,IF($G801="",'Settings'!$B$6,$G801)))</f>
        <v/>
      </c>
      <c r="P801" s="9">
        <f>IF($O801="","",IF(OR($M801&lt;&gt;"",$L801="Booked"),"Booked",IF(OR($L801="Declined",$L801="Moved / left"),"Closed",IF($O801&lt;DATE(YEAR('Settings'!$B$5),MONTH('Settings'!$B$5),1),"Overdue",IF($O801&lt;=EOMONTH('Settings'!$B$5,0),"Due this month",IF($O801&lt;=EOMONTH('Settings'!$B$5,1),"Due next month","Not yet due"))))))</f>
        <v/>
      </c>
      <c r="Q801" s="16">
        <f>IF($P801="Overdue",'Settings'!$B$5-$O801,"")</f>
        <v/>
      </c>
      <c r="R801" s="16">
        <f>IF($A801="","",COUNT($H801,$J801,$K801))</f>
        <v/>
      </c>
      <c r="S801" s="17">
        <f>IF($O801="","",DATE(YEAR($O801),MONTH($O801),1))</f>
        <v/>
      </c>
      <c r="T801" s="16">
        <f>IF($P801="Overdue",COUNTIF($P$3:$P801,"Overdue"),"")</f>
        <v/>
      </c>
    </row>
    <row r="802">
      <c r="A802" s="4" t="n"/>
      <c r="B802" s="4" t="n"/>
      <c r="C802" s="14" t="n"/>
      <c r="D802" s="4" t="n"/>
      <c r="E802" s="4" t="n"/>
      <c r="F802" s="5" t="n"/>
      <c r="G802" s="6" t="n"/>
      <c r="H802" s="5" t="n"/>
      <c r="I802" s="4" t="n"/>
      <c r="J802" s="5" t="n"/>
      <c r="K802" s="5" t="n"/>
      <c r="L802" s="4" t="n"/>
      <c r="M802" s="5" t="n"/>
      <c r="N802" s="4" t="n"/>
      <c r="O802" s="15">
        <f>IF($F802="","",EDATE($F802,IF($G802="",'Settings'!$B$6,$G802)))</f>
        <v/>
      </c>
      <c r="P802" s="9">
        <f>IF($O802="","",IF(OR($M802&lt;&gt;"",$L802="Booked"),"Booked",IF(OR($L802="Declined",$L802="Moved / left"),"Closed",IF($O802&lt;DATE(YEAR('Settings'!$B$5),MONTH('Settings'!$B$5),1),"Overdue",IF($O802&lt;=EOMONTH('Settings'!$B$5,0),"Due this month",IF($O802&lt;=EOMONTH('Settings'!$B$5,1),"Due next month","Not yet due"))))))</f>
        <v/>
      </c>
      <c r="Q802" s="16">
        <f>IF($P802="Overdue",'Settings'!$B$5-$O802,"")</f>
        <v/>
      </c>
      <c r="R802" s="16">
        <f>IF($A802="","",COUNT($H802,$J802,$K802))</f>
        <v/>
      </c>
      <c r="S802" s="17">
        <f>IF($O802="","",DATE(YEAR($O802),MONTH($O802),1))</f>
        <v/>
      </c>
      <c r="T802" s="16">
        <f>IF($P802="Overdue",COUNTIF($P$3:$P802,"Overdue"),"")</f>
        <v/>
      </c>
    </row>
    <row r="803">
      <c r="A803" s="4" t="n"/>
      <c r="B803" s="4" t="n"/>
      <c r="C803" s="14" t="n"/>
      <c r="D803" s="4" t="n"/>
      <c r="E803" s="4" t="n"/>
      <c r="F803" s="5" t="n"/>
      <c r="G803" s="6" t="n"/>
      <c r="H803" s="5" t="n"/>
      <c r="I803" s="4" t="n"/>
      <c r="J803" s="5" t="n"/>
      <c r="K803" s="5" t="n"/>
      <c r="L803" s="4" t="n"/>
      <c r="M803" s="5" t="n"/>
      <c r="N803" s="4" t="n"/>
      <c r="O803" s="15">
        <f>IF($F803="","",EDATE($F803,IF($G803="",'Settings'!$B$6,$G803)))</f>
        <v/>
      </c>
      <c r="P803" s="9">
        <f>IF($O803="","",IF(OR($M803&lt;&gt;"",$L803="Booked"),"Booked",IF(OR($L803="Declined",$L803="Moved / left"),"Closed",IF($O803&lt;DATE(YEAR('Settings'!$B$5),MONTH('Settings'!$B$5),1),"Overdue",IF($O803&lt;=EOMONTH('Settings'!$B$5,0),"Due this month",IF($O803&lt;=EOMONTH('Settings'!$B$5,1),"Due next month","Not yet due"))))))</f>
        <v/>
      </c>
      <c r="Q803" s="16">
        <f>IF($P803="Overdue",'Settings'!$B$5-$O803,"")</f>
        <v/>
      </c>
      <c r="R803" s="16">
        <f>IF($A803="","",COUNT($H803,$J803,$K803))</f>
        <v/>
      </c>
      <c r="S803" s="17">
        <f>IF($O803="","",DATE(YEAR($O803),MONTH($O803),1))</f>
        <v/>
      </c>
      <c r="T803" s="16">
        <f>IF($P803="Overdue",COUNTIF($P$3:$P803,"Overdue"),"")</f>
        <v/>
      </c>
    </row>
    <row r="804">
      <c r="A804" s="4" t="n"/>
      <c r="B804" s="4" t="n"/>
      <c r="C804" s="14" t="n"/>
      <c r="D804" s="4" t="n"/>
      <c r="E804" s="4" t="n"/>
      <c r="F804" s="5" t="n"/>
      <c r="G804" s="6" t="n"/>
      <c r="H804" s="5" t="n"/>
      <c r="I804" s="4" t="n"/>
      <c r="J804" s="5" t="n"/>
      <c r="K804" s="5" t="n"/>
      <c r="L804" s="4" t="n"/>
      <c r="M804" s="5" t="n"/>
      <c r="N804" s="4" t="n"/>
      <c r="O804" s="15">
        <f>IF($F804="","",EDATE($F804,IF($G804="",'Settings'!$B$6,$G804)))</f>
        <v/>
      </c>
      <c r="P804" s="9">
        <f>IF($O804="","",IF(OR($M804&lt;&gt;"",$L804="Booked"),"Booked",IF(OR($L804="Declined",$L804="Moved / left"),"Closed",IF($O804&lt;DATE(YEAR('Settings'!$B$5),MONTH('Settings'!$B$5),1),"Overdue",IF($O804&lt;=EOMONTH('Settings'!$B$5,0),"Due this month",IF($O804&lt;=EOMONTH('Settings'!$B$5,1),"Due next month","Not yet due"))))))</f>
        <v/>
      </c>
      <c r="Q804" s="16">
        <f>IF($P804="Overdue",'Settings'!$B$5-$O804,"")</f>
        <v/>
      </c>
      <c r="R804" s="16">
        <f>IF($A804="","",COUNT($H804,$J804,$K804))</f>
        <v/>
      </c>
      <c r="S804" s="17">
        <f>IF($O804="","",DATE(YEAR($O804),MONTH($O804),1))</f>
        <v/>
      </c>
      <c r="T804" s="16">
        <f>IF($P804="Overdue",COUNTIF($P$3:$P804,"Overdue"),"")</f>
        <v/>
      </c>
    </row>
    <row r="805">
      <c r="A805" s="4" t="n"/>
      <c r="B805" s="4" t="n"/>
      <c r="C805" s="14" t="n"/>
      <c r="D805" s="4" t="n"/>
      <c r="E805" s="4" t="n"/>
      <c r="F805" s="5" t="n"/>
      <c r="G805" s="6" t="n"/>
      <c r="H805" s="5" t="n"/>
      <c r="I805" s="4" t="n"/>
      <c r="J805" s="5" t="n"/>
      <c r="K805" s="5" t="n"/>
      <c r="L805" s="4" t="n"/>
      <c r="M805" s="5" t="n"/>
      <c r="N805" s="4" t="n"/>
      <c r="O805" s="15">
        <f>IF($F805="","",EDATE($F805,IF($G805="",'Settings'!$B$6,$G805)))</f>
        <v/>
      </c>
      <c r="P805" s="9">
        <f>IF($O805="","",IF(OR($M805&lt;&gt;"",$L805="Booked"),"Booked",IF(OR($L805="Declined",$L805="Moved / left"),"Closed",IF($O805&lt;DATE(YEAR('Settings'!$B$5),MONTH('Settings'!$B$5),1),"Overdue",IF($O805&lt;=EOMONTH('Settings'!$B$5,0),"Due this month",IF($O805&lt;=EOMONTH('Settings'!$B$5,1),"Due next month","Not yet due"))))))</f>
        <v/>
      </c>
      <c r="Q805" s="16">
        <f>IF($P805="Overdue",'Settings'!$B$5-$O805,"")</f>
        <v/>
      </c>
      <c r="R805" s="16">
        <f>IF($A805="","",COUNT($H805,$J805,$K805))</f>
        <v/>
      </c>
      <c r="S805" s="17">
        <f>IF($O805="","",DATE(YEAR($O805),MONTH($O805),1))</f>
        <v/>
      </c>
      <c r="T805" s="16">
        <f>IF($P805="Overdue",COUNTIF($P$3:$P805,"Overdue"),"")</f>
        <v/>
      </c>
    </row>
    <row r="806">
      <c r="A806" s="4" t="n"/>
      <c r="B806" s="4" t="n"/>
      <c r="C806" s="14" t="n"/>
      <c r="D806" s="4" t="n"/>
      <c r="E806" s="4" t="n"/>
      <c r="F806" s="5" t="n"/>
      <c r="G806" s="6" t="n"/>
      <c r="H806" s="5" t="n"/>
      <c r="I806" s="4" t="n"/>
      <c r="J806" s="5" t="n"/>
      <c r="K806" s="5" t="n"/>
      <c r="L806" s="4" t="n"/>
      <c r="M806" s="5" t="n"/>
      <c r="N806" s="4" t="n"/>
      <c r="O806" s="15">
        <f>IF($F806="","",EDATE($F806,IF($G806="",'Settings'!$B$6,$G806)))</f>
        <v/>
      </c>
      <c r="P806" s="9">
        <f>IF($O806="","",IF(OR($M806&lt;&gt;"",$L806="Booked"),"Booked",IF(OR($L806="Declined",$L806="Moved / left"),"Closed",IF($O806&lt;DATE(YEAR('Settings'!$B$5),MONTH('Settings'!$B$5),1),"Overdue",IF($O806&lt;=EOMONTH('Settings'!$B$5,0),"Due this month",IF($O806&lt;=EOMONTH('Settings'!$B$5,1),"Due next month","Not yet due"))))))</f>
        <v/>
      </c>
      <c r="Q806" s="16">
        <f>IF($P806="Overdue",'Settings'!$B$5-$O806,"")</f>
        <v/>
      </c>
      <c r="R806" s="16">
        <f>IF($A806="","",COUNT($H806,$J806,$K806))</f>
        <v/>
      </c>
      <c r="S806" s="17">
        <f>IF($O806="","",DATE(YEAR($O806),MONTH($O806),1))</f>
        <v/>
      </c>
      <c r="T806" s="16">
        <f>IF($P806="Overdue",COUNTIF($P$3:$P806,"Overdue"),"")</f>
        <v/>
      </c>
    </row>
    <row r="807">
      <c r="A807" s="4" t="n"/>
      <c r="B807" s="4" t="n"/>
      <c r="C807" s="14" t="n"/>
      <c r="D807" s="4" t="n"/>
      <c r="E807" s="4" t="n"/>
      <c r="F807" s="5" t="n"/>
      <c r="G807" s="6" t="n"/>
      <c r="H807" s="5" t="n"/>
      <c r="I807" s="4" t="n"/>
      <c r="J807" s="5" t="n"/>
      <c r="K807" s="5" t="n"/>
      <c r="L807" s="4" t="n"/>
      <c r="M807" s="5" t="n"/>
      <c r="N807" s="4" t="n"/>
      <c r="O807" s="15">
        <f>IF($F807="","",EDATE($F807,IF($G807="",'Settings'!$B$6,$G807)))</f>
        <v/>
      </c>
      <c r="P807" s="9">
        <f>IF($O807="","",IF(OR($M807&lt;&gt;"",$L807="Booked"),"Booked",IF(OR($L807="Declined",$L807="Moved / left"),"Closed",IF($O807&lt;DATE(YEAR('Settings'!$B$5),MONTH('Settings'!$B$5),1),"Overdue",IF($O807&lt;=EOMONTH('Settings'!$B$5,0),"Due this month",IF($O807&lt;=EOMONTH('Settings'!$B$5,1),"Due next month","Not yet due"))))))</f>
        <v/>
      </c>
      <c r="Q807" s="16">
        <f>IF($P807="Overdue",'Settings'!$B$5-$O807,"")</f>
        <v/>
      </c>
      <c r="R807" s="16">
        <f>IF($A807="","",COUNT($H807,$J807,$K807))</f>
        <v/>
      </c>
      <c r="S807" s="17">
        <f>IF($O807="","",DATE(YEAR($O807),MONTH($O807),1))</f>
        <v/>
      </c>
      <c r="T807" s="16">
        <f>IF($P807="Overdue",COUNTIF($P$3:$P807,"Overdue"),"")</f>
        <v/>
      </c>
    </row>
    <row r="808">
      <c r="A808" s="4" t="n"/>
      <c r="B808" s="4" t="n"/>
      <c r="C808" s="14" t="n"/>
      <c r="D808" s="4" t="n"/>
      <c r="E808" s="4" t="n"/>
      <c r="F808" s="5" t="n"/>
      <c r="G808" s="6" t="n"/>
      <c r="H808" s="5" t="n"/>
      <c r="I808" s="4" t="n"/>
      <c r="J808" s="5" t="n"/>
      <c r="K808" s="5" t="n"/>
      <c r="L808" s="4" t="n"/>
      <c r="M808" s="5" t="n"/>
      <c r="N808" s="4" t="n"/>
      <c r="O808" s="15">
        <f>IF($F808="","",EDATE($F808,IF($G808="",'Settings'!$B$6,$G808)))</f>
        <v/>
      </c>
      <c r="P808" s="9">
        <f>IF($O808="","",IF(OR($M808&lt;&gt;"",$L808="Booked"),"Booked",IF(OR($L808="Declined",$L808="Moved / left"),"Closed",IF($O808&lt;DATE(YEAR('Settings'!$B$5),MONTH('Settings'!$B$5),1),"Overdue",IF($O808&lt;=EOMONTH('Settings'!$B$5,0),"Due this month",IF($O808&lt;=EOMONTH('Settings'!$B$5,1),"Due next month","Not yet due"))))))</f>
        <v/>
      </c>
      <c r="Q808" s="16">
        <f>IF($P808="Overdue",'Settings'!$B$5-$O808,"")</f>
        <v/>
      </c>
      <c r="R808" s="16">
        <f>IF($A808="","",COUNT($H808,$J808,$K808))</f>
        <v/>
      </c>
      <c r="S808" s="17">
        <f>IF($O808="","",DATE(YEAR($O808),MONTH($O808),1))</f>
        <v/>
      </c>
      <c r="T808" s="16">
        <f>IF($P808="Overdue",COUNTIF($P$3:$P808,"Overdue"),"")</f>
        <v/>
      </c>
    </row>
    <row r="809">
      <c r="A809" s="4" t="n"/>
      <c r="B809" s="4" t="n"/>
      <c r="C809" s="14" t="n"/>
      <c r="D809" s="4" t="n"/>
      <c r="E809" s="4" t="n"/>
      <c r="F809" s="5" t="n"/>
      <c r="G809" s="6" t="n"/>
      <c r="H809" s="5" t="n"/>
      <c r="I809" s="4" t="n"/>
      <c r="J809" s="5" t="n"/>
      <c r="K809" s="5" t="n"/>
      <c r="L809" s="4" t="n"/>
      <c r="M809" s="5" t="n"/>
      <c r="N809" s="4" t="n"/>
      <c r="O809" s="15">
        <f>IF($F809="","",EDATE($F809,IF($G809="",'Settings'!$B$6,$G809)))</f>
        <v/>
      </c>
      <c r="P809" s="9">
        <f>IF($O809="","",IF(OR($M809&lt;&gt;"",$L809="Booked"),"Booked",IF(OR($L809="Declined",$L809="Moved / left"),"Closed",IF($O809&lt;DATE(YEAR('Settings'!$B$5),MONTH('Settings'!$B$5),1),"Overdue",IF($O809&lt;=EOMONTH('Settings'!$B$5,0),"Due this month",IF($O809&lt;=EOMONTH('Settings'!$B$5,1),"Due next month","Not yet due"))))))</f>
        <v/>
      </c>
      <c r="Q809" s="16">
        <f>IF($P809="Overdue",'Settings'!$B$5-$O809,"")</f>
        <v/>
      </c>
      <c r="R809" s="16">
        <f>IF($A809="","",COUNT($H809,$J809,$K809))</f>
        <v/>
      </c>
      <c r="S809" s="17">
        <f>IF($O809="","",DATE(YEAR($O809),MONTH($O809),1))</f>
        <v/>
      </c>
      <c r="T809" s="16">
        <f>IF($P809="Overdue",COUNTIF($P$3:$P809,"Overdue"),"")</f>
        <v/>
      </c>
    </row>
    <row r="810">
      <c r="A810" s="4" t="n"/>
      <c r="B810" s="4" t="n"/>
      <c r="C810" s="14" t="n"/>
      <c r="D810" s="4" t="n"/>
      <c r="E810" s="4" t="n"/>
      <c r="F810" s="5" t="n"/>
      <c r="G810" s="6" t="n"/>
      <c r="H810" s="5" t="n"/>
      <c r="I810" s="4" t="n"/>
      <c r="J810" s="5" t="n"/>
      <c r="K810" s="5" t="n"/>
      <c r="L810" s="4" t="n"/>
      <c r="M810" s="5" t="n"/>
      <c r="N810" s="4" t="n"/>
      <c r="O810" s="15">
        <f>IF($F810="","",EDATE($F810,IF($G810="",'Settings'!$B$6,$G810)))</f>
        <v/>
      </c>
      <c r="P810" s="9">
        <f>IF($O810="","",IF(OR($M810&lt;&gt;"",$L810="Booked"),"Booked",IF(OR($L810="Declined",$L810="Moved / left"),"Closed",IF($O810&lt;DATE(YEAR('Settings'!$B$5),MONTH('Settings'!$B$5),1),"Overdue",IF($O810&lt;=EOMONTH('Settings'!$B$5,0),"Due this month",IF($O810&lt;=EOMONTH('Settings'!$B$5,1),"Due next month","Not yet due"))))))</f>
        <v/>
      </c>
      <c r="Q810" s="16">
        <f>IF($P810="Overdue",'Settings'!$B$5-$O810,"")</f>
        <v/>
      </c>
      <c r="R810" s="16">
        <f>IF($A810="","",COUNT($H810,$J810,$K810))</f>
        <v/>
      </c>
      <c r="S810" s="17">
        <f>IF($O810="","",DATE(YEAR($O810),MONTH($O810),1))</f>
        <v/>
      </c>
      <c r="T810" s="16">
        <f>IF($P810="Overdue",COUNTIF($P$3:$P810,"Overdue"),"")</f>
        <v/>
      </c>
    </row>
    <row r="811">
      <c r="A811" s="4" t="n"/>
      <c r="B811" s="4" t="n"/>
      <c r="C811" s="14" t="n"/>
      <c r="D811" s="4" t="n"/>
      <c r="E811" s="4" t="n"/>
      <c r="F811" s="5" t="n"/>
      <c r="G811" s="6" t="n"/>
      <c r="H811" s="5" t="n"/>
      <c r="I811" s="4" t="n"/>
      <c r="J811" s="5" t="n"/>
      <c r="K811" s="5" t="n"/>
      <c r="L811" s="4" t="n"/>
      <c r="M811" s="5" t="n"/>
      <c r="N811" s="4" t="n"/>
      <c r="O811" s="15">
        <f>IF($F811="","",EDATE($F811,IF($G811="",'Settings'!$B$6,$G811)))</f>
        <v/>
      </c>
      <c r="P811" s="9">
        <f>IF($O811="","",IF(OR($M811&lt;&gt;"",$L811="Booked"),"Booked",IF(OR($L811="Declined",$L811="Moved / left"),"Closed",IF($O811&lt;DATE(YEAR('Settings'!$B$5),MONTH('Settings'!$B$5),1),"Overdue",IF($O811&lt;=EOMONTH('Settings'!$B$5,0),"Due this month",IF($O811&lt;=EOMONTH('Settings'!$B$5,1),"Due next month","Not yet due"))))))</f>
        <v/>
      </c>
      <c r="Q811" s="16">
        <f>IF($P811="Overdue",'Settings'!$B$5-$O811,"")</f>
        <v/>
      </c>
      <c r="R811" s="16">
        <f>IF($A811="","",COUNT($H811,$J811,$K811))</f>
        <v/>
      </c>
      <c r="S811" s="17">
        <f>IF($O811="","",DATE(YEAR($O811),MONTH($O811),1))</f>
        <v/>
      </c>
      <c r="T811" s="16">
        <f>IF($P811="Overdue",COUNTIF($P$3:$P811,"Overdue"),"")</f>
        <v/>
      </c>
    </row>
    <row r="812">
      <c r="A812" s="4" t="n"/>
      <c r="B812" s="4" t="n"/>
      <c r="C812" s="14" t="n"/>
      <c r="D812" s="4" t="n"/>
      <c r="E812" s="4" t="n"/>
      <c r="F812" s="5" t="n"/>
      <c r="G812" s="6" t="n"/>
      <c r="H812" s="5" t="n"/>
      <c r="I812" s="4" t="n"/>
      <c r="J812" s="5" t="n"/>
      <c r="K812" s="5" t="n"/>
      <c r="L812" s="4" t="n"/>
      <c r="M812" s="5" t="n"/>
      <c r="N812" s="4" t="n"/>
      <c r="O812" s="15">
        <f>IF($F812="","",EDATE($F812,IF($G812="",'Settings'!$B$6,$G812)))</f>
        <v/>
      </c>
      <c r="P812" s="9">
        <f>IF($O812="","",IF(OR($M812&lt;&gt;"",$L812="Booked"),"Booked",IF(OR($L812="Declined",$L812="Moved / left"),"Closed",IF($O812&lt;DATE(YEAR('Settings'!$B$5),MONTH('Settings'!$B$5),1),"Overdue",IF($O812&lt;=EOMONTH('Settings'!$B$5,0),"Due this month",IF($O812&lt;=EOMONTH('Settings'!$B$5,1),"Due next month","Not yet due"))))))</f>
        <v/>
      </c>
      <c r="Q812" s="16">
        <f>IF($P812="Overdue",'Settings'!$B$5-$O812,"")</f>
        <v/>
      </c>
      <c r="R812" s="16">
        <f>IF($A812="","",COUNT($H812,$J812,$K812))</f>
        <v/>
      </c>
      <c r="S812" s="17">
        <f>IF($O812="","",DATE(YEAR($O812),MONTH($O812),1))</f>
        <v/>
      </c>
      <c r="T812" s="16">
        <f>IF($P812="Overdue",COUNTIF($P$3:$P812,"Overdue"),"")</f>
        <v/>
      </c>
    </row>
    <row r="813">
      <c r="A813" s="4" t="n"/>
      <c r="B813" s="4" t="n"/>
      <c r="C813" s="14" t="n"/>
      <c r="D813" s="4" t="n"/>
      <c r="E813" s="4" t="n"/>
      <c r="F813" s="5" t="n"/>
      <c r="G813" s="6" t="n"/>
      <c r="H813" s="5" t="n"/>
      <c r="I813" s="4" t="n"/>
      <c r="J813" s="5" t="n"/>
      <c r="K813" s="5" t="n"/>
      <c r="L813" s="4" t="n"/>
      <c r="M813" s="5" t="n"/>
      <c r="N813" s="4" t="n"/>
      <c r="O813" s="15">
        <f>IF($F813="","",EDATE($F813,IF($G813="",'Settings'!$B$6,$G813)))</f>
        <v/>
      </c>
      <c r="P813" s="9">
        <f>IF($O813="","",IF(OR($M813&lt;&gt;"",$L813="Booked"),"Booked",IF(OR($L813="Declined",$L813="Moved / left"),"Closed",IF($O813&lt;DATE(YEAR('Settings'!$B$5),MONTH('Settings'!$B$5),1),"Overdue",IF($O813&lt;=EOMONTH('Settings'!$B$5,0),"Due this month",IF($O813&lt;=EOMONTH('Settings'!$B$5,1),"Due next month","Not yet due"))))))</f>
        <v/>
      </c>
      <c r="Q813" s="16">
        <f>IF($P813="Overdue",'Settings'!$B$5-$O813,"")</f>
        <v/>
      </c>
      <c r="R813" s="16">
        <f>IF($A813="","",COUNT($H813,$J813,$K813))</f>
        <v/>
      </c>
      <c r="S813" s="17">
        <f>IF($O813="","",DATE(YEAR($O813),MONTH($O813),1))</f>
        <v/>
      </c>
      <c r="T813" s="16">
        <f>IF($P813="Overdue",COUNTIF($P$3:$P813,"Overdue"),"")</f>
        <v/>
      </c>
    </row>
    <row r="814">
      <c r="A814" s="4" t="n"/>
      <c r="B814" s="4" t="n"/>
      <c r="C814" s="14" t="n"/>
      <c r="D814" s="4" t="n"/>
      <c r="E814" s="4" t="n"/>
      <c r="F814" s="5" t="n"/>
      <c r="G814" s="6" t="n"/>
      <c r="H814" s="5" t="n"/>
      <c r="I814" s="4" t="n"/>
      <c r="J814" s="5" t="n"/>
      <c r="K814" s="5" t="n"/>
      <c r="L814" s="4" t="n"/>
      <c r="M814" s="5" t="n"/>
      <c r="N814" s="4" t="n"/>
      <c r="O814" s="15">
        <f>IF($F814="","",EDATE($F814,IF($G814="",'Settings'!$B$6,$G814)))</f>
        <v/>
      </c>
      <c r="P814" s="9">
        <f>IF($O814="","",IF(OR($M814&lt;&gt;"",$L814="Booked"),"Booked",IF(OR($L814="Declined",$L814="Moved / left"),"Closed",IF($O814&lt;DATE(YEAR('Settings'!$B$5),MONTH('Settings'!$B$5),1),"Overdue",IF($O814&lt;=EOMONTH('Settings'!$B$5,0),"Due this month",IF($O814&lt;=EOMONTH('Settings'!$B$5,1),"Due next month","Not yet due"))))))</f>
        <v/>
      </c>
      <c r="Q814" s="16">
        <f>IF($P814="Overdue",'Settings'!$B$5-$O814,"")</f>
        <v/>
      </c>
      <c r="R814" s="16">
        <f>IF($A814="","",COUNT($H814,$J814,$K814))</f>
        <v/>
      </c>
      <c r="S814" s="17">
        <f>IF($O814="","",DATE(YEAR($O814),MONTH($O814),1))</f>
        <v/>
      </c>
      <c r="T814" s="16">
        <f>IF($P814="Overdue",COUNTIF($P$3:$P814,"Overdue"),"")</f>
        <v/>
      </c>
    </row>
    <row r="815">
      <c r="A815" s="4" t="n"/>
      <c r="B815" s="4" t="n"/>
      <c r="C815" s="14" t="n"/>
      <c r="D815" s="4" t="n"/>
      <c r="E815" s="4" t="n"/>
      <c r="F815" s="5" t="n"/>
      <c r="G815" s="6" t="n"/>
      <c r="H815" s="5" t="n"/>
      <c r="I815" s="4" t="n"/>
      <c r="J815" s="5" t="n"/>
      <c r="K815" s="5" t="n"/>
      <c r="L815" s="4" t="n"/>
      <c r="M815" s="5" t="n"/>
      <c r="N815" s="4" t="n"/>
      <c r="O815" s="15">
        <f>IF($F815="","",EDATE($F815,IF($G815="",'Settings'!$B$6,$G815)))</f>
        <v/>
      </c>
      <c r="P815" s="9">
        <f>IF($O815="","",IF(OR($M815&lt;&gt;"",$L815="Booked"),"Booked",IF(OR($L815="Declined",$L815="Moved / left"),"Closed",IF($O815&lt;DATE(YEAR('Settings'!$B$5),MONTH('Settings'!$B$5),1),"Overdue",IF($O815&lt;=EOMONTH('Settings'!$B$5,0),"Due this month",IF($O815&lt;=EOMONTH('Settings'!$B$5,1),"Due next month","Not yet due"))))))</f>
        <v/>
      </c>
      <c r="Q815" s="16">
        <f>IF($P815="Overdue",'Settings'!$B$5-$O815,"")</f>
        <v/>
      </c>
      <c r="R815" s="16">
        <f>IF($A815="","",COUNT($H815,$J815,$K815))</f>
        <v/>
      </c>
      <c r="S815" s="17">
        <f>IF($O815="","",DATE(YEAR($O815),MONTH($O815),1))</f>
        <v/>
      </c>
      <c r="T815" s="16">
        <f>IF($P815="Overdue",COUNTIF($P$3:$P815,"Overdue"),"")</f>
        <v/>
      </c>
    </row>
    <row r="816">
      <c r="A816" s="4" t="n"/>
      <c r="B816" s="4" t="n"/>
      <c r="C816" s="14" t="n"/>
      <c r="D816" s="4" t="n"/>
      <c r="E816" s="4" t="n"/>
      <c r="F816" s="5" t="n"/>
      <c r="G816" s="6" t="n"/>
      <c r="H816" s="5" t="n"/>
      <c r="I816" s="4" t="n"/>
      <c r="J816" s="5" t="n"/>
      <c r="K816" s="5" t="n"/>
      <c r="L816" s="4" t="n"/>
      <c r="M816" s="5" t="n"/>
      <c r="N816" s="4" t="n"/>
      <c r="O816" s="15">
        <f>IF($F816="","",EDATE($F816,IF($G816="",'Settings'!$B$6,$G816)))</f>
        <v/>
      </c>
      <c r="P816" s="9">
        <f>IF($O816="","",IF(OR($M816&lt;&gt;"",$L816="Booked"),"Booked",IF(OR($L816="Declined",$L816="Moved / left"),"Closed",IF($O816&lt;DATE(YEAR('Settings'!$B$5),MONTH('Settings'!$B$5),1),"Overdue",IF($O816&lt;=EOMONTH('Settings'!$B$5,0),"Due this month",IF($O816&lt;=EOMONTH('Settings'!$B$5,1),"Due next month","Not yet due"))))))</f>
        <v/>
      </c>
      <c r="Q816" s="16">
        <f>IF($P816="Overdue",'Settings'!$B$5-$O816,"")</f>
        <v/>
      </c>
      <c r="R816" s="16">
        <f>IF($A816="","",COUNT($H816,$J816,$K816))</f>
        <v/>
      </c>
      <c r="S816" s="17">
        <f>IF($O816="","",DATE(YEAR($O816),MONTH($O816),1))</f>
        <v/>
      </c>
      <c r="T816" s="16">
        <f>IF($P816="Overdue",COUNTIF($P$3:$P816,"Overdue"),"")</f>
        <v/>
      </c>
    </row>
    <row r="817">
      <c r="A817" s="4" t="n"/>
      <c r="B817" s="4" t="n"/>
      <c r="C817" s="14" t="n"/>
      <c r="D817" s="4" t="n"/>
      <c r="E817" s="4" t="n"/>
      <c r="F817" s="5" t="n"/>
      <c r="G817" s="6" t="n"/>
      <c r="H817" s="5" t="n"/>
      <c r="I817" s="4" t="n"/>
      <c r="J817" s="5" t="n"/>
      <c r="K817" s="5" t="n"/>
      <c r="L817" s="4" t="n"/>
      <c r="M817" s="5" t="n"/>
      <c r="N817" s="4" t="n"/>
      <c r="O817" s="15">
        <f>IF($F817="","",EDATE($F817,IF($G817="",'Settings'!$B$6,$G817)))</f>
        <v/>
      </c>
      <c r="P817" s="9">
        <f>IF($O817="","",IF(OR($M817&lt;&gt;"",$L817="Booked"),"Booked",IF(OR($L817="Declined",$L817="Moved / left"),"Closed",IF($O817&lt;DATE(YEAR('Settings'!$B$5),MONTH('Settings'!$B$5),1),"Overdue",IF($O817&lt;=EOMONTH('Settings'!$B$5,0),"Due this month",IF($O817&lt;=EOMONTH('Settings'!$B$5,1),"Due next month","Not yet due"))))))</f>
        <v/>
      </c>
      <c r="Q817" s="16">
        <f>IF($P817="Overdue",'Settings'!$B$5-$O817,"")</f>
        <v/>
      </c>
      <c r="R817" s="16">
        <f>IF($A817="","",COUNT($H817,$J817,$K817))</f>
        <v/>
      </c>
      <c r="S817" s="17">
        <f>IF($O817="","",DATE(YEAR($O817),MONTH($O817),1))</f>
        <v/>
      </c>
      <c r="T817" s="16">
        <f>IF($P817="Overdue",COUNTIF($P$3:$P817,"Overdue"),"")</f>
        <v/>
      </c>
    </row>
    <row r="818">
      <c r="A818" s="4" t="n"/>
      <c r="B818" s="4" t="n"/>
      <c r="C818" s="14" t="n"/>
      <c r="D818" s="4" t="n"/>
      <c r="E818" s="4" t="n"/>
      <c r="F818" s="5" t="n"/>
      <c r="G818" s="6" t="n"/>
      <c r="H818" s="5" t="n"/>
      <c r="I818" s="4" t="n"/>
      <c r="J818" s="5" t="n"/>
      <c r="K818" s="5" t="n"/>
      <c r="L818" s="4" t="n"/>
      <c r="M818" s="5" t="n"/>
      <c r="N818" s="4" t="n"/>
      <c r="O818" s="15">
        <f>IF($F818="","",EDATE($F818,IF($G818="",'Settings'!$B$6,$G818)))</f>
        <v/>
      </c>
      <c r="P818" s="9">
        <f>IF($O818="","",IF(OR($M818&lt;&gt;"",$L818="Booked"),"Booked",IF(OR($L818="Declined",$L818="Moved / left"),"Closed",IF($O818&lt;DATE(YEAR('Settings'!$B$5),MONTH('Settings'!$B$5),1),"Overdue",IF($O818&lt;=EOMONTH('Settings'!$B$5,0),"Due this month",IF($O818&lt;=EOMONTH('Settings'!$B$5,1),"Due next month","Not yet due"))))))</f>
        <v/>
      </c>
      <c r="Q818" s="16">
        <f>IF($P818="Overdue",'Settings'!$B$5-$O818,"")</f>
        <v/>
      </c>
      <c r="R818" s="16">
        <f>IF($A818="","",COUNT($H818,$J818,$K818))</f>
        <v/>
      </c>
      <c r="S818" s="17">
        <f>IF($O818="","",DATE(YEAR($O818),MONTH($O818),1))</f>
        <v/>
      </c>
      <c r="T818" s="16">
        <f>IF($P818="Overdue",COUNTIF($P$3:$P818,"Overdue"),"")</f>
        <v/>
      </c>
    </row>
    <row r="819">
      <c r="A819" s="4" t="n"/>
      <c r="B819" s="4" t="n"/>
      <c r="C819" s="14" t="n"/>
      <c r="D819" s="4" t="n"/>
      <c r="E819" s="4" t="n"/>
      <c r="F819" s="5" t="n"/>
      <c r="G819" s="6" t="n"/>
      <c r="H819" s="5" t="n"/>
      <c r="I819" s="4" t="n"/>
      <c r="J819" s="5" t="n"/>
      <c r="K819" s="5" t="n"/>
      <c r="L819" s="4" t="n"/>
      <c r="M819" s="5" t="n"/>
      <c r="N819" s="4" t="n"/>
      <c r="O819" s="15">
        <f>IF($F819="","",EDATE($F819,IF($G819="",'Settings'!$B$6,$G819)))</f>
        <v/>
      </c>
      <c r="P819" s="9">
        <f>IF($O819="","",IF(OR($M819&lt;&gt;"",$L819="Booked"),"Booked",IF(OR($L819="Declined",$L819="Moved / left"),"Closed",IF($O819&lt;DATE(YEAR('Settings'!$B$5),MONTH('Settings'!$B$5),1),"Overdue",IF($O819&lt;=EOMONTH('Settings'!$B$5,0),"Due this month",IF($O819&lt;=EOMONTH('Settings'!$B$5,1),"Due next month","Not yet due"))))))</f>
        <v/>
      </c>
      <c r="Q819" s="16">
        <f>IF($P819="Overdue",'Settings'!$B$5-$O819,"")</f>
        <v/>
      </c>
      <c r="R819" s="16">
        <f>IF($A819="","",COUNT($H819,$J819,$K819))</f>
        <v/>
      </c>
      <c r="S819" s="17">
        <f>IF($O819="","",DATE(YEAR($O819),MONTH($O819),1))</f>
        <v/>
      </c>
      <c r="T819" s="16">
        <f>IF($P819="Overdue",COUNTIF($P$3:$P819,"Overdue"),"")</f>
        <v/>
      </c>
    </row>
    <row r="820">
      <c r="A820" s="4" t="n"/>
      <c r="B820" s="4" t="n"/>
      <c r="C820" s="14" t="n"/>
      <c r="D820" s="4" t="n"/>
      <c r="E820" s="4" t="n"/>
      <c r="F820" s="5" t="n"/>
      <c r="G820" s="6" t="n"/>
      <c r="H820" s="5" t="n"/>
      <c r="I820" s="4" t="n"/>
      <c r="J820" s="5" t="n"/>
      <c r="K820" s="5" t="n"/>
      <c r="L820" s="4" t="n"/>
      <c r="M820" s="5" t="n"/>
      <c r="N820" s="4" t="n"/>
      <c r="O820" s="15">
        <f>IF($F820="","",EDATE($F820,IF($G820="",'Settings'!$B$6,$G820)))</f>
        <v/>
      </c>
      <c r="P820" s="9">
        <f>IF($O820="","",IF(OR($M820&lt;&gt;"",$L820="Booked"),"Booked",IF(OR($L820="Declined",$L820="Moved / left"),"Closed",IF($O820&lt;DATE(YEAR('Settings'!$B$5),MONTH('Settings'!$B$5),1),"Overdue",IF($O820&lt;=EOMONTH('Settings'!$B$5,0),"Due this month",IF($O820&lt;=EOMONTH('Settings'!$B$5,1),"Due next month","Not yet due"))))))</f>
        <v/>
      </c>
      <c r="Q820" s="16">
        <f>IF($P820="Overdue",'Settings'!$B$5-$O820,"")</f>
        <v/>
      </c>
      <c r="R820" s="16">
        <f>IF($A820="","",COUNT($H820,$J820,$K820))</f>
        <v/>
      </c>
      <c r="S820" s="17">
        <f>IF($O820="","",DATE(YEAR($O820),MONTH($O820),1))</f>
        <v/>
      </c>
      <c r="T820" s="16">
        <f>IF($P820="Overdue",COUNTIF($P$3:$P820,"Overdue"),"")</f>
        <v/>
      </c>
    </row>
    <row r="821">
      <c r="A821" s="4" t="n"/>
      <c r="B821" s="4" t="n"/>
      <c r="C821" s="14" t="n"/>
      <c r="D821" s="4" t="n"/>
      <c r="E821" s="4" t="n"/>
      <c r="F821" s="5" t="n"/>
      <c r="G821" s="6" t="n"/>
      <c r="H821" s="5" t="n"/>
      <c r="I821" s="4" t="n"/>
      <c r="J821" s="5" t="n"/>
      <c r="K821" s="5" t="n"/>
      <c r="L821" s="4" t="n"/>
      <c r="M821" s="5" t="n"/>
      <c r="N821" s="4" t="n"/>
      <c r="O821" s="15">
        <f>IF($F821="","",EDATE($F821,IF($G821="",'Settings'!$B$6,$G821)))</f>
        <v/>
      </c>
      <c r="P821" s="9">
        <f>IF($O821="","",IF(OR($M821&lt;&gt;"",$L821="Booked"),"Booked",IF(OR($L821="Declined",$L821="Moved / left"),"Closed",IF($O821&lt;DATE(YEAR('Settings'!$B$5),MONTH('Settings'!$B$5),1),"Overdue",IF($O821&lt;=EOMONTH('Settings'!$B$5,0),"Due this month",IF($O821&lt;=EOMONTH('Settings'!$B$5,1),"Due next month","Not yet due"))))))</f>
        <v/>
      </c>
      <c r="Q821" s="16">
        <f>IF($P821="Overdue",'Settings'!$B$5-$O821,"")</f>
        <v/>
      </c>
      <c r="R821" s="16">
        <f>IF($A821="","",COUNT($H821,$J821,$K821))</f>
        <v/>
      </c>
      <c r="S821" s="17">
        <f>IF($O821="","",DATE(YEAR($O821),MONTH($O821),1))</f>
        <v/>
      </c>
      <c r="T821" s="16">
        <f>IF($P821="Overdue",COUNTIF($P$3:$P821,"Overdue"),"")</f>
        <v/>
      </c>
    </row>
    <row r="822">
      <c r="A822" s="4" t="n"/>
      <c r="B822" s="4" t="n"/>
      <c r="C822" s="14" t="n"/>
      <c r="D822" s="4" t="n"/>
      <c r="E822" s="4" t="n"/>
      <c r="F822" s="5" t="n"/>
      <c r="G822" s="6" t="n"/>
      <c r="H822" s="5" t="n"/>
      <c r="I822" s="4" t="n"/>
      <c r="J822" s="5" t="n"/>
      <c r="K822" s="5" t="n"/>
      <c r="L822" s="4" t="n"/>
      <c r="M822" s="5" t="n"/>
      <c r="N822" s="4" t="n"/>
      <c r="O822" s="15">
        <f>IF($F822="","",EDATE($F822,IF($G822="",'Settings'!$B$6,$G822)))</f>
        <v/>
      </c>
      <c r="P822" s="9">
        <f>IF($O822="","",IF(OR($M822&lt;&gt;"",$L822="Booked"),"Booked",IF(OR($L822="Declined",$L822="Moved / left"),"Closed",IF($O822&lt;DATE(YEAR('Settings'!$B$5),MONTH('Settings'!$B$5),1),"Overdue",IF($O822&lt;=EOMONTH('Settings'!$B$5,0),"Due this month",IF($O822&lt;=EOMONTH('Settings'!$B$5,1),"Due next month","Not yet due"))))))</f>
        <v/>
      </c>
      <c r="Q822" s="16">
        <f>IF($P822="Overdue",'Settings'!$B$5-$O822,"")</f>
        <v/>
      </c>
      <c r="R822" s="16">
        <f>IF($A822="","",COUNT($H822,$J822,$K822))</f>
        <v/>
      </c>
      <c r="S822" s="17">
        <f>IF($O822="","",DATE(YEAR($O822),MONTH($O822),1))</f>
        <v/>
      </c>
      <c r="T822" s="16">
        <f>IF($P822="Overdue",COUNTIF($P$3:$P822,"Overdue"),"")</f>
        <v/>
      </c>
    </row>
    <row r="823">
      <c r="A823" s="4" t="n"/>
      <c r="B823" s="4" t="n"/>
      <c r="C823" s="14" t="n"/>
      <c r="D823" s="4" t="n"/>
      <c r="E823" s="4" t="n"/>
      <c r="F823" s="5" t="n"/>
      <c r="G823" s="6" t="n"/>
      <c r="H823" s="5" t="n"/>
      <c r="I823" s="4" t="n"/>
      <c r="J823" s="5" t="n"/>
      <c r="K823" s="5" t="n"/>
      <c r="L823" s="4" t="n"/>
      <c r="M823" s="5" t="n"/>
      <c r="N823" s="4" t="n"/>
      <c r="O823" s="15">
        <f>IF($F823="","",EDATE($F823,IF($G823="",'Settings'!$B$6,$G823)))</f>
        <v/>
      </c>
      <c r="P823" s="9">
        <f>IF($O823="","",IF(OR($M823&lt;&gt;"",$L823="Booked"),"Booked",IF(OR($L823="Declined",$L823="Moved / left"),"Closed",IF($O823&lt;DATE(YEAR('Settings'!$B$5),MONTH('Settings'!$B$5),1),"Overdue",IF($O823&lt;=EOMONTH('Settings'!$B$5,0),"Due this month",IF($O823&lt;=EOMONTH('Settings'!$B$5,1),"Due next month","Not yet due"))))))</f>
        <v/>
      </c>
      <c r="Q823" s="16">
        <f>IF($P823="Overdue",'Settings'!$B$5-$O823,"")</f>
        <v/>
      </c>
      <c r="R823" s="16">
        <f>IF($A823="","",COUNT($H823,$J823,$K823))</f>
        <v/>
      </c>
      <c r="S823" s="17">
        <f>IF($O823="","",DATE(YEAR($O823),MONTH($O823),1))</f>
        <v/>
      </c>
      <c r="T823" s="16">
        <f>IF($P823="Overdue",COUNTIF($P$3:$P823,"Overdue"),"")</f>
        <v/>
      </c>
    </row>
    <row r="824">
      <c r="A824" s="4" t="n"/>
      <c r="B824" s="4" t="n"/>
      <c r="C824" s="14" t="n"/>
      <c r="D824" s="4" t="n"/>
      <c r="E824" s="4" t="n"/>
      <c r="F824" s="5" t="n"/>
      <c r="G824" s="6" t="n"/>
      <c r="H824" s="5" t="n"/>
      <c r="I824" s="4" t="n"/>
      <c r="J824" s="5" t="n"/>
      <c r="K824" s="5" t="n"/>
      <c r="L824" s="4" t="n"/>
      <c r="M824" s="5" t="n"/>
      <c r="N824" s="4" t="n"/>
      <c r="O824" s="15">
        <f>IF($F824="","",EDATE($F824,IF($G824="",'Settings'!$B$6,$G824)))</f>
        <v/>
      </c>
      <c r="P824" s="9">
        <f>IF($O824="","",IF(OR($M824&lt;&gt;"",$L824="Booked"),"Booked",IF(OR($L824="Declined",$L824="Moved / left"),"Closed",IF($O824&lt;DATE(YEAR('Settings'!$B$5),MONTH('Settings'!$B$5),1),"Overdue",IF($O824&lt;=EOMONTH('Settings'!$B$5,0),"Due this month",IF($O824&lt;=EOMONTH('Settings'!$B$5,1),"Due next month","Not yet due"))))))</f>
        <v/>
      </c>
      <c r="Q824" s="16">
        <f>IF($P824="Overdue",'Settings'!$B$5-$O824,"")</f>
        <v/>
      </c>
      <c r="R824" s="16">
        <f>IF($A824="","",COUNT($H824,$J824,$K824))</f>
        <v/>
      </c>
      <c r="S824" s="17">
        <f>IF($O824="","",DATE(YEAR($O824),MONTH($O824),1))</f>
        <v/>
      </c>
      <c r="T824" s="16">
        <f>IF($P824="Overdue",COUNTIF($P$3:$P824,"Overdue"),"")</f>
        <v/>
      </c>
    </row>
    <row r="825">
      <c r="A825" s="4" t="n"/>
      <c r="B825" s="4" t="n"/>
      <c r="C825" s="14" t="n"/>
      <c r="D825" s="4" t="n"/>
      <c r="E825" s="4" t="n"/>
      <c r="F825" s="5" t="n"/>
      <c r="G825" s="6" t="n"/>
      <c r="H825" s="5" t="n"/>
      <c r="I825" s="4" t="n"/>
      <c r="J825" s="5" t="n"/>
      <c r="K825" s="5" t="n"/>
      <c r="L825" s="4" t="n"/>
      <c r="M825" s="5" t="n"/>
      <c r="N825" s="4" t="n"/>
      <c r="O825" s="15">
        <f>IF($F825="","",EDATE($F825,IF($G825="",'Settings'!$B$6,$G825)))</f>
        <v/>
      </c>
      <c r="P825" s="9">
        <f>IF($O825="","",IF(OR($M825&lt;&gt;"",$L825="Booked"),"Booked",IF(OR($L825="Declined",$L825="Moved / left"),"Closed",IF($O825&lt;DATE(YEAR('Settings'!$B$5),MONTH('Settings'!$B$5),1),"Overdue",IF($O825&lt;=EOMONTH('Settings'!$B$5,0),"Due this month",IF($O825&lt;=EOMONTH('Settings'!$B$5,1),"Due next month","Not yet due"))))))</f>
        <v/>
      </c>
      <c r="Q825" s="16">
        <f>IF($P825="Overdue",'Settings'!$B$5-$O825,"")</f>
        <v/>
      </c>
      <c r="R825" s="16">
        <f>IF($A825="","",COUNT($H825,$J825,$K825))</f>
        <v/>
      </c>
      <c r="S825" s="17">
        <f>IF($O825="","",DATE(YEAR($O825),MONTH($O825),1))</f>
        <v/>
      </c>
      <c r="T825" s="16">
        <f>IF($P825="Overdue",COUNTIF($P$3:$P825,"Overdue"),"")</f>
        <v/>
      </c>
    </row>
    <row r="826">
      <c r="A826" s="4" t="n"/>
      <c r="B826" s="4" t="n"/>
      <c r="C826" s="14" t="n"/>
      <c r="D826" s="4" t="n"/>
      <c r="E826" s="4" t="n"/>
      <c r="F826" s="5" t="n"/>
      <c r="G826" s="6" t="n"/>
      <c r="H826" s="5" t="n"/>
      <c r="I826" s="4" t="n"/>
      <c r="J826" s="5" t="n"/>
      <c r="K826" s="5" t="n"/>
      <c r="L826" s="4" t="n"/>
      <c r="M826" s="5" t="n"/>
      <c r="N826" s="4" t="n"/>
      <c r="O826" s="15">
        <f>IF($F826="","",EDATE($F826,IF($G826="",'Settings'!$B$6,$G826)))</f>
        <v/>
      </c>
      <c r="P826" s="9">
        <f>IF($O826="","",IF(OR($M826&lt;&gt;"",$L826="Booked"),"Booked",IF(OR($L826="Declined",$L826="Moved / left"),"Closed",IF($O826&lt;DATE(YEAR('Settings'!$B$5),MONTH('Settings'!$B$5),1),"Overdue",IF($O826&lt;=EOMONTH('Settings'!$B$5,0),"Due this month",IF($O826&lt;=EOMONTH('Settings'!$B$5,1),"Due next month","Not yet due"))))))</f>
        <v/>
      </c>
      <c r="Q826" s="16">
        <f>IF($P826="Overdue",'Settings'!$B$5-$O826,"")</f>
        <v/>
      </c>
      <c r="R826" s="16">
        <f>IF($A826="","",COUNT($H826,$J826,$K826))</f>
        <v/>
      </c>
      <c r="S826" s="17">
        <f>IF($O826="","",DATE(YEAR($O826),MONTH($O826),1))</f>
        <v/>
      </c>
      <c r="T826" s="16">
        <f>IF($P826="Overdue",COUNTIF($P$3:$P826,"Overdue"),"")</f>
        <v/>
      </c>
    </row>
    <row r="827">
      <c r="A827" s="4" t="n"/>
      <c r="B827" s="4" t="n"/>
      <c r="C827" s="14" t="n"/>
      <c r="D827" s="4" t="n"/>
      <c r="E827" s="4" t="n"/>
      <c r="F827" s="5" t="n"/>
      <c r="G827" s="6" t="n"/>
      <c r="H827" s="5" t="n"/>
      <c r="I827" s="4" t="n"/>
      <c r="J827" s="5" t="n"/>
      <c r="K827" s="5" t="n"/>
      <c r="L827" s="4" t="n"/>
      <c r="M827" s="5" t="n"/>
      <c r="N827" s="4" t="n"/>
      <c r="O827" s="15">
        <f>IF($F827="","",EDATE($F827,IF($G827="",'Settings'!$B$6,$G827)))</f>
        <v/>
      </c>
      <c r="P827" s="9">
        <f>IF($O827="","",IF(OR($M827&lt;&gt;"",$L827="Booked"),"Booked",IF(OR($L827="Declined",$L827="Moved / left"),"Closed",IF($O827&lt;DATE(YEAR('Settings'!$B$5),MONTH('Settings'!$B$5),1),"Overdue",IF($O827&lt;=EOMONTH('Settings'!$B$5,0),"Due this month",IF($O827&lt;=EOMONTH('Settings'!$B$5,1),"Due next month","Not yet due"))))))</f>
        <v/>
      </c>
      <c r="Q827" s="16">
        <f>IF($P827="Overdue",'Settings'!$B$5-$O827,"")</f>
        <v/>
      </c>
      <c r="R827" s="16">
        <f>IF($A827="","",COUNT($H827,$J827,$K827))</f>
        <v/>
      </c>
      <c r="S827" s="17">
        <f>IF($O827="","",DATE(YEAR($O827),MONTH($O827),1))</f>
        <v/>
      </c>
      <c r="T827" s="16">
        <f>IF($P827="Overdue",COUNTIF($P$3:$P827,"Overdue"),"")</f>
        <v/>
      </c>
    </row>
    <row r="828">
      <c r="A828" s="4" t="n"/>
      <c r="B828" s="4" t="n"/>
      <c r="C828" s="14" t="n"/>
      <c r="D828" s="4" t="n"/>
      <c r="E828" s="4" t="n"/>
      <c r="F828" s="5" t="n"/>
      <c r="G828" s="6" t="n"/>
      <c r="H828" s="5" t="n"/>
      <c r="I828" s="4" t="n"/>
      <c r="J828" s="5" t="n"/>
      <c r="K828" s="5" t="n"/>
      <c r="L828" s="4" t="n"/>
      <c r="M828" s="5" t="n"/>
      <c r="N828" s="4" t="n"/>
      <c r="O828" s="15">
        <f>IF($F828="","",EDATE($F828,IF($G828="",'Settings'!$B$6,$G828)))</f>
        <v/>
      </c>
      <c r="P828" s="9">
        <f>IF($O828="","",IF(OR($M828&lt;&gt;"",$L828="Booked"),"Booked",IF(OR($L828="Declined",$L828="Moved / left"),"Closed",IF($O828&lt;DATE(YEAR('Settings'!$B$5),MONTH('Settings'!$B$5),1),"Overdue",IF($O828&lt;=EOMONTH('Settings'!$B$5,0),"Due this month",IF($O828&lt;=EOMONTH('Settings'!$B$5,1),"Due next month","Not yet due"))))))</f>
        <v/>
      </c>
      <c r="Q828" s="16">
        <f>IF($P828="Overdue",'Settings'!$B$5-$O828,"")</f>
        <v/>
      </c>
      <c r="R828" s="16">
        <f>IF($A828="","",COUNT($H828,$J828,$K828))</f>
        <v/>
      </c>
      <c r="S828" s="17">
        <f>IF($O828="","",DATE(YEAR($O828),MONTH($O828),1))</f>
        <v/>
      </c>
      <c r="T828" s="16">
        <f>IF($P828="Overdue",COUNTIF($P$3:$P828,"Overdue"),"")</f>
        <v/>
      </c>
    </row>
    <row r="829">
      <c r="A829" s="4" t="n"/>
      <c r="B829" s="4" t="n"/>
      <c r="C829" s="14" t="n"/>
      <c r="D829" s="4" t="n"/>
      <c r="E829" s="4" t="n"/>
      <c r="F829" s="5" t="n"/>
      <c r="G829" s="6" t="n"/>
      <c r="H829" s="5" t="n"/>
      <c r="I829" s="4" t="n"/>
      <c r="J829" s="5" t="n"/>
      <c r="K829" s="5" t="n"/>
      <c r="L829" s="4" t="n"/>
      <c r="M829" s="5" t="n"/>
      <c r="N829" s="4" t="n"/>
      <c r="O829" s="15">
        <f>IF($F829="","",EDATE($F829,IF($G829="",'Settings'!$B$6,$G829)))</f>
        <v/>
      </c>
      <c r="P829" s="9">
        <f>IF($O829="","",IF(OR($M829&lt;&gt;"",$L829="Booked"),"Booked",IF(OR($L829="Declined",$L829="Moved / left"),"Closed",IF($O829&lt;DATE(YEAR('Settings'!$B$5),MONTH('Settings'!$B$5),1),"Overdue",IF($O829&lt;=EOMONTH('Settings'!$B$5,0),"Due this month",IF($O829&lt;=EOMONTH('Settings'!$B$5,1),"Due next month","Not yet due"))))))</f>
        <v/>
      </c>
      <c r="Q829" s="16">
        <f>IF($P829="Overdue",'Settings'!$B$5-$O829,"")</f>
        <v/>
      </c>
      <c r="R829" s="16">
        <f>IF($A829="","",COUNT($H829,$J829,$K829))</f>
        <v/>
      </c>
      <c r="S829" s="17">
        <f>IF($O829="","",DATE(YEAR($O829),MONTH($O829),1))</f>
        <v/>
      </c>
      <c r="T829" s="16">
        <f>IF($P829="Overdue",COUNTIF($P$3:$P829,"Overdue"),"")</f>
        <v/>
      </c>
    </row>
    <row r="830">
      <c r="A830" s="4" t="n"/>
      <c r="B830" s="4" t="n"/>
      <c r="C830" s="14" t="n"/>
      <c r="D830" s="4" t="n"/>
      <c r="E830" s="4" t="n"/>
      <c r="F830" s="5" t="n"/>
      <c r="G830" s="6" t="n"/>
      <c r="H830" s="5" t="n"/>
      <c r="I830" s="4" t="n"/>
      <c r="J830" s="5" t="n"/>
      <c r="K830" s="5" t="n"/>
      <c r="L830" s="4" t="n"/>
      <c r="M830" s="5" t="n"/>
      <c r="N830" s="4" t="n"/>
      <c r="O830" s="15">
        <f>IF($F830="","",EDATE($F830,IF($G830="",'Settings'!$B$6,$G830)))</f>
        <v/>
      </c>
      <c r="P830" s="9">
        <f>IF($O830="","",IF(OR($M830&lt;&gt;"",$L830="Booked"),"Booked",IF(OR($L830="Declined",$L830="Moved / left"),"Closed",IF($O830&lt;DATE(YEAR('Settings'!$B$5),MONTH('Settings'!$B$5),1),"Overdue",IF($O830&lt;=EOMONTH('Settings'!$B$5,0),"Due this month",IF($O830&lt;=EOMONTH('Settings'!$B$5,1),"Due next month","Not yet due"))))))</f>
        <v/>
      </c>
      <c r="Q830" s="16">
        <f>IF($P830="Overdue",'Settings'!$B$5-$O830,"")</f>
        <v/>
      </c>
      <c r="R830" s="16">
        <f>IF($A830="","",COUNT($H830,$J830,$K830))</f>
        <v/>
      </c>
      <c r="S830" s="17">
        <f>IF($O830="","",DATE(YEAR($O830),MONTH($O830),1))</f>
        <v/>
      </c>
      <c r="T830" s="16">
        <f>IF($P830="Overdue",COUNTIF($P$3:$P830,"Overdue"),"")</f>
        <v/>
      </c>
    </row>
    <row r="831">
      <c r="A831" s="4" t="n"/>
      <c r="B831" s="4" t="n"/>
      <c r="C831" s="14" t="n"/>
      <c r="D831" s="4" t="n"/>
      <c r="E831" s="4" t="n"/>
      <c r="F831" s="5" t="n"/>
      <c r="G831" s="6" t="n"/>
      <c r="H831" s="5" t="n"/>
      <c r="I831" s="4" t="n"/>
      <c r="J831" s="5" t="n"/>
      <c r="K831" s="5" t="n"/>
      <c r="L831" s="4" t="n"/>
      <c r="M831" s="5" t="n"/>
      <c r="N831" s="4" t="n"/>
      <c r="O831" s="15">
        <f>IF($F831="","",EDATE($F831,IF($G831="",'Settings'!$B$6,$G831)))</f>
        <v/>
      </c>
      <c r="P831" s="9">
        <f>IF($O831="","",IF(OR($M831&lt;&gt;"",$L831="Booked"),"Booked",IF(OR($L831="Declined",$L831="Moved / left"),"Closed",IF($O831&lt;DATE(YEAR('Settings'!$B$5),MONTH('Settings'!$B$5),1),"Overdue",IF($O831&lt;=EOMONTH('Settings'!$B$5,0),"Due this month",IF($O831&lt;=EOMONTH('Settings'!$B$5,1),"Due next month","Not yet due"))))))</f>
        <v/>
      </c>
      <c r="Q831" s="16">
        <f>IF($P831="Overdue",'Settings'!$B$5-$O831,"")</f>
        <v/>
      </c>
      <c r="R831" s="16">
        <f>IF($A831="","",COUNT($H831,$J831,$K831))</f>
        <v/>
      </c>
      <c r="S831" s="17">
        <f>IF($O831="","",DATE(YEAR($O831),MONTH($O831),1))</f>
        <v/>
      </c>
      <c r="T831" s="16">
        <f>IF($P831="Overdue",COUNTIF($P$3:$P831,"Overdue"),"")</f>
        <v/>
      </c>
    </row>
    <row r="832">
      <c r="A832" s="4" t="n"/>
      <c r="B832" s="4" t="n"/>
      <c r="C832" s="14" t="n"/>
      <c r="D832" s="4" t="n"/>
      <c r="E832" s="4" t="n"/>
      <c r="F832" s="5" t="n"/>
      <c r="G832" s="6" t="n"/>
      <c r="H832" s="5" t="n"/>
      <c r="I832" s="4" t="n"/>
      <c r="J832" s="5" t="n"/>
      <c r="K832" s="5" t="n"/>
      <c r="L832" s="4" t="n"/>
      <c r="M832" s="5" t="n"/>
      <c r="N832" s="4" t="n"/>
      <c r="O832" s="15">
        <f>IF($F832="","",EDATE($F832,IF($G832="",'Settings'!$B$6,$G832)))</f>
        <v/>
      </c>
      <c r="P832" s="9">
        <f>IF($O832="","",IF(OR($M832&lt;&gt;"",$L832="Booked"),"Booked",IF(OR($L832="Declined",$L832="Moved / left"),"Closed",IF($O832&lt;DATE(YEAR('Settings'!$B$5),MONTH('Settings'!$B$5),1),"Overdue",IF($O832&lt;=EOMONTH('Settings'!$B$5,0),"Due this month",IF($O832&lt;=EOMONTH('Settings'!$B$5,1),"Due next month","Not yet due"))))))</f>
        <v/>
      </c>
      <c r="Q832" s="16">
        <f>IF($P832="Overdue",'Settings'!$B$5-$O832,"")</f>
        <v/>
      </c>
      <c r="R832" s="16">
        <f>IF($A832="","",COUNT($H832,$J832,$K832))</f>
        <v/>
      </c>
      <c r="S832" s="17">
        <f>IF($O832="","",DATE(YEAR($O832),MONTH($O832),1))</f>
        <v/>
      </c>
      <c r="T832" s="16">
        <f>IF($P832="Overdue",COUNTIF($P$3:$P832,"Overdue"),"")</f>
        <v/>
      </c>
    </row>
    <row r="833">
      <c r="A833" s="4" t="n"/>
      <c r="B833" s="4" t="n"/>
      <c r="C833" s="14" t="n"/>
      <c r="D833" s="4" t="n"/>
      <c r="E833" s="4" t="n"/>
      <c r="F833" s="5" t="n"/>
      <c r="G833" s="6" t="n"/>
      <c r="H833" s="5" t="n"/>
      <c r="I833" s="4" t="n"/>
      <c r="J833" s="5" t="n"/>
      <c r="K833" s="5" t="n"/>
      <c r="L833" s="4" t="n"/>
      <c r="M833" s="5" t="n"/>
      <c r="N833" s="4" t="n"/>
      <c r="O833" s="15">
        <f>IF($F833="","",EDATE($F833,IF($G833="",'Settings'!$B$6,$G833)))</f>
        <v/>
      </c>
      <c r="P833" s="9">
        <f>IF($O833="","",IF(OR($M833&lt;&gt;"",$L833="Booked"),"Booked",IF(OR($L833="Declined",$L833="Moved / left"),"Closed",IF($O833&lt;DATE(YEAR('Settings'!$B$5),MONTH('Settings'!$B$5),1),"Overdue",IF($O833&lt;=EOMONTH('Settings'!$B$5,0),"Due this month",IF($O833&lt;=EOMONTH('Settings'!$B$5,1),"Due next month","Not yet due"))))))</f>
        <v/>
      </c>
      <c r="Q833" s="16">
        <f>IF($P833="Overdue",'Settings'!$B$5-$O833,"")</f>
        <v/>
      </c>
      <c r="R833" s="16">
        <f>IF($A833="","",COUNT($H833,$J833,$K833))</f>
        <v/>
      </c>
      <c r="S833" s="17">
        <f>IF($O833="","",DATE(YEAR($O833),MONTH($O833),1))</f>
        <v/>
      </c>
      <c r="T833" s="16">
        <f>IF($P833="Overdue",COUNTIF($P$3:$P833,"Overdue"),"")</f>
        <v/>
      </c>
    </row>
    <row r="834">
      <c r="A834" s="4" t="n"/>
      <c r="B834" s="4" t="n"/>
      <c r="C834" s="14" t="n"/>
      <c r="D834" s="4" t="n"/>
      <c r="E834" s="4" t="n"/>
      <c r="F834" s="5" t="n"/>
      <c r="G834" s="6" t="n"/>
      <c r="H834" s="5" t="n"/>
      <c r="I834" s="4" t="n"/>
      <c r="J834" s="5" t="n"/>
      <c r="K834" s="5" t="n"/>
      <c r="L834" s="4" t="n"/>
      <c r="M834" s="5" t="n"/>
      <c r="N834" s="4" t="n"/>
      <c r="O834" s="15">
        <f>IF($F834="","",EDATE($F834,IF($G834="",'Settings'!$B$6,$G834)))</f>
        <v/>
      </c>
      <c r="P834" s="9">
        <f>IF($O834="","",IF(OR($M834&lt;&gt;"",$L834="Booked"),"Booked",IF(OR($L834="Declined",$L834="Moved / left"),"Closed",IF($O834&lt;DATE(YEAR('Settings'!$B$5),MONTH('Settings'!$B$5),1),"Overdue",IF($O834&lt;=EOMONTH('Settings'!$B$5,0),"Due this month",IF($O834&lt;=EOMONTH('Settings'!$B$5,1),"Due next month","Not yet due"))))))</f>
        <v/>
      </c>
      <c r="Q834" s="16">
        <f>IF($P834="Overdue",'Settings'!$B$5-$O834,"")</f>
        <v/>
      </c>
      <c r="R834" s="16">
        <f>IF($A834="","",COUNT($H834,$J834,$K834))</f>
        <v/>
      </c>
      <c r="S834" s="17">
        <f>IF($O834="","",DATE(YEAR($O834),MONTH($O834),1))</f>
        <v/>
      </c>
      <c r="T834" s="16">
        <f>IF($P834="Overdue",COUNTIF($P$3:$P834,"Overdue"),"")</f>
        <v/>
      </c>
    </row>
    <row r="835">
      <c r="A835" s="4" t="n"/>
      <c r="B835" s="4" t="n"/>
      <c r="C835" s="14" t="n"/>
      <c r="D835" s="4" t="n"/>
      <c r="E835" s="4" t="n"/>
      <c r="F835" s="5" t="n"/>
      <c r="G835" s="6" t="n"/>
      <c r="H835" s="5" t="n"/>
      <c r="I835" s="4" t="n"/>
      <c r="J835" s="5" t="n"/>
      <c r="K835" s="5" t="n"/>
      <c r="L835" s="4" t="n"/>
      <c r="M835" s="5" t="n"/>
      <c r="N835" s="4" t="n"/>
      <c r="O835" s="15">
        <f>IF($F835="","",EDATE($F835,IF($G835="",'Settings'!$B$6,$G835)))</f>
        <v/>
      </c>
      <c r="P835" s="9">
        <f>IF($O835="","",IF(OR($M835&lt;&gt;"",$L835="Booked"),"Booked",IF(OR($L835="Declined",$L835="Moved / left"),"Closed",IF($O835&lt;DATE(YEAR('Settings'!$B$5),MONTH('Settings'!$B$5),1),"Overdue",IF($O835&lt;=EOMONTH('Settings'!$B$5,0),"Due this month",IF($O835&lt;=EOMONTH('Settings'!$B$5,1),"Due next month","Not yet due"))))))</f>
        <v/>
      </c>
      <c r="Q835" s="16">
        <f>IF($P835="Overdue",'Settings'!$B$5-$O835,"")</f>
        <v/>
      </c>
      <c r="R835" s="16">
        <f>IF($A835="","",COUNT($H835,$J835,$K835))</f>
        <v/>
      </c>
      <c r="S835" s="17">
        <f>IF($O835="","",DATE(YEAR($O835),MONTH($O835),1))</f>
        <v/>
      </c>
      <c r="T835" s="16">
        <f>IF($P835="Overdue",COUNTIF($P$3:$P835,"Overdue"),"")</f>
        <v/>
      </c>
    </row>
    <row r="836">
      <c r="A836" s="4" t="n"/>
      <c r="B836" s="4" t="n"/>
      <c r="C836" s="14" t="n"/>
      <c r="D836" s="4" t="n"/>
      <c r="E836" s="4" t="n"/>
      <c r="F836" s="5" t="n"/>
      <c r="G836" s="6" t="n"/>
      <c r="H836" s="5" t="n"/>
      <c r="I836" s="4" t="n"/>
      <c r="J836" s="5" t="n"/>
      <c r="K836" s="5" t="n"/>
      <c r="L836" s="4" t="n"/>
      <c r="M836" s="5" t="n"/>
      <c r="N836" s="4" t="n"/>
      <c r="O836" s="15">
        <f>IF($F836="","",EDATE($F836,IF($G836="",'Settings'!$B$6,$G836)))</f>
        <v/>
      </c>
      <c r="P836" s="9">
        <f>IF($O836="","",IF(OR($M836&lt;&gt;"",$L836="Booked"),"Booked",IF(OR($L836="Declined",$L836="Moved / left"),"Closed",IF($O836&lt;DATE(YEAR('Settings'!$B$5),MONTH('Settings'!$B$5),1),"Overdue",IF($O836&lt;=EOMONTH('Settings'!$B$5,0),"Due this month",IF($O836&lt;=EOMONTH('Settings'!$B$5,1),"Due next month","Not yet due"))))))</f>
        <v/>
      </c>
      <c r="Q836" s="16">
        <f>IF($P836="Overdue",'Settings'!$B$5-$O836,"")</f>
        <v/>
      </c>
      <c r="R836" s="16">
        <f>IF($A836="","",COUNT($H836,$J836,$K836))</f>
        <v/>
      </c>
      <c r="S836" s="17">
        <f>IF($O836="","",DATE(YEAR($O836),MONTH($O836),1))</f>
        <v/>
      </c>
      <c r="T836" s="16">
        <f>IF($P836="Overdue",COUNTIF($P$3:$P836,"Overdue"),"")</f>
        <v/>
      </c>
    </row>
    <row r="837">
      <c r="A837" s="4" t="n"/>
      <c r="B837" s="4" t="n"/>
      <c r="C837" s="14" t="n"/>
      <c r="D837" s="4" t="n"/>
      <c r="E837" s="4" t="n"/>
      <c r="F837" s="5" t="n"/>
      <c r="G837" s="6" t="n"/>
      <c r="H837" s="5" t="n"/>
      <c r="I837" s="4" t="n"/>
      <c r="J837" s="5" t="n"/>
      <c r="K837" s="5" t="n"/>
      <c r="L837" s="4" t="n"/>
      <c r="M837" s="5" t="n"/>
      <c r="N837" s="4" t="n"/>
      <c r="O837" s="15">
        <f>IF($F837="","",EDATE($F837,IF($G837="",'Settings'!$B$6,$G837)))</f>
        <v/>
      </c>
      <c r="P837" s="9">
        <f>IF($O837="","",IF(OR($M837&lt;&gt;"",$L837="Booked"),"Booked",IF(OR($L837="Declined",$L837="Moved / left"),"Closed",IF($O837&lt;DATE(YEAR('Settings'!$B$5),MONTH('Settings'!$B$5),1),"Overdue",IF($O837&lt;=EOMONTH('Settings'!$B$5,0),"Due this month",IF($O837&lt;=EOMONTH('Settings'!$B$5,1),"Due next month","Not yet due"))))))</f>
        <v/>
      </c>
      <c r="Q837" s="16">
        <f>IF($P837="Overdue",'Settings'!$B$5-$O837,"")</f>
        <v/>
      </c>
      <c r="R837" s="16">
        <f>IF($A837="","",COUNT($H837,$J837,$K837))</f>
        <v/>
      </c>
      <c r="S837" s="17">
        <f>IF($O837="","",DATE(YEAR($O837),MONTH($O837),1))</f>
        <v/>
      </c>
      <c r="T837" s="16">
        <f>IF($P837="Overdue",COUNTIF($P$3:$P837,"Overdue"),"")</f>
        <v/>
      </c>
    </row>
    <row r="838">
      <c r="A838" s="4" t="n"/>
      <c r="B838" s="4" t="n"/>
      <c r="C838" s="14" t="n"/>
      <c r="D838" s="4" t="n"/>
      <c r="E838" s="4" t="n"/>
      <c r="F838" s="5" t="n"/>
      <c r="G838" s="6" t="n"/>
      <c r="H838" s="5" t="n"/>
      <c r="I838" s="4" t="n"/>
      <c r="J838" s="5" t="n"/>
      <c r="K838" s="5" t="n"/>
      <c r="L838" s="4" t="n"/>
      <c r="M838" s="5" t="n"/>
      <c r="N838" s="4" t="n"/>
      <c r="O838" s="15">
        <f>IF($F838="","",EDATE($F838,IF($G838="",'Settings'!$B$6,$G838)))</f>
        <v/>
      </c>
      <c r="P838" s="9">
        <f>IF($O838="","",IF(OR($M838&lt;&gt;"",$L838="Booked"),"Booked",IF(OR($L838="Declined",$L838="Moved / left"),"Closed",IF($O838&lt;DATE(YEAR('Settings'!$B$5),MONTH('Settings'!$B$5),1),"Overdue",IF($O838&lt;=EOMONTH('Settings'!$B$5,0),"Due this month",IF($O838&lt;=EOMONTH('Settings'!$B$5,1),"Due next month","Not yet due"))))))</f>
        <v/>
      </c>
      <c r="Q838" s="16">
        <f>IF($P838="Overdue",'Settings'!$B$5-$O838,"")</f>
        <v/>
      </c>
      <c r="R838" s="16">
        <f>IF($A838="","",COUNT($H838,$J838,$K838))</f>
        <v/>
      </c>
      <c r="S838" s="17">
        <f>IF($O838="","",DATE(YEAR($O838),MONTH($O838),1))</f>
        <v/>
      </c>
      <c r="T838" s="16">
        <f>IF($P838="Overdue",COUNTIF($P$3:$P838,"Overdue"),"")</f>
        <v/>
      </c>
    </row>
    <row r="839">
      <c r="A839" s="4" t="n"/>
      <c r="B839" s="4" t="n"/>
      <c r="C839" s="14" t="n"/>
      <c r="D839" s="4" t="n"/>
      <c r="E839" s="4" t="n"/>
      <c r="F839" s="5" t="n"/>
      <c r="G839" s="6" t="n"/>
      <c r="H839" s="5" t="n"/>
      <c r="I839" s="4" t="n"/>
      <c r="J839" s="5" t="n"/>
      <c r="K839" s="5" t="n"/>
      <c r="L839" s="4" t="n"/>
      <c r="M839" s="5" t="n"/>
      <c r="N839" s="4" t="n"/>
      <c r="O839" s="15">
        <f>IF($F839="","",EDATE($F839,IF($G839="",'Settings'!$B$6,$G839)))</f>
        <v/>
      </c>
      <c r="P839" s="9">
        <f>IF($O839="","",IF(OR($M839&lt;&gt;"",$L839="Booked"),"Booked",IF(OR($L839="Declined",$L839="Moved / left"),"Closed",IF($O839&lt;DATE(YEAR('Settings'!$B$5),MONTH('Settings'!$B$5),1),"Overdue",IF($O839&lt;=EOMONTH('Settings'!$B$5,0),"Due this month",IF($O839&lt;=EOMONTH('Settings'!$B$5,1),"Due next month","Not yet due"))))))</f>
        <v/>
      </c>
      <c r="Q839" s="16">
        <f>IF($P839="Overdue",'Settings'!$B$5-$O839,"")</f>
        <v/>
      </c>
      <c r="R839" s="16">
        <f>IF($A839="","",COUNT($H839,$J839,$K839))</f>
        <v/>
      </c>
      <c r="S839" s="17">
        <f>IF($O839="","",DATE(YEAR($O839),MONTH($O839),1))</f>
        <v/>
      </c>
      <c r="T839" s="16">
        <f>IF($P839="Overdue",COUNTIF($P$3:$P839,"Overdue"),"")</f>
        <v/>
      </c>
    </row>
    <row r="840">
      <c r="A840" s="4" t="n"/>
      <c r="B840" s="4" t="n"/>
      <c r="C840" s="14" t="n"/>
      <c r="D840" s="4" t="n"/>
      <c r="E840" s="4" t="n"/>
      <c r="F840" s="5" t="n"/>
      <c r="G840" s="6" t="n"/>
      <c r="H840" s="5" t="n"/>
      <c r="I840" s="4" t="n"/>
      <c r="J840" s="5" t="n"/>
      <c r="K840" s="5" t="n"/>
      <c r="L840" s="4" t="n"/>
      <c r="M840" s="5" t="n"/>
      <c r="N840" s="4" t="n"/>
      <c r="O840" s="15">
        <f>IF($F840="","",EDATE($F840,IF($G840="",'Settings'!$B$6,$G840)))</f>
        <v/>
      </c>
      <c r="P840" s="9">
        <f>IF($O840="","",IF(OR($M840&lt;&gt;"",$L840="Booked"),"Booked",IF(OR($L840="Declined",$L840="Moved / left"),"Closed",IF($O840&lt;DATE(YEAR('Settings'!$B$5),MONTH('Settings'!$B$5),1),"Overdue",IF($O840&lt;=EOMONTH('Settings'!$B$5,0),"Due this month",IF($O840&lt;=EOMONTH('Settings'!$B$5,1),"Due next month","Not yet due"))))))</f>
        <v/>
      </c>
      <c r="Q840" s="16">
        <f>IF($P840="Overdue",'Settings'!$B$5-$O840,"")</f>
        <v/>
      </c>
      <c r="R840" s="16">
        <f>IF($A840="","",COUNT($H840,$J840,$K840))</f>
        <v/>
      </c>
      <c r="S840" s="17">
        <f>IF($O840="","",DATE(YEAR($O840),MONTH($O840),1))</f>
        <v/>
      </c>
      <c r="T840" s="16">
        <f>IF($P840="Overdue",COUNTIF($P$3:$P840,"Overdue"),"")</f>
        <v/>
      </c>
    </row>
    <row r="841">
      <c r="A841" s="4" t="n"/>
      <c r="B841" s="4" t="n"/>
      <c r="C841" s="14" t="n"/>
      <c r="D841" s="4" t="n"/>
      <c r="E841" s="4" t="n"/>
      <c r="F841" s="5" t="n"/>
      <c r="G841" s="6" t="n"/>
      <c r="H841" s="5" t="n"/>
      <c r="I841" s="4" t="n"/>
      <c r="J841" s="5" t="n"/>
      <c r="K841" s="5" t="n"/>
      <c r="L841" s="4" t="n"/>
      <c r="M841" s="5" t="n"/>
      <c r="N841" s="4" t="n"/>
      <c r="O841" s="15">
        <f>IF($F841="","",EDATE($F841,IF($G841="",'Settings'!$B$6,$G841)))</f>
        <v/>
      </c>
      <c r="P841" s="9">
        <f>IF($O841="","",IF(OR($M841&lt;&gt;"",$L841="Booked"),"Booked",IF(OR($L841="Declined",$L841="Moved / left"),"Closed",IF($O841&lt;DATE(YEAR('Settings'!$B$5),MONTH('Settings'!$B$5),1),"Overdue",IF($O841&lt;=EOMONTH('Settings'!$B$5,0),"Due this month",IF($O841&lt;=EOMONTH('Settings'!$B$5,1),"Due next month","Not yet due"))))))</f>
        <v/>
      </c>
      <c r="Q841" s="16">
        <f>IF($P841="Overdue",'Settings'!$B$5-$O841,"")</f>
        <v/>
      </c>
      <c r="R841" s="16">
        <f>IF($A841="","",COUNT($H841,$J841,$K841))</f>
        <v/>
      </c>
      <c r="S841" s="17">
        <f>IF($O841="","",DATE(YEAR($O841),MONTH($O841),1))</f>
        <v/>
      </c>
      <c r="T841" s="16">
        <f>IF($P841="Overdue",COUNTIF($P$3:$P841,"Overdue"),"")</f>
        <v/>
      </c>
    </row>
    <row r="842">
      <c r="A842" s="4" t="n"/>
      <c r="B842" s="4" t="n"/>
      <c r="C842" s="14" t="n"/>
      <c r="D842" s="4" t="n"/>
      <c r="E842" s="4" t="n"/>
      <c r="F842" s="5" t="n"/>
      <c r="G842" s="6" t="n"/>
      <c r="H842" s="5" t="n"/>
      <c r="I842" s="4" t="n"/>
      <c r="J842" s="5" t="n"/>
      <c r="K842" s="5" t="n"/>
      <c r="L842" s="4" t="n"/>
      <c r="M842" s="5" t="n"/>
      <c r="N842" s="4" t="n"/>
      <c r="O842" s="15">
        <f>IF($F842="","",EDATE($F842,IF($G842="",'Settings'!$B$6,$G842)))</f>
        <v/>
      </c>
      <c r="P842" s="9">
        <f>IF($O842="","",IF(OR($M842&lt;&gt;"",$L842="Booked"),"Booked",IF(OR($L842="Declined",$L842="Moved / left"),"Closed",IF($O842&lt;DATE(YEAR('Settings'!$B$5),MONTH('Settings'!$B$5),1),"Overdue",IF($O842&lt;=EOMONTH('Settings'!$B$5,0),"Due this month",IF($O842&lt;=EOMONTH('Settings'!$B$5,1),"Due next month","Not yet due"))))))</f>
        <v/>
      </c>
      <c r="Q842" s="16">
        <f>IF($P842="Overdue",'Settings'!$B$5-$O842,"")</f>
        <v/>
      </c>
      <c r="R842" s="16">
        <f>IF($A842="","",COUNT($H842,$J842,$K842))</f>
        <v/>
      </c>
      <c r="S842" s="17">
        <f>IF($O842="","",DATE(YEAR($O842),MONTH($O842),1))</f>
        <v/>
      </c>
      <c r="T842" s="16">
        <f>IF($P842="Overdue",COUNTIF($P$3:$P842,"Overdue"),"")</f>
        <v/>
      </c>
    </row>
    <row r="843">
      <c r="A843" s="4" t="n"/>
      <c r="B843" s="4" t="n"/>
      <c r="C843" s="14" t="n"/>
      <c r="D843" s="4" t="n"/>
      <c r="E843" s="4" t="n"/>
      <c r="F843" s="5" t="n"/>
      <c r="G843" s="6" t="n"/>
      <c r="H843" s="5" t="n"/>
      <c r="I843" s="4" t="n"/>
      <c r="J843" s="5" t="n"/>
      <c r="K843" s="5" t="n"/>
      <c r="L843" s="4" t="n"/>
      <c r="M843" s="5" t="n"/>
      <c r="N843" s="4" t="n"/>
      <c r="O843" s="15">
        <f>IF($F843="","",EDATE($F843,IF($G843="",'Settings'!$B$6,$G843)))</f>
        <v/>
      </c>
      <c r="P843" s="9">
        <f>IF($O843="","",IF(OR($M843&lt;&gt;"",$L843="Booked"),"Booked",IF(OR($L843="Declined",$L843="Moved / left"),"Closed",IF($O843&lt;DATE(YEAR('Settings'!$B$5),MONTH('Settings'!$B$5),1),"Overdue",IF($O843&lt;=EOMONTH('Settings'!$B$5,0),"Due this month",IF($O843&lt;=EOMONTH('Settings'!$B$5,1),"Due next month","Not yet due"))))))</f>
        <v/>
      </c>
      <c r="Q843" s="16">
        <f>IF($P843="Overdue",'Settings'!$B$5-$O843,"")</f>
        <v/>
      </c>
      <c r="R843" s="16">
        <f>IF($A843="","",COUNT($H843,$J843,$K843))</f>
        <v/>
      </c>
      <c r="S843" s="17">
        <f>IF($O843="","",DATE(YEAR($O843),MONTH($O843),1))</f>
        <v/>
      </c>
      <c r="T843" s="16">
        <f>IF($P843="Overdue",COUNTIF($P$3:$P843,"Overdue"),"")</f>
        <v/>
      </c>
    </row>
    <row r="844">
      <c r="A844" s="4" t="n"/>
      <c r="B844" s="4" t="n"/>
      <c r="C844" s="14" t="n"/>
      <c r="D844" s="4" t="n"/>
      <c r="E844" s="4" t="n"/>
      <c r="F844" s="5" t="n"/>
      <c r="G844" s="6" t="n"/>
      <c r="H844" s="5" t="n"/>
      <c r="I844" s="4" t="n"/>
      <c r="J844" s="5" t="n"/>
      <c r="K844" s="5" t="n"/>
      <c r="L844" s="4" t="n"/>
      <c r="M844" s="5" t="n"/>
      <c r="N844" s="4" t="n"/>
      <c r="O844" s="15">
        <f>IF($F844="","",EDATE($F844,IF($G844="",'Settings'!$B$6,$G844)))</f>
        <v/>
      </c>
      <c r="P844" s="9">
        <f>IF($O844="","",IF(OR($M844&lt;&gt;"",$L844="Booked"),"Booked",IF(OR($L844="Declined",$L844="Moved / left"),"Closed",IF($O844&lt;DATE(YEAR('Settings'!$B$5),MONTH('Settings'!$B$5),1),"Overdue",IF($O844&lt;=EOMONTH('Settings'!$B$5,0),"Due this month",IF($O844&lt;=EOMONTH('Settings'!$B$5,1),"Due next month","Not yet due"))))))</f>
        <v/>
      </c>
      <c r="Q844" s="16">
        <f>IF($P844="Overdue",'Settings'!$B$5-$O844,"")</f>
        <v/>
      </c>
      <c r="R844" s="16">
        <f>IF($A844="","",COUNT($H844,$J844,$K844))</f>
        <v/>
      </c>
      <c r="S844" s="17">
        <f>IF($O844="","",DATE(YEAR($O844),MONTH($O844),1))</f>
        <v/>
      </c>
      <c r="T844" s="16">
        <f>IF($P844="Overdue",COUNTIF($P$3:$P844,"Overdue"),"")</f>
        <v/>
      </c>
    </row>
    <row r="845">
      <c r="A845" s="4" t="n"/>
      <c r="B845" s="4" t="n"/>
      <c r="C845" s="14" t="n"/>
      <c r="D845" s="4" t="n"/>
      <c r="E845" s="4" t="n"/>
      <c r="F845" s="5" t="n"/>
      <c r="G845" s="6" t="n"/>
      <c r="H845" s="5" t="n"/>
      <c r="I845" s="4" t="n"/>
      <c r="J845" s="5" t="n"/>
      <c r="K845" s="5" t="n"/>
      <c r="L845" s="4" t="n"/>
      <c r="M845" s="5" t="n"/>
      <c r="N845" s="4" t="n"/>
      <c r="O845" s="15">
        <f>IF($F845="","",EDATE($F845,IF($G845="",'Settings'!$B$6,$G845)))</f>
        <v/>
      </c>
      <c r="P845" s="9">
        <f>IF($O845="","",IF(OR($M845&lt;&gt;"",$L845="Booked"),"Booked",IF(OR($L845="Declined",$L845="Moved / left"),"Closed",IF($O845&lt;DATE(YEAR('Settings'!$B$5),MONTH('Settings'!$B$5),1),"Overdue",IF($O845&lt;=EOMONTH('Settings'!$B$5,0),"Due this month",IF($O845&lt;=EOMONTH('Settings'!$B$5,1),"Due next month","Not yet due"))))))</f>
        <v/>
      </c>
      <c r="Q845" s="16">
        <f>IF($P845="Overdue",'Settings'!$B$5-$O845,"")</f>
        <v/>
      </c>
      <c r="R845" s="16">
        <f>IF($A845="","",COUNT($H845,$J845,$K845))</f>
        <v/>
      </c>
      <c r="S845" s="17">
        <f>IF($O845="","",DATE(YEAR($O845),MONTH($O845),1))</f>
        <v/>
      </c>
      <c r="T845" s="16">
        <f>IF($P845="Overdue",COUNTIF($P$3:$P845,"Overdue"),"")</f>
        <v/>
      </c>
    </row>
    <row r="846">
      <c r="A846" s="4" t="n"/>
      <c r="B846" s="4" t="n"/>
      <c r="C846" s="14" t="n"/>
      <c r="D846" s="4" t="n"/>
      <c r="E846" s="4" t="n"/>
      <c r="F846" s="5" t="n"/>
      <c r="G846" s="6" t="n"/>
      <c r="H846" s="5" t="n"/>
      <c r="I846" s="4" t="n"/>
      <c r="J846" s="5" t="n"/>
      <c r="K846" s="5" t="n"/>
      <c r="L846" s="4" t="n"/>
      <c r="M846" s="5" t="n"/>
      <c r="N846" s="4" t="n"/>
      <c r="O846" s="15">
        <f>IF($F846="","",EDATE($F846,IF($G846="",'Settings'!$B$6,$G846)))</f>
        <v/>
      </c>
      <c r="P846" s="9">
        <f>IF($O846="","",IF(OR($M846&lt;&gt;"",$L846="Booked"),"Booked",IF(OR($L846="Declined",$L846="Moved / left"),"Closed",IF($O846&lt;DATE(YEAR('Settings'!$B$5),MONTH('Settings'!$B$5),1),"Overdue",IF($O846&lt;=EOMONTH('Settings'!$B$5,0),"Due this month",IF($O846&lt;=EOMONTH('Settings'!$B$5,1),"Due next month","Not yet due"))))))</f>
        <v/>
      </c>
      <c r="Q846" s="16">
        <f>IF($P846="Overdue",'Settings'!$B$5-$O846,"")</f>
        <v/>
      </c>
      <c r="R846" s="16">
        <f>IF($A846="","",COUNT($H846,$J846,$K846))</f>
        <v/>
      </c>
      <c r="S846" s="17">
        <f>IF($O846="","",DATE(YEAR($O846),MONTH($O846),1))</f>
        <v/>
      </c>
      <c r="T846" s="16">
        <f>IF($P846="Overdue",COUNTIF($P$3:$P846,"Overdue"),"")</f>
        <v/>
      </c>
    </row>
    <row r="847">
      <c r="A847" s="4" t="n"/>
      <c r="B847" s="4" t="n"/>
      <c r="C847" s="14" t="n"/>
      <c r="D847" s="4" t="n"/>
      <c r="E847" s="4" t="n"/>
      <c r="F847" s="5" t="n"/>
      <c r="G847" s="6" t="n"/>
      <c r="H847" s="5" t="n"/>
      <c r="I847" s="4" t="n"/>
      <c r="J847" s="5" t="n"/>
      <c r="K847" s="5" t="n"/>
      <c r="L847" s="4" t="n"/>
      <c r="M847" s="5" t="n"/>
      <c r="N847" s="4" t="n"/>
      <c r="O847" s="15">
        <f>IF($F847="","",EDATE($F847,IF($G847="",'Settings'!$B$6,$G847)))</f>
        <v/>
      </c>
      <c r="P847" s="9">
        <f>IF($O847="","",IF(OR($M847&lt;&gt;"",$L847="Booked"),"Booked",IF(OR($L847="Declined",$L847="Moved / left"),"Closed",IF($O847&lt;DATE(YEAR('Settings'!$B$5),MONTH('Settings'!$B$5),1),"Overdue",IF($O847&lt;=EOMONTH('Settings'!$B$5,0),"Due this month",IF($O847&lt;=EOMONTH('Settings'!$B$5,1),"Due next month","Not yet due"))))))</f>
        <v/>
      </c>
      <c r="Q847" s="16">
        <f>IF($P847="Overdue",'Settings'!$B$5-$O847,"")</f>
        <v/>
      </c>
      <c r="R847" s="16">
        <f>IF($A847="","",COUNT($H847,$J847,$K847))</f>
        <v/>
      </c>
      <c r="S847" s="17">
        <f>IF($O847="","",DATE(YEAR($O847),MONTH($O847),1))</f>
        <v/>
      </c>
      <c r="T847" s="16">
        <f>IF($P847="Overdue",COUNTIF($P$3:$P847,"Overdue"),"")</f>
        <v/>
      </c>
    </row>
    <row r="848">
      <c r="A848" s="4" t="n"/>
      <c r="B848" s="4" t="n"/>
      <c r="C848" s="14" t="n"/>
      <c r="D848" s="4" t="n"/>
      <c r="E848" s="4" t="n"/>
      <c r="F848" s="5" t="n"/>
      <c r="G848" s="6" t="n"/>
      <c r="H848" s="5" t="n"/>
      <c r="I848" s="4" t="n"/>
      <c r="J848" s="5" t="n"/>
      <c r="K848" s="5" t="n"/>
      <c r="L848" s="4" t="n"/>
      <c r="M848" s="5" t="n"/>
      <c r="N848" s="4" t="n"/>
      <c r="O848" s="15">
        <f>IF($F848="","",EDATE($F848,IF($G848="",'Settings'!$B$6,$G848)))</f>
        <v/>
      </c>
      <c r="P848" s="9">
        <f>IF($O848="","",IF(OR($M848&lt;&gt;"",$L848="Booked"),"Booked",IF(OR($L848="Declined",$L848="Moved / left"),"Closed",IF($O848&lt;DATE(YEAR('Settings'!$B$5),MONTH('Settings'!$B$5),1),"Overdue",IF($O848&lt;=EOMONTH('Settings'!$B$5,0),"Due this month",IF($O848&lt;=EOMONTH('Settings'!$B$5,1),"Due next month","Not yet due"))))))</f>
        <v/>
      </c>
      <c r="Q848" s="16">
        <f>IF($P848="Overdue",'Settings'!$B$5-$O848,"")</f>
        <v/>
      </c>
      <c r="R848" s="16">
        <f>IF($A848="","",COUNT($H848,$J848,$K848))</f>
        <v/>
      </c>
      <c r="S848" s="17">
        <f>IF($O848="","",DATE(YEAR($O848),MONTH($O848),1))</f>
        <v/>
      </c>
      <c r="T848" s="16">
        <f>IF($P848="Overdue",COUNTIF($P$3:$P848,"Overdue"),"")</f>
        <v/>
      </c>
    </row>
    <row r="849">
      <c r="A849" s="4" t="n"/>
      <c r="B849" s="4" t="n"/>
      <c r="C849" s="14" t="n"/>
      <c r="D849" s="4" t="n"/>
      <c r="E849" s="4" t="n"/>
      <c r="F849" s="5" t="n"/>
      <c r="G849" s="6" t="n"/>
      <c r="H849" s="5" t="n"/>
      <c r="I849" s="4" t="n"/>
      <c r="J849" s="5" t="n"/>
      <c r="K849" s="5" t="n"/>
      <c r="L849" s="4" t="n"/>
      <c r="M849" s="5" t="n"/>
      <c r="N849" s="4" t="n"/>
      <c r="O849" s="15">
        <f>IF($F849="","",EDATE($F849,IF($G849="",'Settings'!$B$6,$G849)))</f>
        <v/>
      </c>
      <c r="P849" s="9">
        <f>IF($O849="","",IF(OR($M849&lt;&gt;"",$L849="Booked"),"Booked",IF(OR($L849="Declined",$L849="Moved / left"),"Closed",IF($O849&lt;DATE(YEAR('Settings'!$B$5),MONTH('Settings'!$B$5),1),"Overdue",IF($O849&lt;=EOMONTH('Settings'!$B$5,0),"Due this month",IF($O849&lt;=EOMONTH('Settings'!$B$5,1),"Due next month","Not yet due"))))))</f>
        <v/>
      </c>
      <c r="Q849" s="16">
        <f>IF($P849="Overdue",'Settings'!$B$5-$O849,"")</f>
        <v/>
      </c>
      <c r="R849" s="16">
        <f>IF($A849="","",COUNT($H849,$J849,$K849))</f>
        <v/>
      </c>
      <c r="S849" s="17">
        <f>IF($O849="","",DATE(YEAR($O849),MONTH($O849),1))</f>
        <v/>
      </c>
      <c r="T849" s="16">
        <f>IF($P849="Overdue",COUNTIF($P$3:$P849,"Overdue"),"")</f>
        <v/>
      </c>
    </row>
    <row r="850">
      <c r="A850" s="4" t="n"/>
      <c r="B850" s="4" t="n"/>
      <c r="C850" s="14" t="n"/>
      <c r="D850" s="4" t="n"/>
      <c r="E850" s="4" t="n"/>
      <c r="F850" s="5" t="n"/>
      <c r="G850" s="6" t="n"/>
      <c r="H850" s="5" t="n"/>
      <c r="I850" s="4" t="n"/>
      <c r="J850" s="5" t="n"/>
      <c r="K850" s="5" t="n"/>
      <c r="L850" s="4" t="n"/>
      <c r="M850" s="5" t="n"/>
      <c r="N850" s="4" t="n"/>
      <c r="O850" s="15">
        <f>IF($F850="","",EDATE($F850,IF($G850="",'Settings'!$B$6,$G850)))</f>
        <v/>
      </c>
      <c r="P850" s="9">
        <f>IF($O850="","",IF(OR($M850&lt;&gt;"",$L850="Booked"),"Booked",IF(OR($L850="Declined",$L850="Moved / left"),"Closed",IF($O850&lt;DATE(YEAR('Settings'!$B$5),MONTH('Settings'!$B$5),1),"Overdue",IF($O850&lt;=EOMONTH('Settings'!$B$5,0),"Due this month",IF($O850&lt;=EOMONTH('Settings'!$B$5,1),"Due next month","Not yet due"))))))</f>
        <v/>
      </c>
      <c r="Q850" s="16">
        <f>IF($P850="Overdue",'Settings'!$B$5-$O850,"")</f>
        <v/>
      </c>
      <c r="R850" s="16">
        <f>IF($A850="","",COUNT($H850,$J850,$K850))</f>
        <v/>
      </c>
      <c r="S850" s="17">
        <f>IF($O850="","",DATE(YEAR($O850),MONTH($O850),1))</f>
        <v/>
      </c>
      <c r="T850" s="16">
        <f>IF($P850="Overdue",COUNTIF($P$3:$P850,"Overdue"),"")</f>
        <v/>
      </c>
    </row>
    <row r="851">
      <c r="A851" s="4" t="n"/>
      <c r="B851" s="4" t="n"/>
      <c r="C851" s="14" t="n"/>
      <c r="D851" s="4" t="n"/>
      <c r="E851" s="4" t="n"/>
      <c r="F851" s="5" t="n"/>
      <c r="G851" s="6" t="n"/>
      <c r="H851" s="5" t="n"/>
      <c r="I851" s="4" t="n"/>
      <c r="J851" s="5" t="n"/>
      <c r="K851" s="5" t="n"/>
      <c r="L851" s="4" t="n"/>
      <c r="M851" s="5" t="n"/>
      <c r="N851" s="4" t="n"/>
      <c r="O851" s="15">
        <f>IF($F851="","",EDATE($F851,IF($G851="",'Settings'!$B$6,$G851)))</f>
        <v/>
      </c>
      <c r="P851" s="9">
        <f>IF($O851="","",IF(OR($M851&lt;&gt;"",$L851="Booked"),"Booked",IF(OR($L851="Declined",$L851="Moved / left"),"Closed",IF($O851&lt;DATE(YEAR('Settings'!$B$5),MONTH('Settings'!$B$5),1),"Overdue",IF($O851&lt;=EOMONTH('Settings'!$B$5,0),"Due this month",IF($O851&lt;=EOMONTH('Settings'!$B$5,1),"Due next month","Not yet due"))))))</f>
        <v/>
      </c>
      <c r="Q851" s="16">
        <f>IF($P851="Overdue",'Settings'!$B$5-$O851,"")</f>
        <v/>
      </c>
      <c r="R851" s="16">
        <f>IF($A851="","",COUNT($H851,$J851,$K851))</f>
        <v/>
      </c>
      <c r="S851" s="17">
        <f>IF($O851="","",DATE(YEAR($O851),MONTH($O851),1))</f>
        <v/>
      </c>
      <c r="T851" s="16">
        <f>IF($P851="Overdue",COUNTIF($P$3:$P851,"Overdue"),"")</f>
        <v/>
      </c>
    </row>
    <row r="852">
      <c r="A852" s="4" t="n"/>
      <c r="B852" s="4" t="n"/>
      <c r="C852" s="14" t="n"/>
      <c r="D852" s="4" t="n"/>
      <c r="E852" s="4" t="n"/>
      <c r="F852" s="5" t="n"/>
      <c r="G852" s="6" t="n"/>
      <c r="H852" s="5" t="n"/>
      <c r="I852" s="4" t="n"/>
      <c r="J852" s="5" t="n"/>
      <c r="K852" s="5" t="n"/>
      <c r="L852" s="4" t="n"/>
      <c r="M852" s="5" t="n"/>
      <c r="N852" s="4" t="n"/>
      <c r="O852" s="15">
        <f>IF($F852="","",EDATE($F852,IF($G852="",'Settings'!$B$6,$G852)))</f>
        <v/>
      </c>
      <c r="P852" s="9">
        <f>IF($O852="","",IF(OR($M852&lt;&gt;"",$L852="Booked"),"Booked",IF(OR($L852="Declined",$L852="Moved / left"),"Closed",IF($O852&lt;DATE(YEAR('Settings'!$B$5),MONTH('Settings'!$B$5),1),"Overdue",IF($O852&lt;=EOMONTH('Settings'!$B$5,0),"Due this month",IF($O852&lt;=EOMONTH('Settings'!$B$5,1),"Due next month","Not yet due"))))))</f>
        <v/>
      </c>
      <c r="Q852" s="16">
        <f>IF($P852="Overdue",'Settings'!$B$5-$O852,"")</f>
        <v/>
      </c>
      <c r="R852" s="16">
        <f>IF($A852="","",COUNT($H852,$J852,$K852))</f>
        <v/>
      </c>
      <c r="S852" s="17">
        <f>IF($O852="","",DATE(YEAR($O852),MONTH($O852),1))</f>
        <v/>
      </c>
      <c r="T852" s="16">
        <f>IF($P852="Overdue",COUNTIF($P$3:$P852,"Overdue"),"")</f>
        <v/>
      </c>
    </row>
    <row r="853">
      <c r="A853" s="4" t="n"/>
      <c r="B853" s="4" t="n"/>
      <c r="C853" s="14" t="n"/>
      <c r="D853" s="4" t="n"/>
      <c r="E853" s="4" t="n"/>
      <c r="F853" s="5" t="n"/>
      <c r="G853" s="6" t="n"/>
      <c r="H853" s="5" t="n"/>
      <c r="I853" s="4" t="n"/>
      <c r="J853" s="5" t="n"/>
      <c r="K853" s="5" t="n"/>
      <c r="L853" s="4" t="n"/>
      <c r="M853" s="5" t="n"/>
      <c r="N853" s="4" t="n"/>
      <c r="O853" s="15">
        <f>IF($F853="","",EDATE($F853,IF($G853="",'Settings'!$B$6,$G853)))</f>
        <v/>
      </c>
      <c r="P853" s="9">
        <f>IF($O853="","",IF(OR($M853&lt;&gt;"",$L853="Booked"),"Booked",IF(OR($L853="Declined",$L853="Moved / left"),"Closed",IF($O853&lt;DATE(YEAR('Settings'!$B$5),MONTH('Settings'!$B$5),1),"Overdue",IF($O853&lt;=EOMONTH('Settings'!$B$5,0),"Due this month",IF($O853&lt;=EOMONTH('Settings'!$B$5,1),"Due next month","Not yet due"))))))</f>
        <v/>
      </c>
      <c r="Q853" s="16">
        <f>IF($P853="Overdue",'Settings'!$B$5-$O853,"")</f>
        <v/>
      </c>
      <c r="R853" s="16">
        <f>IF($A853="","",COUNT($H853,$J853,$K853))</f>
        <v/>
      </c>
      <c r="S853" s="17">
        <f>IF($O853="","",DATE(YEAR($O853),MONTH($O853),1))</f>
        <v/>
      </c>
      <c r="T853" s="16">
        <f>IF($P853="Overdue",COUNTIF($P$3:$P853,"Overdue"),"")</f>
        <v/>
      </c>
    </row>
    <row r="854">
      <c r="A854" s="4" t="n"/>
      <c r="B854" s="4" t="n"/>
      <c r="C854" s="14" t="n"/>
      <c r="D854" s="4" t="n"/>
      <c r="E854" s="4" t="n"/>
      <c r="F854" s="5" t="n"/>
      <c r="G854" s="6" t="n"/>
      <c r="H854" s="5" t="n"/>
      <c r="I854" s="4" t="n"/>
      <c r="J854" s="5" t="n"/>
      <c r="K854" s="5" t="n"/>
      <c r="L854" s="4" t="n"/>
      <c r="M854" s="5" t="n"/>
      <c r="N854" s="4" t="n"/>
      <c r="O854" s="15">
        <f>IF($F854="","",EDATE($F854,IF($G854="",'Settings'!$B$6,$G854)))</f>
        <v/>
      </c>
      <c r="P854" s="9">
        <f>IF($O854="","",IF(OR($M854&lt;&gt;"",$L854="Booked"),"Booked",IF(OR($L854="Declined",$L854="Moved / left"),"Closed",IF($O854&lt;DATE(YEAR('Settings'!$B$5),MONTH('Settings'!$B$5),1),"Overdue",IF($O854&lt;=EOMONTH('Settings'!$B$5,0),"Due this month",IF($O854&lt;=EOMONTH('Settings'!$B$5,1),"Due next month","Not yet due"))))))</f>
        <v/>
      </c>
      <c r="Q854" s="16">
        <f>IF($P854="Overdue",'Settings'!$B$5-$O854,"")</f>
        <v/>
      </c>
      <c r="R854" s="16">
        <f>IF($A854="","",COUNT($H854,$J854,$K854))</f>
        <v/>
      </c>
      <c r="S854" s="17">
        <f>IF($O854="","",DATE(YEAR($O854),MONTH($O854),1))</f>
        <v/>
      </c>
      <c r="T854" s="16">
        <f>IF($P854="Overdue",COUNTIF($P$3:$P854,"Overdue"),"")</f>
        <v/>
      </c>
    </row>
    <row r="855">
      <c r="A855" s="4" t="n"/>
      <c r="B855" s="4" t="n"/>
      <c r="C855" s="14" t="n"/>
      <c r="D855" s="4" t="n"/>
      <c r="E855" s="4" t="n"/>
      <c r="F855" s="5" t="n"/>
      <c r="G855" s="6" t="n"/>
      <c r="H855" s="5" t="n"/>
      <c r="I855" s="4" t="n"/>
      <c r="J855" s="5" t="n"/>
      <c r="K855" s="5" t="n"/>
      <c r="L855" s="4" t="n"/>
      <c r="M855" s="5" t="n"/>
      <c r="N855" s="4" t="n"/>
      <c r="O855" s="15">
        <f>IF($F855="","",EDATE($F855,IF($G855="",'Settings'!$B$6,$G855)))</f>
        <v/>
      </c>
      <c r="P855" s="9">
        <f>IF($O855="","",IF(OR($M855&lt;&gt;"",$L855="Booked"),"Booked",IF(OR($L855="Declined",$L855="Moved / left"),"Closed",IF($O855&lt;DATE(YEAR('Settings'!$B$5),MONTH('Settings'!$B$5),1),"Overdue",IF($O855&lt;=EOMONTH('Settings'!$B$5,0),"Due this month",IF($O855&lt;=EOMONTH('Settings'!$B$5,1),"Due next month","Not yet due"))))))</f>
        <v/>
      </c>
      <c r="Q855" s="16">
        <f>IF($P855="Overdue",'Settings'!$B$5-$O855,"")</f>
        <v/>
      </c>
      <c r="R855" s="16">
        <f>IF($A855="","",COUNT($H855,$J855,$K855))</f>
        <v/>
      </c>
      <c r="S855" s="17">
        <f>IF($O855="","",DATE(YEAR($O855),MONTH($O855),1))</f>
        <v/>
      </c>
      <c r="T855" s="16">
        <f>IF($P855="Overdue",COUNTIF($P$3:$P855,"Overdue"),"")</f>
        <v/>
      </c>
    </row>
    <row r="856">
      <c r="A856" s="4" t="n"/>
      <c r="B856" s="4" t="n"/>
      <c r="C856" s="14" t="n"/>
      <c r="D856" s="4" t="n"/>
      <c r="E856" s="4" t="n"/>
      <c r="F856" s="5" t="n"/>
      <c r="G856" s="6" t="n"/>
      <c r="H856" s="5" t="n"/>
      <c r="I856" s="4" t="n"/>
      <c r="J856" s="5" t="n"/>
      <c r="K856" s="5" t="n"/>
      <c r="L856" s="4" t="n"/>
      <c r="M856" s="5" t="n"/>
      <c r="N856" s="4" t="n"/>
      <c r="O856" s="15">
        <f>IF($F856="","",EDATE($F856,IF($G856="",'Settings'!$B$6,$G856)))</f>
        <v/>
      </c>
      <c r="P856" s="9">
        <f>IF($O856="","",IF(OR($M856&lt;&gt;"",$L856="Booked"),"Booked",IF(OR($L856="Declined",$L856="Moved / left"),"Closed",IF($O856&lt;DATE(YEAR('Settings'!$B$5),MONTH('Settings'!$B$5),1),"Overdue",IF($O856&lt;=EOMONTH('Settings'!$B$5,0),"Due this month",IF($O856&lt;=EOMONTH('Settings'!$B$5,1),"Due next month","Not yet due"))))))</f>
        <v/>
      </c>
      <c r="Q856" s="16">
        <f>IF($P856="Overdue",'Settings'!$B$5-$O856,"")</f>
        <v/>
      </c>
      <c r="R856" s="16">
        <f>IF($A856="","",COUNT($H856,$J856,$K856))</f>
        <v/>
      </c>
      <c r="S856" s="17">
        <f>IF($O856="","",DATE(YEAR($O856),MONTH($O856),1))</f>
        <v/>
      </c>
      <c r="T856" s="16">
        <f>IF($P856="Overdue",COUNTIF($P$3:$P856,"Overdue"),"")</f>
        <v/>
      </c>
    </row>
    <row r="857">
      <c r="A857" s="4" t="n"/>
      <c r="B857" s="4" t="n"/>
      <c r="C857" s="14" t="n"/>
      <c r="D857" s="4" t="n"/>
      <c r="E857" s="4" t="n"/>
      <c r="F857" s="5" t="n"/>
      <c r="G857" s="6" t="n"/>
      <c r="H857" s="5" t="n"/>
      <c r="I857" s="4" t="n"/>
      <c r="J857" s="5" t="n"/>
      <c r="K857" s="5" t="n"/>
      <c r="L857" s="4" t="n"/>
      <c r="M857" s="5" t="n"/>
      <c r="N857" s="4" t="n"/>
      <c r="O857" s="15">
        <f>IF($F857="","",EDATE($F857,IF($G857="",'Settings'!$B$6,$G857)))</f>
        <v/>
      </c>
      <c r="P857" s="9">
        <f>IF($O857="","",IF(OR($M857&lt;&gt;"",$L857="Booked"),"Booked",IF(OR($L857="Declined",$L857="Moved / left"),"Closed",IF($O857&lt;DATE(YEAR('Settings'!$B$5),MONTH('Settings'!$B$5),1),"Overdue",IF($O857&lt;=EOMONTH('Settings'!$B$5,0),"Due this month",IF($O857&lt;=EOMONTH('Settings'!$B$5,1),"Due next month","Not yet due"))))))</f>
        <v/>
      </c>
      <c r="Q857" s="16">
        <f>IF($P857="Overdue",'Settings'!$B$5-$O857,"")</f>
        <v/>
      </c>
      <c r="R857" s="16">
        <f>IF($A857="","",COUNT($H857,$J857,$K857))</f>
        <v/>
      </c>
      <c r="S857" s="17">
        <f>IF($O857="","",DATE(YEAR($O857),MONTH($O857),1))</f>
        <v/>
      </c>
      <c r="T857" s="16">
        <f>IF($P857="Overdue",COUNTIF($P$3:$P857,"Overdue"),"")</f>
        <v/>
      </c>
    </row>
    <row r="858">
      <c r="A858" s="4" t="n"/>
      <c r="B858" s="4" t="n"/>
      <c r="C858" s="14" t="n"/>
      <c r="D858" s="4" t="n"/>
      <c r="E858" s="4" t="n"/>
      <c r="F858" s="5" t="n"/>
      <c r="G858" s="6" t="n"/>
      <c r="H858" s="5" t="n"/>
      <c r="I858" s="4" t="n"/>
      <c r="J858" s="5" t="n"/>
      <c r="K858" s="5" t="n"/>
      <c r="L858" s="4" t="n"/>
      <c r="M858" s="5" t="n"/>
      <c r="N858" s="4" t="n"/>
      <c r="O858" s="15">
        <f>IF($F858="","",EDATE($F858,IF($G858="",'Settings'!$B$6,$G858)))</f>
        <v/>
      </c>
      <c r="P858" s="9">
        <f>IF($O858="","",IF(OR($M858&lt;&gt;"",$L858="Booked"),"Booked",IF(OR($L858="Declined",$L858="Moved / left"),"Closed",IF($O858&lt;DATE(YEAR('Settings'!$B$5),MONTH('Settings'!$B$5),1),"Overdue",IF($O858&lt;=EOMONTH('Settings'!$B$5,0),"Due this month",IF($O858&lt;=EOMONTH('Settings'!$B$5,1),"Due next month","Not yet due"))))))</f>
        <v/>
      </c>
      <c r="Q858" s="16">
        <f>IF($P858="Overdue",'Settings'!$B$5-$O858,"")</f>
        <v/>
      </c>
      <c r="R858" s="16">
        <f>IF($A858="","",COUNT($H858,$J858,$K858))</f>
        <v/>
      </c>
      <c r="S858" s="17">
        <f>IF($O858="","",DATE(YEAR($O858),MONTH($O858),1))</f>
        <v/>
      </c>
      <c r="T858" s="16">
        <f>IF($P858="Overdue",COUNTIF($P$3:$P858,"Overdue"),"")</f>
        <v/>
      </c>
    </row>
    <row r="859">
      <c r="A859" s="4" t="n"/>
      <c r="B859" s="4" t="n"/>
      <c r="C859" s="14" t="n"/>
      <c r="D859" s="4" t="n"/>
      <c r="E859" s="4" t="n"/>
      <c r="F859" s="5" t="n"/>
      <c r="G859" s="6" t="n"/>
      <c r="H859" s="5" t="n"/>
      <c r="I859" s="4" t="n"/>
      <c r="J859" s="5" t="n"/>
      <c r="K859" s="5" t="n"/>
      <c r="L859" s="4" t="n"/>
      <c r="M859" s="5" t="n"/>
      <c r="N859" s="4" t="n"/>
      <c r="O859" s="15">
        <f>IF($F859="","",EDATE($F859,IF($G859="",'Settings'!$B$6,$G859)))</f>
        <v/>
      </c>
      <c r="P859" s="9">
        <f>IF($O859="","",IF(OR($M859&lt;&gt;"",$L859="Booked"),"Booked",IF(OR($L859="Declined",$L859="Moved / left"),"Closed",IF($O859&lt;DATE(YEAR('Settings'!$B$5),MONTH('Settings'!$B$5),1),"Overdue",IF($O859&lt;=EOMONTH('Settings'!$B$5,0),"Due this month",IF($O859&lt;=EOMONTH('Settings'!$B$5,1),"Due next month","Not yet due"))))))</f>
        <v/>
      </c>
      <c r="Q859" s="16">
        <f>IF($P859="Overdue",'Settings'!$B$5-$O859,"")</f>
        <v/>
      </c>
      <c r="R859" s="16">
        <f>IF($A859="","",COUNT($H859,$J859,$K859))</f>
        <v/>
      </c>
      <c r="S859" s="17">
        <f>IF($O859="","",DATE(YEAR($O859),MONTH($O859),1))</f>
        <v/>
      </c>
      <c r="T859" s="16">
        <f>IF($P859="Overdue",COUNTIF($P$3:$P859,"Overdue"),"")</f>
        <v/>
      </c>
    </row>
    <row r="860">
      <c r="A860" s="4" t="n"/>
      <c r="B860" s="4" t="n"/>
      <c r="C860" s="14" t="n"/>
      <c r="D860" s="4" t="n"/>
      <c r="E860" s="4" t="n"/>
      <c r="F860" s="5" t="n"/>
      <c r="G860" s="6" t="n"/>
      <c r="H860" s="5" t="n"/>
      <c r="I860" s="4" t="n"/>
      <c r="J860" s="5" t="n"/>
      <c r="K860" s="5" t="n"/>
      <c r="L860" s="4" t="n"/>
      <c r="M860" s="5" t="n"/>
      <c r="N860" s="4" t="n"/>
      <c r="O860" s="15">
        <f>IF($F860="","",EDATE($F860,IF($G860="",'Settings'!$B$6,$G860)))</f>
        <v/>
      </c>
      <c r="P860" s="9">
        <f>IF($O860="","",IF(OR($M860&lt;&gt;"",$L860="Booked"),"Booked",IF(OR($L860="Declined",$L860="Moved / left"),"Closed",IF($O860&lt;DATE(YEAR('Settings'!$B$5),MONTH('Settings'!$B$5),1),"Overdue",IF($O860&lt;=EOMONTH('Settings'!$B$5,0),"Due this month",IF($O860&lt;=EOMONTH('Settings'!$B$5,1),"Due next month","Not yet due"))))))</f>
        <v/>
      </c>
      <c r="Q860" s="16">
        <f>IF($P860="Overdue",'Settings'!$B$5-$O860,"")</f>
        <v/>
      </c>
      <c r="R860" s="16">
        <f>IF($A860="","",COUNT($H860,$J860,$K860))</f>
        <v/>
      </c>
      <c r="S860" s="17">
        <f>IF($O860="","",DATE(YEAR($O860),MONTH($O860),1))</f>
        <v/>
      </c>
      <c r="T860" s="16">
        <f>IF($P860="Overdue",COUNTIF($P$3:$P860,"Overdue"),"")</f>
        <v/>
      </c>
    </row>
    <row r="861">
      <c r="A861" s="4" t="n"/>
      <c r="B861" s="4" t="n"/>
      <c r="C861" s="14" t="n"/>
      <c r="D861" s="4" t="n"/>
      <c r="E861" s="4" t="n"/>
      <c r="F861" s="5" t="n"/>
      <c r="G861" s="6" t="n"/>
      <c r="H861" s="5" t="n"/>
      <c r="I861" s="4" t="n"/>
      <c r="J861" s="5" t="n"/>
      <c r="K861" s="5" t="n"/>
      <c r="L861" s="4" t="n"/>
      <c r="M861" s="5" t="n"/>
      <c r="N861" s="4" t="n"/>
      <c r="O861" s="15">
        <f>IF($F861="","",EDATE($F861,IF($G861="",'Settings'!$B$6,$G861)))</f>
        <v/>
      </c>
      <c r="P861" s="9">
        <f>IF($O861="","",IF(OR($M861&lt;&gt;"",$L861="Booked"),"Booked",IF(OR($L861="Declined",$L861="Moved / left"),"Closed",IF($O861&lt;DATE(YEAR('Settings'!$B$5),MONTH('Settings'!$B$5),1),"Overdue",IF($O861&lt;=EOMONTH('Settings'!$B$5,0),"Due this month",IF($O861&lt;=EOMONTH('Settings'!$B$5,1),"Due next month","Not yet due"))))))</f>
        <v/>
      </c>
      <c r="Q861" s="16">
        <f>IF($P861="Overdue",'Settings'!$B$5-$O861,"")</f>
        <v/>
      </c>
      <c r="R861" s="16">
        <f>IF($A861="","",COUNT($H861,$J861,$K861))</f>
        <v/>
      </c>
      <c r="S861" s="17">
        <f>IF($O861="","",DATE(YEAR($O861),MONTH($O861),1))</f>
        <v/>
      </c>
      <c r="T861" s="16">
        <f>IF($P861="Overdue",COUNTIF($P$3:$P861,"Overdue"),"")</f>
        <v/>
      </c>
    </row>
    <row r="862">
      <c r="A862" s="4" t="n"/>
      <c r="B862" s="4" t="n"/>
      <c r="C862" s="14" t="n"/>
      <c r="D862" s="4" t="n"/>
      <c r="E862" s="4" t="n"/>
      <c r="F862" s="5" t="n"/>
      <c r="G862" s="6" t="n"/>
      <c r="H862" s="5" t="n"/>
      <c r="I862" s="4" t="n"/>
      <c r="J862" s="5" t="n"/>
      <c r="K862" s="5" t="n"/>
      <c r="L862" s="4" t="n"/>
      <c r="M862" s="5" t="n"/>
      <c r="N862" s="4" t="n"/>
      <c r="O862" s="15">
        <f>IF($F862="","",EDATE($F862,IF($G862="",'Settings'!$B$6,$G862)))</f>
        <v/>
      </c>
      <c r="P862" s="9">
        <f>IF($O862="","",IF(OR($M862&lt;&gt;"",$L862="Booked"),"Booked",IF(OR($L862="Declined",$L862="Moved / left"),"Closed",IF($O862&lt;DATE(YEAR('Settings'!$B$5),MONTH('Settings'!$B$5),1),"Overdue",IF($O862&lt;=EOMONTH('Settings'!$B$5,0),"Due this month",IF($O862&lt;=EOMONTH('Settings'!$B$5,1),"Due next month","Not yet due"))))))</f>
        <v/>
      </c>
      <c r="Q862" s="16">
        <f>IF($P862="Overdue",'Settings'!$B$5-$O862,"")</f>
        <v/>
      </c>
      <c r="R862" s="16">
        <f>IF($A862="","",COUNT($H862,$J862,$K862))</f>
        <v/>
      </c>
      <c r="S862" s="17">
        <f>IF($O862="","",DATE(YEAR($O862),MONTH($O862),1))</f>
        <v/>
      </c>
      <c r="T862" s="16">
        <f>IF($P862="Overdue",COUNTIF($P$3:$P862,"Overdue"),"")</f>
        <v/>
      </c>
    </row>
    <row r="863">
      <c r="A863" s="4" t="n"/>
      <c r="B863" s="4" t="n"/>
      <c r="C863" s="14" t="n"/>
      <c r="D863" s="4" t="n"/>
      <c r="E863" s="4" t="n"/>
      <c r="F863" s="5" t="n"/>
      <c r="G863" s="6" t="n"/>
      <c r="H863" s="5" t="n"/>
      <c r="I863" s="4" t="n"/>
      <c r="J863" s="5" t="n"/>
      <c r="K863" s="5" t="n"/>
      <c r="L863" s="4" t="n"/>
      <c r="M863" s="5" t="n"/>
      <c r="N863" s="4" t="n"/>
      <c r="O863" s="15">
        <f>IF($F863="","",EDATE($F863,IF($G863="",'Settings'!$B$6,$G863)))</f>
        <v/>
      </c>
      <c r="P863" s="9">
        <f>IF($O863="","",IF(OR($M863&lt;&gt;"",$L863="Booked"),"Booked",IF(OR($L863="Declined",$L863="Moved / left"),"Closed",IF($O863&lt;DATE(YEAR('Settings'!$B$5),MONTH('Settings'!$B$5),1),"Overdue",IF($O863&lt;=EOMONTH('Settings'!$B$5,0),"Due this month",IF($O863&lt;=EOMONTH('Settings'!$B$5,1),"Due next month","Not yet due"))))))</f>
        <v/>
      </c>
      <c r="Q863" s="16">
        <f>IF($P863="Overdue",'Settings'!$B$5-$O863,"")</f>
        <v/>
      </c>
      <c r="R863" s="16">
        <f>IF($A863="","",COUNT($H863,$J863,$K863))</f>
        <v/>
      </c>
      <c r="S863" s="17">
        <f>IF($O863="","",DATE(YEAR($O863),MONTH($O863),1))</f>
        <v/>
      </c>
      <c r="T863" s="16">
        <f>IF($P863="Overdue",COUNTIF($P$3:$P863,"Overdue"),"")</f>
        <v/>
      </c>
    </row>
    <row r="864">
      <c r="A864" s="4" t="n"/>
      <c r="B864" s="4" t="n"/>
      <c r="C864" s="14" t="n"/>
      <c r="D864" s="4" t="n"/>
      <c r="E864" s="4" t="n"/>
      <c r="F864" s="5" t="n"/>
      <c r="G864" s="6" t="n"/>
      <c r="H864" s="5" t="n"/>
      <c r="I864" s="4" t="n"/>
      <c r="J864" s="5" t="n"/>
      <c r="K864" s="5" t="n"/>
      <c r="L864" s="4" t="n"/>
      <c r="M864" s="5" t="n"/>
      <c r="N864" s="4" t="n"/>
      <c r="O864" s="15">
        <f>IF($F864="","",EDATE($F864,IF($G864="",'Settings'!$B$6,$G864)))</f>
        <v/>
      </c>
      <c r="P864" s="9">
        <f>IF($O864="","",IF(OR($M864&lt;&gt;"",$L864="Booked"),"Booked",IF(OR($L864="Declined",$L864="Moved / left"),"Closed",IF($O864&lt;DATE(YEAR('Settings'!$B$5),MONTH('Settings'!$B$5),1),"Overdue",IF($O864&lt;=EOMONTH('Settings'!$B$5,0),"Due this month",IF($O864&lt;=EOMONTH('Settings'!$B$5,1),"Due next month","Not yet due"))))))</f>
        <v/>
      </c>
      <c r="Q864" s="16">
        <f>IF($P864="Overdue",'Settings'!$B$5-$O864,"")</f>
        <v/>
      </c>
      <c r="R864" s="16">
        <f>IF($A864="","",COUNT($H864,$J864,$K864))</f>
        <v/>
      </c>
      <c r="S864" s="17">
        <f>IF($O864="","",DATE(YEAR($O864),MONTH($O864),1))</f>
        <v/>
      </c>
      <c r="T864" s="16">
        <f>IF($P864="Overdue",COUNTIF($P$3:$P864,"Overdue"),"")</f>
        <v/>
      </c>
    </row>
    <row r="865">
      <c r="A865" s="4" t="n"/>
      <c r="B865" s="4" t="n"/>
      <c r="C865" s="14" t="n"/>
      <c r="D865" s="4" t="n"/>
      <c r="E865" s="4" t="n"/>
      <c r="F865" s="5" t="n"/>
      <c r="G865" s="6" t="n"/>
      <c r="H865" s="5" t="n"/>
      <c r="I865" s="4" t="n"/>
      <c r="J865" s="5" t="n"/>
      <c r="K865" s="5" t="n"/>
      <c r="L865" s="4" t="n"/>
      <c r="M865" s="5" t="n"/>
      <c r="N865" s="4" t="n"/>
      <c r="O865" s="15">
        <f>IF($F865="","",EDATE($F865,IF($G865="",'Settings'!$B$6,$G865)))</f>
        <v/>
      </c>
      <c r="P865" s="9">
        <f>IF($O865="","",IF(OR($M865&lt;&gt;"",$L865="Booked"),"Booked",IF(OR($L865="Declined",$L865="Moved / left"),"Closed",IF($O865&lt;DATE(YEAR('Settings'!$B$5),MONTH('Settings'!$B$5),1),"Overdue",IF($O865&lt;=EOMONTH('Settings'!$B$5,0),"Due this month",IF($O865&lt;=EOMONTH('Settings'!$B$5,1),"Due next month","Not yet due"))))))</f>
        <v/>
      </c>
      <c r="Q865" s="16">
        <f>IF($P865="Overdue",'Settings'!$B$5-$O865,"")</f>
        <v/>
      </c>
      <c r="R865" s="16">
        <f>IF($A865="","",COUNT($H865,$J865,$K865))</f>
        <v/>
      </c>
      <c r="S865" s="17">
        <f>IF($O865="","",DATE(YEAR($O865),MONTH($O865),1))</f>
        <v/>
      </c>
      <c r="T865" s="16">
        <f>IF($P865="Overdue",COUNTIF($P$3:$P865,"Overdue"),"")</f>
        <v/>
      </c>
    </row>
    <row r="866">
      <c r="A866" s="4" t="n"/>
      <c r="B866" s="4" t="n"/>
      <c r="C866" s="14" t="n"/>
      <c r="D866" s="4" t="n"/>
      <c r="E866" s="4" t="n"/>
      <c r="F866" s="5" t="n"/>
      <c r="G866" s="6" t="n"/>
      <c r="H866" s="5" t="n"/>
      <c r="I866" s="4" t="n"/>
      <c r="J866" s="5" t="n"/>
      <c r="K866" s="5" t="n"/>
      <c r="L866" s="4" t="n"/>
      <c r="M866" s="5" t="n"/>
      <c r="N866" s="4" t="n"/>
      <c r="O866" s="15">
        <f>IF($F866="","",EDATE($F866,IF($G866="",'Settings'!$B$6,$G866)))</f>
        <v/>
      </c>
      <c r="P866" s="9">
        <f>IF($O866="","",IF(OR($M866&lt;&gt;"",$L866="Booked"),"Booked",IF(OR($L866="Declined",$L866="Moved / left"),"Closed",IF($O866&lt;DATE(YEAR('Settings'!$B$5),MONTH('Settings'!$B$5),1),"Overdue",IF($O866&lt;=EOMONTH('Settings'!$B$5,0),"Due this month",IF($O866&lt;=EOMONTH('Settings'!$B$5,1),"Due next month","Not yet due"))))))</f>
        <v/>
      </c>
      <c r="Q866" s="16">
        <f>IF($P866="Overdue",'Settings'!$B$5-$O866,"")</f>
        <v/>
      </c>
      <c r="R866" s="16">
        <f>IF($A866="","",COUNT($H866,$J866,$K866))</f>
        <v/>
      </c>
      <c r="S866" s="17">
        <f>IF($O866="","",DATE(YEAR($O866),MONTH($O866),1))</f>
        <v/>
      </c>
      <c r="T866" s="16">
        <f>IF($P866="Overdue",COUNTIF($P$3:$P866,"Overdue"),"")</f>
        <v/>
      </c>
    </row>
    <row r="867">
      <c r="A867" s="4" t="n"/>
      <c r="B867" s="4" t="n"/>
      <c r="C867" s="14" t="n"/>
      <c r="D867" s="4" t="n"/>
      <c r="E867" s="4" t="n"/>
      <c r="F867" s="5" t="n"/>
      <c r="G867" s="6" t="n"/>
      <c r="H867" s="5" t="n"/>
      <c r="I867" s="4" t="n"/>
      <c r="J867" s="5" t="n"/>
      <c r="K867" s="5" t="n"/>
      <c r="L867" s="4" t="n"/>
      <c r="M867" s="5" t="n"/>
      <c r="N867" s="4" t="n"/>
      <c r="O867" s="15">
        <f>IF($F867="","",EDATE($F867,IF($G867="",'Settings'!$B$6,$G867)))</f>
        <v/>
      </c>
      <c r="P867" s="9">
        <f>IF($O867="","",IF(OR($M867&lt;&gt;"",$L867="Booked"),"Booked",IF(OR($L867="Declined",$L867="Moved / left"),"Closed",IF($O867&lt;DATE(YEAR('Settings'!$B$5),MONTH('Settings'!$B$5),1),"Overdue",IF($O867&lt;=EOMONTH('Settings'!$B$5,0),"Due this month",IF($O867&lt;=EOMONTH('Settings'!$B$5,1),"Due next month","Not yet due"))))))</f>
        <v/>
      </c>
      <c r="Q867" s="16">
        <f>IF($P867="Overdue",'Settings'!$B$5-$O867,"")</f>
        <v/>
      </c>
      <c r="R867" s="16">
        <f>IF($A867="","",COUNT($H867,$J867,$K867))</f>
        <v/>
      </c>
      <c r="S867" s="17">
        <f>IF($O867="","",DATE(YEAR($O867),MONTH($O867),1))</f>
        <v/>
      </c>
      <c r="T867" s="16">
        <f>IF($P867="Overdue",COUNTIF($P$3:$P867,"Overdue"),"")</f>
        <v/>
      </c>
    </row>
    <row r="868">
      <c r="A868" s="4" t="n"/>
      <c r="B868" s="4" t="n"/>
      <c r="C868" s="14" t="n"/>
      <c r="D868" s="4" t="n"/>
      <c r="E868" s="4" t="n"/>
      <c r="F868" s="5" t="n"/>
      <c r="G868" s="6" t="n"/>
      <c r="H868" s="5" t="n"/>
      <c r="I868" s="4" t="n"/>
      <c r="J868" s="5" t="n"/>
      <c r="K868" s="5" t="n"/>
      <c r="L868" s="4" t="n"/>
      <c r="M868" s="5" t="n"/>
      <c r="N868" s="4" t="n"/>
      <c r="O868" s="15">
        <f>IF($F868="","",EDATE($F868,IF($G868="",'Settings'!$B$6,$G868)))</f>
        <v/>
      </c>
      <c r="P868" s="9">
        <f>IF($O868="","",IF(OR($M868&lt;&gt;"",$L868="Booked"),"Booked",IF(OR($L868="Declined",$L868="Moved / left"),"Closed",IF($O868&lt;DATE(YEAR('Settings'!$B$5),MONTH('Settings'!$B$5),1),"Overdue",IF($O868&lt;=EOMONTH('Settings'!$B$5,0),"Due this month",IF($O868&lt;=EOMONTH('Settings'!$B$5,1),"Due next month","Not yet due"))))))</f>
        <v/>
      </c>
      <c r="Q868" s="16">
        <f>IF($P868="Overdue",'Settings'!$B$5-$O868,"")</f>
        <v/>
      </c>
      <c r="R868" s="16">
        <f>IF($A868="","",COUNT($H868,$J868,$K868))</f>
        <v/>
      </c>
      <c r="S868" s="17">
        <f>IF($O868="","",DATE(YEAR($O868),MONTH($O868),1))</f>
        <v/>
      </c>
      <c r="T868" s="16">
        <f>IF($P868="Overdue",COUNTIF($P$3:$P868,"Overdue"),"")</f>
        <v/>
      </c>
    </row>
    <row r="869">
      <c r="A869" s="4" t="n"/>
      <c r="B869" s="4" t="n"/>
      <c r="C869" s="14" t="n"/>
      <c r="D869" s="4" t="n"/>
      <c r="E869" s="4" t="n"/>
      <c r="F869" s="5" t="n"/>
      <c r="G869" s="6" t="n"/>
      <c r="H869" s="5" t="n"/>
      <c r="I869" s="4" t="n"/>
      <c r="J869" s="5" t="n"/>
      <c r="K869" s="5" t="n"/>
      <c r="L869" s="4" t="n"/>
      <c r="M869" s="5" t="n"/>
      <c r="N869" s="4" t="n"/>
      <c r="O869" s="15">
        <f>IF($F869="","",EDATE($F869,IF($G869="",'Settings'!$B$6,$G869)))</f>
        <v/>
      </c>
      <c r="P869" s="9">
        <f>IF($O869="","",IF(OR($M869&lt;&gt;"",$L869="Booked"),"Booked",IF(OR($L869="Declined",$L869="Moved / left"),"Closed",IF($O869&lt;DATE(YEAR('Settings'!$B$5),MONTH('Settings'!$B$5),1),"Overdue",IF($O869&lt;=EOMONTH('Settings'!$B$5,0),"Due this month",IF($O869&lt;=EOMONTH('Settings'!$B$5,1),"Due next month","Not yet due"))))))</f>
        <v/>
      </c>
      <c r="Q869" s="16">
        <f>IF($P869="Overdue",'Settings'!$B$5-$O869,"")</f>
        <v/>
      </c>
      <c r="R869" s="16">
        <f>IF($A869="","",COUNT($H869,$J869,$K869))</f>
        <v/>
      </c>
      <c r="S869" s="17">
        <f>IF($O869="","",DATE(YEAR($O869),MONTH($O869),1))</f>
        <v/>
      </c>
      <c r="T869" s="16">
        <f>IF($P869="Overdue",COUNTIF($P$3:$P869,"Overdue"),"")</f>
        <v/>
      </c>
    </row>
    <row r="870">
      <c r="A870" s="4" t="n"/>
      <c r="B870" s="4" t="n"/>
      <c r="C870" s="14" t="n"/>
      <c r="D870" s="4" t="n"/>
      <c r="E870" s="4" t="n"/>
      <c r="F870" s="5" t="n"/>
      <c r="G870" s="6" t="n"/>
      <c r="H870" s="5" t="n"/>
      <c r="I870" s="4" t="n"/>
      <c r="J870" s="5" t="n"/>
      <c r="K870" s="5" t="n"/>
      <c r="L870" s="4" t="n"/>
      <c r="M870" s="5" t="n"/>
      <c r="N870" s="4" t="n"/>
      <c r="O870" s="15">
        <f>IF($F870="","",EDATE($F870,IF($G870="",'Settings'!$B$6,$G870)))</f>
        <v/>
      </c>
      <c r="P870" s="9">
        <f>IF($O870="","",IF(OR($M870&lt;&gt;"",$L870="Booked"),"Booked",IF(OR($L870="Declined",$L870="Moved / left"),"Closed",IF($O870&lt;DATE(YEAR('Settings'!$B$5),MONTH('Settings'!$B$5),1),"Overdue",IF($O870&lt;=EOMONTH('Settings'!$B$5,0),"Due this month",IF($O870&lt;=EOMONTH('Settings'!$B$5,1),"Due next month","Not yet due"))))))</f>
        <v/>
      </c>
      <c r="Q870" s="16">
        <f>IF($P870="Overdue",'Settings'!$B$5-$O870,"")</f>
        <v/>
      </c>
      <c r="R870" s="16">
        <f>IF($A870="","",COUNT($H870,$J870,$K870))</f>
        <v/>
      </c>
      <c r="S870" s="17">
        <f>IF($O870="","",DATE(YEAR($O870),MONTH($O870),1))</f>
        <v/>
      </c>
      <c r="T870" s="16">
        <f>IF($P870="Overdue",COUNTIF($P$3:$P870,"Overdue"),"")</f>
        <v/>
      </c>
    </row>
    <row r="871">
      <c r="A871" s="4" t="n"/>
      <c r="B871" s="4" t="n"/>
      <c r="C871" s="14" t="n"/>
      <c r="D871" s="4" t="n"/>
      <c r="E871" s="4" t="n"/>
      <c r="F871" s="5" t="n"/>
      <c r="G871" s="6" t="n"/>
      <c r="H871" s="5" t="n"/>
      <c r="I871" s="4" t="n"/>
      <c r="J871" s="5" t="n"/>
      <c r="K871" s="5" t="n"/>
      <c r="L871" s="4" t="n"/>
      <c r="M871" s="5" t="n"/>
      <c r="N871" s="4" t="n"/>
      <c r="O871" s="15">
        <f>IF($F871="","",EDATE($F871,IF($G871="",'Settings'!$B$6,$G871)))</f>
        <v/>
      </c>
      <c r="P871" s="9">
        <f>IF($O871="","",IF(OR($M871&lt;&gt;"",$L871="Booked"),"Booked",IF(OR($L871="Declined",$L871="Moved / left"),"Closed",IF($O871&lt;DATE(YEAR('Settings'!$B$5),MONTH('Settings'!$B$5),1),"Overdue",IF($O871&lt;=EOMONTH('Settings'!$B$5,0),"Due this month",IF($O871&lt;=EOMONTH('Settings'!$B$5,1),"Due next month","Not yet due"))))))</f>
        <v/>
      </c>
      <c r="Q871" s="16">
        <f>IF($P871="Overdue",'Settings'!$B$5-$O871,"")</f>
        <v/>
      </c>
      <c r="R871" s="16">
        <f>IF($A871="","",COUNT($H871,$J871,$K871))</f>
        <v/>
      </c>
      <c r="S871" s="17">
        <f>IF($O871="","",DATE(YEAR($O871),MONTH($O871),1))</f>
        <v/>
      </c>
      <c r="T871" s="16">
        <f>IF($P871="Overdue",COUNTIF($P$3:$P871,"Overdue"),"")</f>
        <v/>
      </c>
    </row>
    <row r="872">
      <c r="A872" s="4" t="n"/>
      <c r="B872" s="4" t="n"/>
      <c r="C872" s="14" t="n"/>
      <c r="D872" s="4" t="n"/>
      <c r="E872" s="4" t="n"/>
      <c r="F872" s="5" t="n"/>
      <c r="G872" s="6" t="n"/>
      <c r="H872" s="5" t="n"/>
      <c r="I872" s="4" t="n"/>
      <c r="J872" s="5" t="n"/>
      <c r="K872" s="5" t="n"/>
      <c r="L872" s="4" t="n"/>
      <c r="M872" s="5" t="n"/>
      <c r="N872" s="4" t="n"/>
      <c r="O872" s="15">
        <f>IF($F872="","",EDATE($F872,IF($G872="",'Settings'!$B$6,$G872)))</f>
        <v/>
      </c>
      <c r="P872" s="9">
        <f>IF($O872="","",IF(OR($M872&lt;&gt;"",$L872="Booked"),"Booked",IF(OR($L872="Declined",$L872="Moved / left"),"Closed",IF($O872&lt;DATE(YEAR('Settings'!$B$5),MONTH('Settings'!$B$5),1),"Overdue",IF($O872&lt;=EOMONTH('Settings'!$B$5,0),"Due this month",IF($O872&lt;=EOMONTH('Settings'!$B$5,1),"Due next month","Not yet due"))))))</f>
        <v/>
      </c>
      <c r="Q872" s="16">
        <f>IF($P872="Overdue",'Settings'!$B$5-$O872,"")</f>
        <v/>
      </c>
      <c r="R872" s="16">
        <f>IF($A872="","",COUNT($H872,$J872,$K872))</f>
        <v/>
      </c>
      <c r="S872" s="17">
        <f>IF($O872="","",DATE(YEAR($O872),MONTH($O872),1))</f>
        <v/>
      </c>
      <c r="T872" s="16">
        <f>IF($P872="Overdue",COUNTIF($P$3:$P872,"Overdue"),"")</f>
        <v/>
      </c>
    </row>
    <row r="873">
      <c r="A873" s="4" t="n"/>
      <c r="B873" s="4" t="n"/>
      <c r="C873" s="14" t="n"/>
      <c r="D873" s="4" t="n"/>
      <c r="E873" s="4" t="n"/>
      <c r="F873" s="5" t="n"/>
      <c r="G873" s="6" t="n"/>
      <c r="H873" s="5" t="n"/>
      <c r="I873" s="4" t="n"/>
      <c r="J873" s="5" t="n"/>
      <c r="K873" s="5" t="n"/>
      <c r="L873" s="4" t="n"/>
      <c r="M873" s="5" t="n"/>
      <c r="N873" s="4" t="n"/>
      <c r="O873" s="15">
        <f>IF($F873="","",EDATE($F873,IF($G873="",'Settings'!$B$6,$G873)))</f>
        <v/>
      </c>
      <c r="P873" s="9">
        <f>IF($O873="","",IF(OR($M873&lt;&gt;"",$L873="Booked"),"Booked",IF(OR($L873="Declined",$L873="Moved / left"),"Closed",IF($O873&lt;DATE(YEAR('Settings'!$B$5),MONTH('Settings'!$B$5),1),"Overdue",IF($O873&lt;=EOMONTH('Settings'!$B$5,0),"Due this month",IF($O873&lt;=EOMONTH('Settings'!$B$5,1),"Due next month","Not yet due"))))))</f>
        <v/>
      </c>
      <c r="Q873" s="16">
        <f>IF($P873="Overdue",'Settings'!$B$5-$O873,"")</f>
        <v/>
      </c>
      <c r="R873" s="16">
        <f>IF($A873="","",COUNT($H873,$J873,$K873))</f>
        <v/>
      </c>
      <c r="S873" s="17">
        <f>IF($O873="","",DATE(YEAR($O873),MONTH($O873),1))</f>
        <v/>
      </c>
      <c r="T873" s="16">
        <f>IF($P873="Overdue",COUNTIF($P$3:$P873,"Overdue"),"")</f>
        <v/>
      </c>
    </row>
    <row r="874">
      <c r="A874" s="4" t="n"/>
      <c r="B874" s="4" t="n"/>
      <c r="C874" s="14" t="n"/>
      <c r="D874" s="4" t="n"/>
      <c r="E874" s="4" t="n"/>
      <c r="F874" s="5" t="n"/>
      <c r="G874" s="6" t="n"/>
      <c r="H874" s="5" t="n"/>
      <c r="I874" s="4" t="n"/>
      <c r="J874" s="5" t="n"/>
      <c r="K874" s="5" t="n"/>
      <c r="L874" s="4" t="n"/>
      <c r="M874" s="5" t="n"/>
      <c r="N874" s="4" t="n"/>
      <c r="O874" s="15">
        <f>IF($F874="","",EDATE($F874,IF($G874="",'Settings'!$B$6,$G874)))</f>
        <v/>
      </c>
      <c r="P874" s="9">
        <f>IF($O874="","",IF(OR($M874&lt;&gt;"",$L874="Booked"),"Booked",IF(OR($L874="Declined",$L874="Moved / left"),"Closed",IF($O874&lt;DATE(YEAR('Settings'!$B$5),MONTH('Settings'!$B$5),1),"Overdue",IF($O874&lt;=EOMONTH('Settings'!$B$5,0),"Due this month",IF($O874&lt;=EOMONTH('Settings'!$B$5,1),"Due next month","Not yet due"))))))</f>
        <v/>
      </c>
      <c r="Q874" s="16">
        <f>IF($P874="Overdue",'Settings'!$B$5-$O874,"")</f>
        <v/>
      </c>
      <c r="R874" s="16">
        <f>IF($A874="","",COUNT($H874,$J874,$K874))</f>
        <v/>
      </c>
      <c r="S874" s="17">
        <f>IF($O874="","",DATE(YEAR($O874),MONTH($O874),1))</f>
        <v/>
      </c>
      <c r="T874" s="16">
        <f>IF($P874="Overdue",COUNTIF($P$3:$P874,"Overdue"),"")</f>
        <v/>
      </c>
    </row>
    <row r="875">
      <c r="A875" s="4" t="n"/>
      <c r="B875" s="4" t="n"/>
      <c r="C875" s="14" t="n"/>
      <c r="D875" s="4" t="n"/>
      <c r="E875" s="4" t="n"/>
      <c r="F875" s="5" t="n"/>
      <c r="G875" s="6" t="n"/>
      <c r="H875" s="5" t="n"/>
      <c r="I875" s="4" t="n"/>
      <c r="J875" s="5" t="n"/>
      <c r="K875" s="5" t="n"/>
      <c r="L875" s="4" t="n"/>
      <c r="M875" s="5" t="n"/>
      <c r="N875" s="4" t="n"/>
      <c r="O875" s="15">
        <f>IF($F875="","",EDATE($F875,IF($G875="",'Settings'!$B$6,$G875)))</f>
        <v/>
      </c>
      <c r="P875" s="9">
        <f>IF($O875="","",IF(OR($M875&lt;&gt;"",$L875="Booked"),"Booked",IF(OR($L875="Declined",$L875="Moved / left"),"Closed",IF($O875&lt;DATE(YEAR('Settings'!$B$5),MONTH('Settings'!$B$5),1),"Overdue",IF($O875&lt;=EOMONTH('Settings'!$B$5,0),"Due this month",IF($O875&lt;=EOMONTH('Settings'!$B$5,1),"Due next month","Not yet due"))))))</f>
        <v/>
      </c>
      <c r="Q875" s="16">
        <f>IF($P875="Overdue",'Settings'!$B$5-$O875,"")</f>
        <v/>
      </c>
      <c r="R875" s="16">
        <f>IF($A875="","",COUNT($H875,$J875,$K875))</f>
        <v/>
      </c>
      <c r="S875" s="17">
        <f>IF($O875="","",DATE(YEAR($O875),MONTH($O875),1))</f>
        <v/>
      </c>
      <c r="T875" s="16">
        <f>IF($P875="Overdue",COUNTIF($P$3:$P875,"Overdue"),"")</f>
        <v/>
      </c>
    </row>
    <row r="876">
      <c r="A876" s="4" t="n"/>
      <c r="B876" s="4" t="n"/>
      <c r="C876" s="14" t="n"/>
      <c r="D876" s="4" t="n"/>
      <c r="E876" s="4" t="n"/>
      <c r="F876" s="5" t="n"/>
      <c r="G876" s="6" t="n"/>
      <c r="H876" s="5" t="n"/>
      <c r="I876" s="4" t="n"/>
      <c r="J876" s="5" t="n"/>
      <c r="K876" s="5" t="n"/>
      <c r="L876" s="4" t="n"/>
      <c r="M876" s="5" t="n"/>
      <c r="N876" s="4" t="n"/>
      <c r="O876" s="15">
        <f>IF($F876="","",EDATE($F876,IF($G876="",'Settings'!$B$6,$G876)))</f>
        <v/>
      </c>
      <c r="P876" s="9">
        <f>IF($O876="","",IF(OR($M876&lt;&gt;"",$L876="Booked"),"Booked",IF(OR($L876="Declined",$L876="Moved / left"),"Closed",IF($O876&lt;DATE(YEAR('Settings'!$B$5),MONTH('Settings'!$B$5),1),"Overdue",IF($O876&lt;=EOMONTH('Settings'!$B$5,0),"Due this month",IF($O876&lt;=EOMONTH('Settings'!$B$5,1),"Due next month","Not yet due"))))))</f>
        <v/>
      </c>
      <c r="Q876" s="16">
        <f>IF($P876="Overdue",'Settings'!$B$5-$O876,"")</f>
        <v/>
      </c>
      <c r="R876" s="16">
        <f>IF($A876="","",COUNT($H876,$J876,$K876))</f>
        <v/>
      </c>
      <c r="S876" s="17">
        <f>IF($O876="","",DATE(YEAR($O876),MONTH($O876),1))</f>
        <v/>
      </c>
      <c r="T876" s="16">
        <f>IF($P876="Overdue",COUNTIF($P$3:$P876,"Overdue"),"")</f>
        <v/>
      </c>
    </row>
    <row r="877">
      <c r="A877" s="4" t="n"/>
      <c r="B877" s="4" t="n"/>
      <c r="C877" s="14" t="n"/>
      <c r="D877" s="4" t="n"/>
      <c r="E877" s="4" t="n"/>
      <c r="F877" s="5" t="n"/>
      <c r="G877" s="6" t="n"/>
      <c r="H877" s="5" t="n"/>
      <c r="I877" s="4" t="n"/>
      <c r="J877" s="5" t="n"/>
      <c r="K877" s="5" t="n"/>
      <c r="L877" s="4" t="n"/>
      <c r="M877" s="5" t="n"/>
      <c r="N877" s="4" t="n"/>
      <c r="O877" s="15">
        <f>IF($F877="","",EDATE($F877,IF($G877="",'Settings'!$B$6,$G877)))</f>
        <v/>
      </c>
      <c r="P877" s="9">
        <f>IF($O877="","",IF(OR($M877&lt;&gt;"",$L877="Booked"),"Booked",IF(OR($L877="Declined",$L877="Moved / left"),"Closed",IF($O877&lt;DATE(YEAR('Settings'!$B$5),MONTH('Settings'!$B$5),1),"Overdue",IF($O877&lt;=EOMONTH('Settings'!$B$5,0),"Due this month",IF($O877&lt;=EOMONTH('Settings'!$B$5,1),"Due next month","Not yet due"))))))</f>
        <v/>
      </c>
      <c r="Q877" s="16">
        <f>IF($P877="Overdue",'Settings'!$B$5-$O877,"")</f>
        <v/>
      </c>
      <c r="R877" s="16">
        <f>IF($A877="","",COUNT($H877,$J877,$K877))</f>
        <v/>
      </c>
      <c r="S877" s="17">
        <f>IF($O877="","",DATE(YEAR($O877),MONTH($O877),1))</f>
        <v/>
      </c>
      <c r="T877" s="16">
        <f>IF($P877="Overdue",COUNTIF($P$3:$P877,"Overdue"),"")</f>
        <v/>
      </c>
    </row>
    <row r="878">
      <c r="A878" s="4" t="n"/>
      <c r="B878" s="4" t="n"/>
      <c r="C878" s="14" t="n"/>
      <c r="D878" s="4" t="n"/>
      <c r="E878" s="4" t="n"/>
      <c r="F878" s="5" t="n"/>
      <c r="G878" s="6" t="n"/>
      <c r="H878" s="5" t="n"/>
      <c r="I878" s="4" t="n"/>
      <c r="J878" s="5" t="n"/>
      <c r="K878" s="5" t="n"/>
      <c r="L878" s="4" t="n"/>
      <c r="M878" s="5" t="n"/>
      <c r="N878" s="4" t="n"/>
      <c r="O878" s="15">
        <f>IF($F878="","",EDATE($F878,IF($G878="",'Settings'!$B$6,$G878)))</f>
        <v/>
      </c>
      <c r="P878" s="9">
        <f>IF($O878="","",IF(OR($M878&lt;&gt;"",$L878="Booked"),"Booked",IF(OR($L878="Declined",$L878="Moved / left"),"Closed",IF($O878&lt;DATE(YEAR('Settings'!$B$5),MONTH('Settings'!$B$5),1),"Overdue",IF($O878&lt;=EOMONTH('Settings'!$B$5,0),"Due this month",IF($O878&lt;=EOMONTH('Settings'!$B$5,1),"Due next month","Not yet due"))))))</f>
        <v/>
      </c>
      <c r="Q878" s="16">
        <f>IF($P878="Overdue",'Settings'!$B$5-$O878,"")</f>
        <v/>
      </c>
      <c r="R878" s="16">
        <f>IF($A878="","",COUNT($H878,$J878,$K878))</f>
        <v/>
      </c>
      <c r="S878" s="17">
        <f>IF($O878="","",DATE(YEAR($O878),MONTH($O878),1))</f>
        <v/>
      </c>
      <c r="T878" s="16">
        <f>IF($P878="Overdue",COUNTIF($P$3:$P878,"Overdue"),"")</f>
        <v/>
      </c>
    </row>
    <row r="879">
      <c r="A879" s="4" t="n"/>
      <c r="B879" s="4" t="n"/>
      <c r="C879" s="14" t="n"/>
      <c r="D879" s="4" t="n"/>
      <c r="E879" s="4" t="n"/>
      <c r="F879" s="5" t="n"/>
      <c r="G879" s="6" t="n"/>
      <c r="H879" s="5" t="n"/>
      <c r="I879" s="4" t="n"/>
      <c r="J879" s="5" t="n"/>
      <c r="K879" s="5" t="n"/>
      <c r="L879" s="4" t="n"/>
      <c r="M879" s="5" t="n"/>
      <c r="N879" s="4" t="n"/>
      <c r="O879" s="15">
        <f>IF($F879="","",EDATE($F879,IF($G879="",'Settings'!$B$6,$G879)))</f>
        <v/>
      </c>
      <c r="P879" s="9">
        <f>IF($O879="","",IF(OR($M879&lt;&gt;"",$L879="Booked"),"Booked",IF(OR($L879="Declined",$L879="Moved / left"),"Closed",IF($O879&lt;DATE(YEAR('Settings'!$B$5),MONTH('Settings'!$B$5),1),"Overdue",IF($O879&lt;=EOMONTH('Settings'!$B$5,0),"Due this month",IF($O879&lt;=EOMONTH('Settings'!$B$5,1),"Due next month","Not yet due"))))))</f>
        <v/>
      </c>
      <c r="Q879" s="16">
        <f>IF($P879="Overdue",'Settings'!$B$5-$O879,"")</f>
        <v/>
      </c>
      <c r="R879" s="16">
        <f>IF($A879="","",COUNT($H879,$J879,$K879))</f>
        <v/>
      </c>
      <c r="S879" s="17">
        <f>IF($O879="","",DATE(YEAR($O879),MONTH($O879),1))</f>
        <v/>
      </c>
      <c r="T879" s="16">
        <f>IF($P879="Overdue",COUNTIF($P$3:$P879,"Overdue"),"")</f>
        <v/>
      </c>
    </row>
    <row r="880">
      <c r="A880" s="4" t="n"/>
      <c r="B880" s="4" t="n"/>
      <c r="C880" s="14" t="n"/>
      <c r="D880" s="4" t="n"/>
      <c r="E880" s="4" t="n"/>
      <c r="F880" s="5" t="n"/>
      <c r="G880" s="6" t="n"/>
      <c r="H880" s="5" t="n"/>
      <c r="I880" s="4" t="n"/>
      <c r="J880" s="5" t="n"/>
      <c r="K880" s="5" t="n"/>
      <c r="L880" s="4" t="n"/>
      <c r="M880" s="5" t="n"/>
      <c r="N880" s="4" t="n"/>
      <c r="O880" s="15">
        <f>IF($F880="","",EDATE($F880,IF($G880="",'Settings'!$B$6,$G880)))</f>
        <v/>
      </c>
      <c r="P880" s="9">
        <f>IF($O880="","",IF(OR($M880&lt;&gt;"",$L880="Booked"),"Booked",IF(OR($L880="Declined",$L880="Moved / left"),"Closed",IF($O880&lt;DATE(YEAR('Settings'!$B$5),MONTH('Settings'!$B$5),1),"Overdue",IF($O880&lt;=EOMONTH('Settings'!$B$5,0),"Due this month",IF($O880&lt;=EOMONTH('Settings'!$B$5,1),"Due next month","Not yet due"))))))</f>
        <v/>
      </c>
      <c r="Q880" s="16">
        <f>IF($P880="Overdue",'Settings'!$B$5-$O880,"")</f>
        <v/>
      </c>
      <c r="R880" s="16">
        <f>IF($A880="","",COUNT($H880,$J880,$K880))</f>
        <v/>
      </c>
      <c r="S880" s="17">
        <f>IF($O880="","",DATE(YEAR($O880),MONTH($O880),1))</f>
        <v/>
      </c>
      <c r="T880" s="16">
        <f>IF($P880="Overdue",COUNTIF($P$3:$P880,"Overdue"),"")</f>
        <v/>
      </c>
    </row>
    <row r="881">
      <c r="A881" s="4" t="n"/>
      <c r="B881" s="4" t="n"/>
      <c r="C881" s="14" t="n"/>
      <c r="D881" s="4" t="n"/>
      <c r="E881" s="4" t="n"/>
      <c r="F881" s="5" t="n"/>
      <c r="G881" s="6" t="n"/>
      <c r="H881" s="5" t="n"/>
      <c r="I881" s="4" t="n"/>
      <c r="J881" s="5" t="n"/>
      <c r="K881" s="5" t="n"/>
      <c r="L881" s="4" t="n"/>
      <c r="M881" s="5" t="n"/>
      <c r="N881" s="4" t="n"/>
      <c r="O881" s="15">
        <f>IF($F881="","",EDATE($F881,IF($G881="",'Settings'!$B$6,$G881)))</f>
        <v/>
      </c>
      <c r="P881" s="9">
        <f>IF($O881="","",IF(OR($M881&lt;&gt;"",$L881="Booked"),"Booked",IF(OR($L881="Declined",$L881="Moved / left"),"Closed",IF($O881&lt;DATE(YEAR('Settings'!$B$5),MONTH('Settings'!$B$5),1),"Overdue",IF($O881&lt;=EOMONTH('Settings'!$B$5,0),"Due this month",IF($O881&lt;=EOMONTH('Settings'!$B$5,1),"Due next month","Not yet due"))))))</f>
        <v/>
      </c>
      <c r="Q881" s="16">
        <f>IF($P881="Overdue",'Settings'!$B$5-$O881,"")</f>
        <v/>
      </c>
      <c r="R881" s="16">
        <f>IF($A881="","",COUNT($H881,$J881,$K881))</f>
        <v/>
      </c>
      <c r="S881" s="17">
        <f>IF($O881="","",DATE(YEAR($O881),MONTH($O881),1))</f>
        <v/>
      </c>
      <c r="T881" s="16">
        <f>IF($P881="Overdue",COUNTIF($P$3:$P881,"Overdue"),"")</f>
        <v/>
      </c>
    </row>
    <row r="882">
      <c r="A882" s="4" t="n"/>
      <c r="B882" s="4" t="n"/>
      <c r="C882" s="14" t="n"/>
      <c r="D882" s="4" t="n"/>
      <c r="E882" s="4" t="n"/>
      <c r="F882" s="5" t="n"/>
      <c r="G882" s="6" t="n"/>
      <c r="H882" s="5" t="n"/>
      <c r="I882" s="4" t="n"/>
      <c r="J882" s="5" t="n"/>
      <c r="K882" s="5" t="n"/>
      <c r="L882" s="4" t="n"/>
      <c r="M882" s="5" t="n"/>
      <c r="N882" s="4" t="n"/>
      <c r="O882" s="15">
        <f>IF($F882="","",EDATE($F882,IF($G882="",'Settings'!$B$6,$G882)))</f>
        <v/>
      </c>
      <c r="P882" s="9">
        <f>IF($O882="","",IF(OR($M882&lt;&gt;"",$L882="Booked"),"Booked",IF(OR($L882="Declined",$L882="Moved / left"),"Closed",IF($O882&lt;DATE(YEAR('Settings'!$B$5),MONTH('Settings'!$B$5),1),"Overdue",IF($O882&lt;=EOMONTH('Settings'!$B$5,0),"Due this month",IF($O882&lt;=EOMONTH('Settings'!$B$5,1),"Due next month","Not yet due"))))))</f>
        <v/>
      </c>
      <c r="Q882" s="16">
        <f>IF($P882="Overdue",'Settings'!$B$5-$O882,"")</f>
        <v/>
      </c>
      <c r="R882" s="16">
        <f>IF($A882="","",COUNT($H882,$J882,$K882))</f>
        <v/>
      </c>
      <c r="S882" s="17">
        <f>IF($O882="","",DATE(YEAR($O882),MONTH($O882),1))</f>
        <v/>
      </c>
      <c r="T882" s="16">
        <f>IF($P882="Overdue",COUNTIF($P$3:$P882,"Overdue"),"")</f>
        <v/>
      </c>
    </row>
    <row r="883">
      <c r="A883" s="4" t="n"/>
      <c r="B883" s="4" t="n"/>
      <c r="C883" s="14" t="n"/>
      <c r="D883" s="4" t="n"/>
      <c r="E883" s="4" t="n"/>
      <c r="F883" s="5" t="n"/>
      <c r="G883" s="6" t="n"/>
      <c r="H883" s="5" t="n"/>
      <c r="I883" s="4" t="n"/>
      <c r="J883" s="5" t="n"/>
      <c r="K883" s="5" t="n"/>
      <c r="L883" s="4" t="n"/>
      <c r="M883" s="5" t="n"/>
      <c r="N883" s="4" t="n"/>
      <c r="O883" s="15">
        <f>IF($F883="","",EDATE($F883,IF($G883="",'Settings'!$B$6,$G883)))</f>
        <v/>
      </c>
      <c r="P883" s="9">
        <f>IF($O883="","",IF(OR($M883&lt;&gt;"",$L883="Booked"),"Booked",IF(OR($L883="Declined",$L883="Moved / left"),"Closed",IF($O883&lt;DATE(YEAR('Settings'!$B$5),MONTH('Settings'!$B$5),1),"Overdue",IF($O883&lt;=EOMONTH('Settings'!$B$5,0),"Due this month",IF($O883&lt;=EOMONTH('Settings'!$B$5,1),"Due next month","Not yet due"))))))</f>
        <v/>
      </c>
      <c r="Q883" s="16">
        <f>IF($P883="Overdue",'Settings'!$B$5-$O883,"")</f>
        <v/>
      </c>
      <c r="R883" s="16">
        <f>IF($A883="","",COUNT($H883,$J883,$K883))</f>
        <v/>
      </c>
      <c r="S883" s="17">
        <f>IF($O883="","",DATE(YEAR($O883),MONTH($O883),1))</f>
        <v/>
      </c>
      <c r="T883" s="16">
        <f>IF($P883="Overdue",COUNTIF($P$3:$P883,"Overdue"),"")</f>
        <v/>
      </c>
    </row>
    <row r="884">
      <c r="A884" s="4" t="n"/>
      <c r="B884" s="4" t="n"/>
      <c r="C884" s="14" t="n"/>
      <c r="D884" s="4" t="n"/>
      <c r="E884" s="4" t="n"/>
      <c r="F884" s="5" t="n"/>
      <c r="G884" s="6" t="n"/>
      <c r="H884" s="5" t="n"/>
      <c r="I884" s="4" t="n"/>
      <c r="J884" s="5" t="n"/>
      <c r="K884" s="5" t="n"/>
      <c r="L884" s="4" t="n"/>
      <c r="M884" s="5" t="n"/>
      <c r="N884" s="4" t="n"/>
      <c r="O884" s="15">
        <f>IF($F884="","",EDATE($F884,IF($G884="",'Settings'!$B$6,$G884)))</f>
        <v/>
      </c>
      <c r="P884" s="9">
        <f>IF($O884="","",IF(OR($M884&lt;&gt;"",$L884="Booked"),"Booked",IF(OR($L884="Declined",$L884="Moved / left"),"Closed",IF($O884&lt;DATE(YEAR('Settings'!$B$5),MONTH('Settings'!$B$5),1),"Overdue",IF($O884&lt;=EOMONTH('Settings'!$B$5,0),"Due this month",IF($O884&lt;=EOMONTH('Settings'!$B$5,1),"Due next month","Not yet due"))))))</f>
        <v/>
      </c>
      <c r="Q884" s="16">
        <f>IF($P884="Overdue",'Settings'!$B$5-$O884,"")</f>
        <v/>
      </c>
      <c r="R884" s="16">
        <f>IF($A884="","",COUNT($H884,$J884,$K884))</f>
        <v/>
      </c>
      <c r="S884" s="17">
        <f>IF($O884="","",DATE(YEAR($O884),MONTH($O884),1))</f>
        <v/>
      </c>
      <c r="T884" s="16">
        <f>IF($P884="Overdue",COUNTIF($P$3:$P884,"Overdue"),"")</f>
        <v/>
      </c>
    </row>
    <row r="885">
      <c r="A885" s="4" t="n"/>
      <c r="B885" s="4" t="n"/>
      <c r="C885" s="14" t="n"/>
      <c r="D885" s="4" t="n"/>
      <c r="E885" s="4" t="n"/>
      <c r="F885" s="5" t="n"/>
      <c r="G885" s="6" t="n"/>
      <c r="H885" s="5" t="n"/>
      <c r="I885" s="4" t="n"/>
      <c r="J885" s="5" t="n"/>
      <c r="K885" s="5" t="n"/>
      <c r="L885" s="4" t="n"/>
      <c r="M885" s="5" t="n"/>
      <c r="N885" s="4" t="n"/>
      <c r="O885" s="15">
        <f>IF($F885="","",EDATE($F885,IF($G885="",'Settings'!$B$6,$G885)))</f>
        <v/>
      </c>
      <c r="P885" s="9">
        <f>IF($O885="","",IF(OR($M885&lt;&gt;"",$L885="Booked"),"Booked",IF(OR($L885="Declined",$L885="Moved / left"),"Closed",IF($O885&lt;DATE(YEAR('Settings'!$B$5),MONTH('Settings'!$B$5),1),"Overdue",IF($O885&lt;=EOMONTH('Settings'!$B$5,0),"Due this month",IF($O885&lt;=EOMONTH('Settings'!$B$5,1),"Due next month","Not yet due"))))))</f>
        <v/>
      </c>
      <c r="Q885" s="16">
        <f>IF($P885="Overdue",'Settings'!$B$5-$O885,"")</f>
        <v/>
      </c>
      <c r="R885" s="16">
        <f>IF($A885="","",COUNT($H885,$J885,$K885))</f>
        <v/>
      </c>
      <c r="S885" s="17">
        <f>IF($O885="","",DATE(YEAR($O885),MONTH($O885),1))</f>
        <v/>
      </c>
      <c r="T885" s="16">
        <f>IF($P885="Overdue",COUNTIF($P$3:$P885,"Overdue"),"")</f>
        <v/>
      </c>
    </row>
    <row r="886">
      <c r="A886" s="4" t="n"/>
      <c r="B886" s="4" t="n"/>
      <c r="C886" s="14" t="n"/>
      <c r="D886" s="4" t="n"/>
      <c r="E886" s="4" t="n"/>
      <c r="F886" s="5" t="n"/>
      <c r="G886" s="6" t="n"/>
      <c r="H886" s="5" t="n"/>
      <c r="I886" s="4" t="n"/>
      <c r="J886" s="5" t="n"/>
      <c r="K886" s="5" t="n"/>
      <c r="L886" s="4" t="n"/>
      <c r="M886" s="5" t="n"/>
      <c r="N886" s="4" t="n"/>
      <c r="O886" s="15">
        <f>IF($F886="","",EDATE($F886,IF($G886="",'Settings'!$B$6,$G886)))</f>
        <v/>
      </c>
      <c r="P886" s="9">
        <f>IF($O886="","",IF(OR($M886&lt;&gt;"",$L886="Booked"),"Booked",IF(OR($L886="Declined",$L886="Moved / left"),"Closed",IF($O886&lt;DATE(YEAR('Settings'!$B$5),MONTH('Settings'!$B$5),1),"Overdue",IF($O886&lt;=EOMONTH('Settings'!$B$5,0),"Due this month",IF($O886&lt;=EOMONTH('Settings'!$B$5,1),"Due next month","Not yet due"))))))</f>
        <v/>
      </c>
      <c r="Q886" s="16">
        <f>IF($P886="Overdue",'Settings'!$B$5-$O886,"")</f>
        <v/>
      </c>
      <c r="R886" s="16">
        <f>IF($A886="","",COUNT($H886,$J886,$K886))</f>
        <v/>
      </c>
      <c r="S886" s="17">
        <f>IF($O886="","",DATE(YEAR($O886),MONTH($O886),1))</f>
        <v/>
      </c>
      <c r="T886" s="16">
        <f>IF($P886="Overdue",COUNTIF($P$3:$P886,"Overdue"),"")</f>
        <v/>
      </c>
    </row>
    <row r="887">
      <c r="A887" s="4" t="n"/>
      <c r="B887" s="4" t="n"/>
      <c r="C887" s="14" t="n"/>
      <c r="D887" s="4" t="n"/>
      <c r="E887" s="4" t="n"/>
      <c r="F887" s="5" t="n"/>
      <c r="G887" s="6" t="n"/>
      <c r="H887" s="5" t="n"/>
      <c r="I887" s="4" t="n"/>
      <c r="J887" s="5" t="n"/>
      <c r="K887" s="5" t="n"/>
      <c r="L887" s="4" t="n"/>
      <c r="M887" s="5" t="n"/>
      <c r="N887" s="4" t="n"/>
      <c r="O887" s="15">
        <f>IF($F887="","",EDATE($F887,IF($G887="",'Settings'!$B$6,$G887)))</f>
        <v/>
      </c>
      <c r="P887" s="9">
        <f>IF($O887="","",IF(OR($M887&lt;&gt;"",$L887="Booked"),"Booked",IF(OR($L887="Declined",$L887="Moved / left"),"Closed",IF($O887&lt;DATE(YEAR('Settings'!$B$5),MONTH('Settings'!$B$5),1),"Overdue",IF($O887&lt;=EOMONTH('Settings'!$B$5,0),"Due this month",IF($O887&lt;=EOMONTH('Settings'!$B$5,1),"Due next month","Not yet due"))))))</f>
        <v/>
      </c>
      <c r="Q887" s="16">
        <f>IF($P887="Overdue",'Settings'!$B$5-$O887,"")</f>
        <v/>
      </c>
      <c r="R887" s="16">
        <f>IF($A887="","",COUNT($H887,$J887,$K887))</f>
        <v/>
      </c>
      <c r="S887" s="17">
        <f>IF($O887="","",DATE(YEAR($O887),MONTH($O887),1))</f>
        <v/>
      </c>
      <c r="T887" s="16">
        <f>IF($P887="Overdue",COUNTIF($P$3:$P887,"Overdue"),"")</f>
        <v/>
      </c>
    </row>
    <row r="888">
      <c r="A888" s="4" t="n"/>
      <c r="B888" s="4" t="n"/>
      <c r="C888" s="14" t="n"/>
      <c r="D888" s="4" t="n"/>
      <c r="E888" s="4" t="n"/>
      <c r="F888" s="5" t="n"/>
      <c r="G888" s="6" t="n"/>
      <c r="H888" s="5" t="n"/>
      <c r="I888" s="4" t="n"/>
      <c r="J888" s="5" t="n"/>
      <c r="K888" s="5" t="n"/>
      <c r="L888" s="4" t="n"/>
      <c r="M888" s="5" t="n"/>
      <c r="N888" s="4" t="n"/>
      <c r="O888" s="15">
        <f>IF($F888="","",EDATE($F888,IF($G888="",'Settings'!$B$6,$G888)))</f>
        <v/>
      </c>
      <c r="P888" s="9">
        <f>IF($O888="","",IF(OR($M888&lt;&gt;"",$L888="Booked"),"Booked",IF(OR($L888="Declined",$L888="Moved / left"),"Closed",IF($O888&lt;DATE(YEAR('Settings'!$B$5),MONTH('Settings'!$B$5),1),"Overdue",IF($O888&lt;=EOMONTH('Settings'!$B$5,0),"Due this month",IF($O888&lt;=EOMONTH('Settings'!$B$5,1),"Due next month","Not yet due"))))))</f>
        <v/>
      </c>
      <c r="Q888" s="16">
        <f>IF($P888="Overdue",'Settings'!$B$5-$O888,"")</f>
        <v/>
      </c>
      <c r="R888" s="16">
        <f>IF($A888="","",COUNT($H888,$J888,$K888))</f>
        <v/>
      </c>
      <c r="S888" s="17">
        <f>IF($O888="","",DATE(YEAR($O888),MONTH($O888),1))</f>
        <v/>
      </c>
      <c r="T888" s="16">
        <f>IF($P888="Overdue",COUNTIF($P$3:$P888,"Overdue"),"")</f>
        <v/>
      </c>
    </row>
    <row r="889">
      <c r="A889" s="4" t="n"/>
      <c r="B889" s="4" t="n"/>
      <c r="C889" s="14" t="n"/>
      <c r="D889" s="4" t="n"/>
      <c r="E889" s="4" t="n"/>
      <c r="F889" s="5" t="n"/>
      <c r="G889" s="6" t="n"/>
      <c r="H889" s="5" t="n"/>
      <c r="I889" s="4" t="n"/>
      <c r="J889" s="5" t="n"/>
      <c r="K889" s="5" t="n"/>
      <c r="L889" s="4" t="n"/>
      <c r="M889" s="5" t="n"/>
      <c r="N889" s="4" t="n"/>
      <c r="O889" s="15">
        <f>IF($F889="","",EDATE($F889,IF($G889="",'Settings'!$B$6,$G889)))</f>
        <v/>
      </c>
      <c r="P889" s="9">
        <f>IF($O889="","",IF(OR($M889&lt;&gt;"",$L889="Booked"),"Booked",IF(OR($L889="Declined",$L889="Moved / left"),"Closed",IF($O889&lt;DATE(YEAR('Settings'!$B$5),MONTH('Settings'!$B$5),1),"Overdue",IF($O889&lt;=EOMONTH('Settings'!$B$5,0),"Due this month",IF($O889&lt;=EOMONTH('Settings'!$B$5,1),"Due next month","Not yet due"))))))</f>
        <v/>
      </c>
      <c r="Q889" s="16">
        <f>IF($P889="Overdue",'Settings'!$B$5-$O889,"")</f>
        <v/>
      </c>
      <c r="R889" s="16">
        <f>IF($A889="","",COUNT($H889,$J889,$K889))</f>
        <v/>
      </c>
      <c r="S889" s="17">
        <f>IF($O889="","",DATE(YEAR($O889),MONTH($O889),1))</f>
        <v/>
      </c>
      <c r="T889" s="16">
        <f>IF($P889="Overdue",COUNTIF($P$3:$P889,"Overdue"),"")</f>
        <v/>
      </c>
    </row>
    <row r="890">
      <c r="A890" s="4" t="n"/>
      <c r="B890" s="4" t="n"/>
      <c r="C890" s="14" t="n"/>
      <c r="D890" s="4" t="n"/>
      <c r="E890" s="4" t="n"/>
      <c r="F890" s="5" t="n"/>
      <c r="G890" s="6" t="n"/>
      <c r="H890" s="5" t="n"/>
      <c r="I890" s="4" t="n"/>
      <c r="J890" s="5" t="n"/>
      <c r="K890" s="5" t="n"/>
      <c r="L890" s="4" t="n"/>
      <c r="M890" s="5" t="n"/>
      <c r="N890" s="4" t="n"/>
      <c r="O890" s="15">
        <f>IF($F890="","",EDATE($F890,IF($G890="",'Settings'!$B$6,$G890)))</f>
        <v/>
      </c>
      <c r="P890" s="9">
        <f>IF($O890="","",IF(OR($M890&lt;&gt;"",$L890="Booked"),"Booked",IF(OR($L890="Declined",$L890="Moved / left"),"Closed",IF($O890&lt;DATE(YEAR('Settings'!$B$5),MONTH('Settings'!$B$5),1),"Overdue",IF($O890&lt;=EOMONTH('Settings'!$B$5,0),"Due this month",IF($O890&lt;=EOMONTH('Settings'!$B$5,1),"Due next month","Not yet due"))))))</f>
        <v/>
      </c>
      <c r="Q890" s="16">
        <f>IF($P890="Overdue",'Settings'!$B$5-$O890,"")</f>
        <v/>
      </c>
      <c r="R890" s="16">
        <f>IF($A890="","",COUNT($H890,$J890,$K890))</f>
        <v/>
      </c>
      <c r="S890" s="17">
        <f>IF($O890="","",DATE(YEAR($O890),MONTH($O890),1))</f>
        <v/>
      </c>
      <c r="T890" s="16">
        <f>IF($P890="Overdue",COUNTIF($P$3:$P890,"Overdue"),"")</f>
        <v/>
      </c>
    </row>
    <row r="891">
      <c r="A891" s="4" t="n"/>
      <c r="B891" s="4" t="n"/>
      <c r="C891" s="14" t="n"/>
      <c r="D891" s="4" t="n"/>
      <c r="E891" s="4" t="n"/>
      <c r="F891" s="5" t="n"/>
      <c r="G891" s="6" t="n"/>
      <c r="H891" s="5" t="n"/>
      <c r="I891" s="4" t="n"/>
      <c r="J891" s="5" t="n"/>
      <c r="K891" s="5" t="n"/>
      <c r="L891" s="4" t="n"/>
      <c r="M891" s="5" t="n"/>
      <c r="N891" s="4" t="n"/>
      <c r="O891" s="15">
        <f>IF($F891="","",EDATE($F891,IF($G891="",'Settings'!$B$6,$G891)))</f>
        <v/>
      </c>
      <c r="P891" s="9">
        <f>IF($O891="","",IF(OR($M891&lt;&gt;"",$L891="Booked"),"Booked",IF(OR($L891="Declined",$L891="Moved / left"),"Closed",IF($O891&lt;DATE(YEAR('Settings'!$B$5),MONTH('Settings'!$B$5),1),"Overdue",IF($O891&lt;=EOMONTH('Settings'!$B$5,0),"Due this month",IF($O891&lt;=EOMONTH('Settings'!$B$5,1),"Due next month","Not yet due"))))))</f>
        <v/>
      </c>
      <c r="Q891" s="16">
        <f>IF($P891="Overdue",'Settings'!$B$5-$O891,"")</f>
        <v/>
      </c>
      <c r="R891" s="16">
        <f>IF($A891="","",COUNT($H891,$J891,$K891))</f>
        <v/>
      </c>
      <c r="S891" s="17">
        <f>IF($O891="","",DATE(YEAR($O891),MONTH($O891),1))</f>
        <v/>
      </c>
      <c r="T891" s="16">
        <f>IF($P891="Overdue",COUNTIF($P$3:$P891,"Overdue"),"")</f>
        <v/>
      </c>
    </row>
    <row r="892">
      <c r="A892" s="4" t="n"/>
      <c r="B892" s="4" t="n"/>
      <c r="C892" s="14" t="n"/>
      <c r="D892" s="4" t="n"/>
      <c r="E892" s="4" t="n"/>
      <c r="F892" s="5" t="n"/>
      <c r="G892" s="6" t="n"/>
      <c r="H892" s="5" t="n"/>
      <c r="I892" s="4" t="n"/>
      <c r="J892" s="5" t="n"/>
      <c r="K892" s="5" t="n"/>
      <c r="L892" s="4" t="n"/>
      <c r="M892" s="5" t="n"/>
      <c r="N892" s="4" t="n"/>
      <c r="O892" s="15">
        <f>IF($F892="","",EDATE($F892,IF($G892="",'Settings'!$B$6,$G892)))</f>
        <v/>
      </c>
      <c r="P892" s="9">
        <f>IF($O892="","",IF(OR($M892&lt;&gt;"",$L892="Booked"),"Booked",IF(OR($L892="Declined",$L892="Moved / left"),"Closed",IF($O892&lt;DATE(YEAR('Settings'!$B$5),MONTH('Settings'!$B$5),1),"Overdue",IF($O892&lt;=EOMONTH('Settings'!$B$5,0),"Due this month",IF($O892&lt;=EOMONTH('Settings'!$B$5,1),"Due next month","Not yet due"))))))</f>
        <v/>
      </c>
      <c r="Q892" s="16">
        <f>IF($P892="Overdue",'Settings'!$B$5-$O892,"")</f>
        <v/>
      </c>
      <c r="R892" s="16">
        <f>IF($A892="","",COUNT($H892,$J892,$K892))</f>
        <v/>
      </c>
      <c r="S892" s="17">
        <f>IF($O892="","",DATE(YEAR($O892),MONTH($O892),1))</f>
        <v/>
      </c>
      <c r="T892" s="16">
        <f>IF($P892="Overdue",COUNTIF($P$3:$P892,"Overdue"),"")</f>
        <v/>
      </c>
    </row>
    <row r="893">
      <c r="A893" s="4" t="n"/>
      <c r="B893" s="4" t="n"/>
      <c r="C893" s="14" t="n"/>
      <c r="D893" s="4" t="n"/>
      <c r="E893" s="4" t="n"/>
      <c r="F893" s="5" t="n"/>
      <c r="G893" s="6" t="n"/>
      <c r="H893" s="5" t="n"/>
      <c r="I893" s="4" t="n"/>
      <c r="J893" s="5" t="n"/>
      <c r="K893" s="5" t="n"/>
      <c r="L893" s="4" t="n"/>
      <c r="M893" s="5" t="n"/>
      <c r="N893" s="4" t="n"/>
      <c r="O893" s="15">
        <f>IF($F893="","",EDATE($F893,IF($G893="",'Settings'!$B$6,$G893)))</f>
        <v/>
      </c>
      <c r="P893" s="9">
        <f>IF($O893="","",IF(OR($M893&lt;&gt;"",$L893="Booked"),"Booked",IF(OR($L893="Declined",$L893="Moved / left"),"Closed",IF($O893&lt;DATE(YEAR('Settings'!$B$5),MONTH('Settings'!$B$5),1),"Overdue",IF($O893&lt;=EOMONTH('Settings'!$B$5,0),"Due this month",IF($O893&lt;=EOMONTH('Settings'!$B$5,1),"Due next month","Not yet due"))))))</f>
        <v/>
      </c>
      <c r="Q893" s="16">
        <f>IF($P893="Overdue",'Settings'!$B$5-$O893,"")</f>
        <v/>
      </c>
      <c r="R893" s="16">
        <f>IF($A893="","",COUNT($H893,$J893,$K893))</f>
        <v/>
      </c>
      <c r="S893" s="17">
        <f>IF($O893="","",DATE(YEAR($O893),MONTH($O893),1))</f>
        <v/>
      </c>
      <c r="T893" s="16">
        <f>IF($P893="Overdue",COUNTIF($P$3:$P893,"Overdue"),"")</f>
        <v/>
      </c>
    </row>
    <row r="894">
      <c r="A894" s="4" t="n"/>
      <c r="B894" s="4" t="n"/>
      <c r="C894" s="14" t="n"/>
      <c r="D894" s="4" t="n"/>
      <c r="E894" s="4" t="n"/>
      <c r="F894" s="5" t="n"/>
      <c r="G894" s="6" t="n"/>
      <c r="H894" s="5" t="n"/>
      <c r="I894" s="4" t="n"/>
      <c r="J894" s="5" t="n"/>
      <c r="K894" s="5" t="n"/>
      <c r="L894" s="4" t="n"/>
      <c r="M894" s="5" t="n"/>
      <c r="N894" s="4" t="n"/>
      <c r="O894" s="15">
        <f>IF($F894="","",EDATE($F894,IF($G894="",'Settings'!$B$6,$G894)))</f>
        <v/>
      </c>
      <c r="P894" s="9">
        <f>IF($O894="","",IF(OR($M894&lt;&gt;"",$L894="Booked"),"Booked",IF(OR($L894="Declined",$L894="Moved / left"),"Closed",IF($O894&lt;DATE(YEAR('Settings'!$B$5),MONTH('Settings'!$B$5),1),"Overdue",IF($O894&lt;=EOMONTH('Settings'!$B$5,0),"Due this month",IF($O894&lt;=EOMONTH('Settings'!$B$5,1),"Due next month","Not yet due"))))))</f>
        <v/>
      </c>
      <c r="Q894" s="16">
        <f>IF($P894="Overdue",'Settings'!$B$5-$O894,"")</f>
        <v/>
      </c>
      <c r="R894" s="16">
        <f>IF($A894="","",COUNT($H894,$J894,$K894))</f>
        <v/>
      </c>
      <c r="S894" s="17">
        <f>IF($O894="","",DATE(YEAR($O894),MONTH($O894),1))</f>
        <v/>
      </c>
      <c r="T894" s="16">
        <f>IF($P894="Overdue",COUNTIF($P$3:$P894,"Overdue"),"")</f>
        <v/>
      </c>
    </row>
    <row r="895">
      <c r="A895" s="4" t="n"/>
      <c r="B895" s="4" t="n"/>
      <c r="C895" s="14" t="n"/>
      <c r="D895" s="4" t="n"/>
      <c r="E895" s="4" t="n"/>
      <c r="F895" s="5" t="n"/>
      <c r="G895" s="6" t="n"/>
      <c r="H895" s="5" t="n"/>
      <c r="I895" s="4" t="n"/>
      <c r="J895" s="5" t="n"/>
      <c r="K895" s="5" t="n"/>
      <c r="L895" s="4" t="n"/>
      <c r="M895" s="5" t="n"/>
      <c r="N895" s="4" t="n"/>
      <c r="O895" s="15">
        <f>IF($F895="","",EDATE($F895,IF($G895="",'Settings'!$B$6,$G895)))</f>
        <v/>
      </c>
      <c r="P895" s="9">
        <f>IF($O895="","",IF(OR($M895&lt;&gt;"",$L895="Booked"),"Booked",IF(OR($L895="Declined",$L895="Moved / left"),"Closed",IF($O895&lt;DATE(YEAR('Settings'!$B$5),MONTH('Settings'!$B$5),1),"Overdue",IF($O895&lt;=EOMONTH('Settings'!$B$5,0),"Due this month",IF($O895&lt;=EOMONTH('Settings'!$B$5,1),"Due next month","Not yet due"))))))</f>
        <v/>
      </c>
      <c r="Q895" s="16">
        <f>IF($P895="Overdue",'Settings'!$B$5-$O895,"")</f>
        <v/>
      </c>
      <c r="R895" s="16">
        <f>IF($A895="","",COUNT($H895,$J895,$K895))</f>
        <v/>
      </c>
      <c r="S895" s="17">
        <f>IF($O895="","",DATE(YEAR($O895),MONTH($O895),1))</f>
        <v/>
      </c>
      <c r="T895" s="16">
        <f>IF($P895="Overdue",COUNTIF($P$3:$P895,"Overdue"),"")</f>
        <v/>
      </c>
    </row>
    <row r="896">
      <c r="A896" s="4" t="n"/>
      <c r="B896" s="4" t="n"/>
      <c r="C896" s="14" t="n"/>
      <c r="D896" s="4" t="n"/>
      <c r="E896" s="4" t="n"/>
      <c r="F896" s="5" t="n"/>
      <c r="G896" s="6" t="n"/>
      <c r="H896" s="5" t="n"/>
      <c r="I896" s="4" t="n"/>
      <c r="J896" s="5" t="n"/>
      <c r="K896" s="5" t="n"/>
      <c r="L896" s="4" t="n"/>
      <c r="M896" s="5" t="n"/>
      <c r="N896" s="4" t="n"/>
      <c r="O896" s="15">
        <f>IF($F896="","",EDATE($F896,IF($G896="",'Settings'!$B$6,$G896)))</f>
        <v/>
      </c>
      <c r="P896" s="9">
        <f>IF($O896="","",IF(OR($M896&lt;&gt;"",$L896="Booked"),"Booked",IF(OR($L896="Declined",$L896="Moved / left"),"Closed",IF($O896&lt;DATE(YEAR('Settings'!$B$5),MONTH('Settings'!$B$5),1),"Overdue",IF($O896&lt;=EOMONTH('Settings'!$B$5,0),"Due this month",IF($O896&lt;=EOMONTH('Settings'!$B$5,1),"Due next month","Not yet due"))))))</f>
        <v/>
      </c>
      <c r="Q896" s="16">
        <f>IF($P896="Overdue",'Settings'!$B$5-$O896,"")</f>
        <v/>
      </c>
      <c r="R896" s="16">
        <f>IF($A896="","",COUNT($H896,$J896,$K896))</f>
        <v/>
      </c>
      <c r="S896" s="17">
        <f>IF($O896="","",DATE(YEAR($O896),MONTH($O896),1))</f>
        <v/>
      </c>
      <c r="T896" s="16">
        <f>IF($P896="Overdue",COUNTIF($P$3:$P896,"Overdue"),"")</f>
        <v/>
      </c>
    </row>
    <row r="897">
      <c r="A897" s="4" t="n"/>
      <c r="B897" s="4" t="n"/>
      <c r="C897" s="14" t="n"/>
      <c r="D897" s="4" t="n"/>
      <c r="E897" s="4" t="n"/>
      <c r="F897" s="5" t="n"/>
      <c r="G897" s="6" t="n"/>
      <c r="H897" s="5" t="n"/>
      <c r="I897" s="4" t="n"/>
      <c r="J897" s="5" t="n"/>
      <c r="K897" s="5" t="n"/>
      <c r="L897" s="4" t="n"/>
      <c r="M897" s="5" t="n"/>
      <c r="N897" s="4" t="n"/>
      <c r="O897" s="15">
        <f>IF($F897="","",EDATE($F897,IF($G897="",'Settings'!$B$6,$G897)))</f>
        <v/>
      </c>
      <c r="P897" s="9">
        <f>IF($O897="","",IF(OR($M897&lt;&gt;"",$L897="Booked"),"Booked",IF(OR($L897="Declined",$L897="Moved / left"),"Closed",IF($O897&lt;DATE(YEAR('Settings'!$B$5),MONTH('Settings'!$B$5),1),"Overdue",IF($O897&lt;=EOMONTH('Settings'!$B$5,0),"Due this month",IF($O897&lt;=EOMONTH('Settings'!$B$5,1),"Due next month","Not yet due"))))))</f>
        <v/>
      </c>
      <c r="Q897" s="16">
        <f>IF($P897="Overdue",'Settings'!$B$5-$O897,"")</f>
        <v/>
      </c>
      <c r="R897" s="16">
        <f>IF($A897="","",COUNT($H897,$J897,$K897))</f>
        <v/>
      </c>
      <c r="S897" s="17">
        <f>IF($O897="","",DATE(YEAR($O897),MONTH($O897),1))</f>
        <v/>
      </c>
      <c r="T897" s="16">
        <f>IF($P897="Overdue",COUNTIF($P$3:$P897,"Overdue"),"")</f>
        <v/>
      </c>
    </row>
    <row r="898">
      <c r="A898" s="4" t="n"/>
      <c r="B898" s="4" t="n"/>
      <c r="C898" s="14" t="n"/>
      <c r="D898" s="4" t="n"/>
      <c r="E898" s="4" t="n"/>
      <c r="F898" s="5" t="n"/>
      <c r="G898" s="6" t="n"/>
      <c r="H898" s="5" t="n"/>
      <c r="I898" s="4" t="n"/>
      <c r="J898" s="5" t="n"/>
      <c r="K898" s="5" t="n"/>
      <c r="L898" s="4" t="n"/>
      <c r="M898" s="5" t="n"/>
      <c r="N898" s="4" t="n"/>
      <c r="O898" s="15">
        <f>IF($F898="","",EDATE($F898,IF($G898="",'Settings'!$B$6,$G898)))</f>
        <v/>
      </c>
      <c r="P898" s="9">
        <f>IF($O898="","",IF(OR($M898&lt;&gt;"",$L898="Booked"),"Booked",IF(OR($L898="Declined",$L898="Moved / left"),"Closed",IF($O898&lt;DATE(YEAR('Settings'!$B$5),MONTH('Settings'!$B$5),1),"Overdue",IF($O898&lt;=EOMONTH('Settings'!$B$5,0),"Due this month",IF($O898&lt;=EOMONTH('Settings'!$B$5,1),"Due next month","Not yet due"))))))</f>
        <v/>
      </c>
      <c r="Q898" s="16">
        <f>IF($P898="Overdue",'Settings'!$B$5-$O898,"")</f>
        <v/>
      </c>
      <c r="R898" s="16">
        <f>IF($A898="","",COUNT($H898,$J898,$K898))</f>
        <v/>
      </c>
      <c r="S898" s="17">
        <f>IF($O898="","",DATE(YEAR($O898),MONTH($O898),1))</f>
        <v/>
      </c>
      <c r="T898" s="16">
        <f>IF($P898="Overdue",COUNTIF($P$3:$P898,"Overdue"),"")</f>
        <v/>
      </c>
    </row>
    <row r="899">
      <c r="A899" s="4" t="n"/>
      <c r="B899" s="4" t="n"/>
      <c r="C899" s="14" t="n"/>
      <c r="D899" s="4" t="n"/>
      <c r="E899" s="4" t="n"/>
      <c r="F899" s="5" t="n"/>
      <c r="G899" s="6" t="n"/>
      <c r="H899" s="5" t="n"/>
      <c r="I899" s="4" t="n"/>
      <c r="J899" s="5" t="n"/>
      <c r="K899" s="5" t="n"/>
      <c r="L899" s="4" t="n"/>
      <c r="M899" s="5" t="n"/>
      <c r="N899" s="4" t="n"/>
      <c r="O899" s="15">
        <f>IF($F899="","",EDATE($F899,IF($G899="",'Settings'!$B$6,$G899)))</f>
        <v/>
      </c>
      <c r="P899" s="9">
        <f>IF($O899="","",IF(OR($M899&lt;&gt;"",$L899="Booked"),"Booked",IF(OR($L899="Declined",$L899="Moved / left"),"Closed",IF($O899&lt;DATE(YEAR('Settings'!$B$5),MONTH('Settings'!$B$5),1),"Overdue",IF($O899&lt;=EOMONTH('Settings'!$B$5,0),"Due this month",IF($O899&lt;=EOMONTH('Settings'!$B$5,1),"Due next month","Not yet due"))))))</f>
        <v/>
      </c>
      <c r="Q899" s="16">
        <f>IF($P899="Overdue",'Settings'!$B$5-$O899,"")</f>
        <v/>
      </c>
      <c r="R899" s="16">
        <f>IF($A899="","",COUNT($H899,$J899,$K899))</f>
        <v/>
      </c>
      <c r="S899" s="17">
        <f>IF($O899="","",DATE(YEAR($O899),MONTH($O899),1))</f>
        <v/>
      </c>
      <c r="T899" s="16">
        <f>IF($P899="Overdue",COUNTIF($P$3:$P899,"Overdue"),"")</f>
        <v/>
      </c>
    </row>
    <row r="900">
      <c r="A900" s="4" t="n"/>
      <c r="B900" s="4" t="n"/>
      <c r="C900" s="14" t="n"/>
      <c r="D900" s="4" t="n"/>
      <c r="E900" s="4" t="n"/>
      <c r="F900" s="5" t="n"/>
      <c r="G900" s="6" t="n"/>
      <c r="H900" s="5" t="n"/>
      <c r="I900" s="4" t="n"/>
      <c r="J900" s="5" t="n"/>
      <c r="K900" s="5" t="n"/>
      <c r="L900" s="4" t="n"/>
      <c r="M900" s="5" t="n"/>
      <c r="N900" s="4" t="n"/>
      <c r="O900" s="15">
        <f>IF($F900="","",EDATE($F900,IF($G900="",'Settings'!$B$6,$G900)))</f>
        <v/>
      </c>
      <c r="P900" s="9">
        <f>IF($O900="","",IF(OR($M900&lt;&gt;"",$L900="Booked"),"Booked",IF(OR($L900="Declined",$L900="Moved / left"),"Closed",IF($O900&lt;DATE(YEAR('Settings'!$B$5),MONTH('Settings'!$B$5),1),"Overdue",IF($O900&lt;=EOMONTH('Settings'!$B$5,0),"Due this month",IF($O900&lt;=EOMONTH('Settings'!$B$5,1),"Due next month","Not yet due"))))))</f>
        <v/>
      </c>
      <c r="Q900" s="16">
        <f>IF($P900="Overdue",'Settings'!$B$5-$O900,"")</f>
        <v/>
      </c>
      <c r="R900" s="16">
        <f>IF($A900="","",COUNT($H900,$J900,$K900))</f>
        <v/>
      </c>
      <c r="S900" s="17">
        <f>IF($O900="","",DATE(YEAR($O900),MONTH($O900),1))</f>
        <v/>
      </c>
      <c r="T900" s="16">
        <f>IF($P900="Overdue",COUNTIF($P$3:$P900,"Overdue"),"")</f>
        <v/>
      </c>
    </row>
    <row r="901">
      <c r="A901" s="4" t="n"/>
      <c r="B901" s="4" t="n"/>
      <c r="C901" s="14" t="n"/>
      <c r="D901" s="4" t="n"/>
      <c r="E901" s="4" t="n"/>
      <c r="F901" s="5" t="n"/>
      <c r="G901" s="6" t="n"/>
      <c r="H901" s="5" t="n"/>
      <c r="I901" s="4" t="n"/>
      <c r="J901" s="5" t="n"/>
      <c r="K901" s="5" t="n"/>
      <c r="L901" s="4" t="n"/>
      <c r="M901" s="5" t="n"/>
      <c r="N901" s="4" t="n"/>
      <c r="O901" s="15">
        <f>IF($F901="","",EDATE($F901,IF($G901="",'Settings'!$B$6,$G901)))</f>
        <v/>
      </c>
      <c r="P901" s="9">
        <f>IF($O901="","",IF(OR($M901&lt;&gt;"",$L901="Booked"),"Booked",IF(OR($L901="Declined",$L901="Moved / left"),"Closed",IF($O901&lt;DATE(YEAR('Settings'!$B$5),MONTH('Settings'!$B$5),1),"Overdue",IF($O901&lt;=EOMONTH('Settings'!$B$5,0),"Due this month",IF($O901&lt;=EOMONTH('Settings'!$B$5,1),"Due next month","Not yet due"))))))</f>
        <v/>
      </c>
      <c r="Q901" s="16">
        <f>IF($P901="Overdue",'Settings'!$B$5-$O901,"")</f>
        <v/>
      </c>
      <c r="R901" s="16">
        <f>IF($A901="","",COUNT($H901,$J901,$K901))</f>
        <v/>
      </c>
      <c r="S901" s="17">
        <f>IF($O901="","",DATE(YEAR($O901),MONTH($O901),1))</f>
        <v/>
      </c>
      <c r="T901" s="16">
        <f>IF($P901="Overdue",COUNTIF($P$3:$P901,"Overdue"),"")</f>
        <v/>
      </c>
    </row>
    <row r="902">
      <c r="A902" s="4" t="n"/>
      <c r="B902" s="4" t="n"/>
      <c r="C902" s="14" t="n"/>
      <c r="D902" s="4" t="n"/>
      <c r="E902" s="4" t="n"/>
      <c r="F902" s="5" t="n"/>
      <c r="G902" s="6" t="n"/>
      <c r="H902" s="5" t="n"/>
      <c r="I902" s="4" t="n"/>
      <c r="J902" s="5" t="n"/>
      <c r="K902" s="5" t="n"/>
      <c r="L902" s="4" t="n"/>
      <c r="M902" s="5" t="n"/>
      <c r="N902" s="4" t="n"/>
      <c r="O902" s="15">
        <f>IF($F902="","",EDATE($F902,IF($G902="",'Settings'!$B$6,$G902)))</f>
        <v/>
      </c>
      <c r="P902" s="9">
        <f>IF($O902="","",IF(OR($M902&lt;&gt;"",$L902="Booked"),"Booked",IF(OR($L902="Declined",$L902="Moved / left"),"Closed",IF($O902&lt;DATE(YEAR('Settings'!$B$5),MONTH('Settings'!$B$5),1),"Overdue",IF($O902&lt;=EOMONTH('Settings'!$B$5,0),"Due this month",IF($O902&lt;=EOMONTH('Settings'!$B$5,1),"Due next month","Not yet due"))))))</f>
        <v/>
      </c>
      <c r="Q902" s="16">
        <f>IF($P902="Overdue",'Settings'!$B$5-$O902,"")</f>
        <v/>
      </c>
      <c r="R902" s="16">
        <f>IF($A902="","",COUNT($H902,$J902,$K902))</f>
        <v/>
      </c>
      <c r="S902" s="17">
        <f>IF($O902="","",DATE(YEAR($O902),MONTH($O902),1))</f>
        <v/>
      </c>
      <c r="T902" s="16">
        <f>IF($P902="Overdue",COUNTIF($P$3:$P902,"Overdue"),"")</f>
        <v/>
      </c>
    </row>
    <row r="903">
      <c r="A903" s="4" t="n"/>
      <c r="B903" s="4" t="n"/>
      <c r="C903" s="14" t="n"/>
      <c r="D903" s="4" t="n"/>
      <c r="E903" s="4" t="n"/>
      <c r="F903" s="5" t="n"/>
      <c r="G903" s="6" t="n"/>
      <c r="H903" s="5" t="n"/>
      <c r="I903" s="4" t="n"/>
      <c r="J903" s="5" t="n"/>
      <c r="K903" s="5" t="n"/>
      <c r="L903" s="4" t="n"/>
      <c r="M903" s="5" t="n"/>
      <c r="N903" s="4" t="n"/>
      <c r="O903" s="15">
        <f>IF($F903="","",EDATE($F903,IF($G903="",'Settings'!$B$6,$G903)))</f>
        <v/>
      </c>
      <c r="P903" s="9">
        <f>IF($O903="","",IF(OR($M903&lt;&gt;"",$L903="Booked"),"Booked",IF(OR($L903="Declined",$L903="Moved / left"),"Closed",IF($O903&lt;DATE(YEAR('Settings'!$B$5),MONTH('Settings'!$B$5),1),"Overdue",IF($O903&lt;=EOMONTH('Settings'!$B$5,0),"Due this month",IF($O903&lt;=EOMONTH('Settings'!$B$5,1),"Due next month","Not yet due"))))))</f>
        <v/>
      </c>
      <c r="Q903" s="16">
        <f>IF($P903="Overdue",'Settings'!$B$5-$O903,"")</f>
        <v/>
      </c>
      <c r="R903" s="16">
        <f>IF($A903="","",COUNT($H903,$J903,$K903))</f>
        <v/>
      </c>
      <c r="S903" s="17">
        <f>IF($O903="","",DATE(YEAR($O903),MONTH($O903),1))</f>
        <v/>
      </c>
      <c r="T903" s="16">
        <f>IF($P903="Overdue",COUNTIF($P$3:$P903,"Overdue"),"")</f>
        <v/>
      </c>
    </row>
    <row r="904">
      <c r="A904" s="4" t="n"/>
      <c r="B904" s="4" t="n"/>
      <c r="C904" s="14" t="n"/>
      <c r="D904" s="4" t="n"/>
      <c r="E904" s="4" t="n"/>
      <c r="F904" s="5" t="n"/>
      <c r="G904" s="6" t="n"/>
      <c r="H904" s="5" t="n"/>
      <c r="I904" s="4" t="n"/>
      <c r="J904" s="5" t="n"/>
      <c r="K904" s="5" t="n"/>
      <c r="L904" s="4" t="n"/>
      <c r="M904" s="5" t="n"/>
      <c r="N904" s="4" t="n"/>
      <c r="O904" s="15">
        <f>IF($F904="","",EDATE($F904,IF($G904="",'Settings'!$B$6,$G904)))</f>
        <v/>
      </c>
      <c r="P904" s="9">
        <f>IF($O904="","",IF(OR($M904&lt;&gt;"",$L904="Booked"),"Booked",IF(OR($L904="Declined",$L904="Moved / left"),"Closed",IF($O904&lt;DATE(YEAR('Settings'!$B$5),MONTH('Settings'!$B$5),1),"Overdue",IF($O904&lt;=EOMONTH('Settings'!$B$5,0),"Due this month",IF($O904&lt;=EOMONTH('Settings'!$B$5,1),"Due next month","Not yet due"))))))</f>
        <v/>
      </c>
      <c r="Q904" s="16">
        <f>IF($P904="Overdue",'Settings'!$B$5-$O904,"")</f>
        <v/>
      </c>
      <c r="R904" s="16">
        <f>IF($A904="","",COUNT($H904,$J904,$K904))</f>
        <v/>
      </c>
      <c r="S904" s="17">
        <f>IF($O904="","",DATE(YEAR($O904),MONTH($O904),1))</f>
        <v/>
      </c>
      <c r="T904" s="16">
        <f>IF($P904="Overdue",COUNTIF($P$3:$P904,"Overdue"),"")</f>
        <v/>
      </c>
    </row>
    <row r="905">
      <c r="A905" s="4" t="n"/>
      <c r="B905" s="4" t="n"/>
      <c r="C905" s="14" t="n"/>
      <c r="D905" s="4" t="n"/>
      <c r="E905" s="4" t="n"/>
      <c r="F905" s="5" t="n"/>
      <c r="G905" s="6" t="n"/>
      <c r="H905" s="5" t="n"/>
      <c r="I905" s="4" t="n"/>
      <c r="J905" s="5" t="n"/>
      <c r="K905" s="5" t="n"/>
      <c r="L905" s="4" t="n"/>
      <c r="M905" s="5" t="n"/>
      <c r="N905" s="4" t="n"/>
      <c r="O905" s="15">
        <f>IF($F905="","",EDATE($F905,IF($G905="",'Settings'!$B$6,$G905)))</f>
        <v/>
      </c>
      <c r="P905" s="9">
        <f>IF($O905="","",IF(OR($M905&lt;&gt;"",$L905="Booked"),"Booked",IF(OR($L905="Declined",$L905="Moved / left"),"Closed",IF($O905&lt;DATE(YEAR('Settings'!$B$5),MONTH('Settings'!$B$5),1),"Overdue",IF($O905&lt;=EOMONTH('Settings'!$B$5,0),"Due this month",IF($O905&lt;=EOMONTH('Settings'!$B$5,1),"Due next month","Not yet due"))))))</f>
        <v/>
      </c>
      <c r="Q905" s="16">
        <f>IF($P905="Overdue",'Settings'!$B$5-$O905,"")</f>
        <v/>
      </c>
      <c r="R905" s="16">
        <f>IF($A905="","",COUNT($H905,$J905,$K905))</f>
        <v/>
      </c>
      <c r="S905" s="17">
        <f>IF($O905="","",DATE(YEAR($O905),MONTH($O905),1))</f>
        <v/>
      </c>
      <c r="T905" s="16">
        <f>IF($P905="Overdue",COUNTIF($P$3:$P905,"Overdue"),"")</f>
        <v/>
      </c>
    </row>
    <row r="906">
      <c r="A906" s="4" t="n"/>
      <c r="B906" s="4" t="n"/>
      <c r="C906" s="14" t="n"/>
      <c r="D906" s="4" t="n"/>
      <c r="E906" s="4" t="n"/>
      <c r="F906" s="5" t="n"/>
      <c r="G906" s="6" t="n"/>
      <c r="H906" s="5" t="n"/>
      <c r="I906" s="4" t="n"/>
      <c r="J906" s="5" t="n"/>
      <c r="K906" s="5" t="n"/>
      <c r="L906" s="4" t="n"/>
      <c r="M906" s="5" t="n"/>
      <c r="N906" s="4" t="n"/>
      <c r="O906" s="15">
        <f>IF($F906="","",EDATE($F906,IF($G906="",'Settings'!$B$6,$G906)))</f>
        <v/>
      </c>
      <c r="P906" s="9">
        <f>IF($O906="","",IF(OR($M906&lt;&gt;"",$L906="Booked"),"Booked",IF(OR($L906="Declined",$L906="Moved / left"),"Closed",IF($O906&lt;DATE(YEAR('Settings'!$B$5),MONTH('Settings'!$B$5),1),"Overdue",IF($O906&lt;=EOMONTH('Settings'!$B$5,0),"Due this month",IF($O906&lt;=EOMONTH('Settings'!$B$5,1),"Due next month","Not yet due"))))))</f>
        <v/>
      </c>
      <c r="Q906" s="16">
        <f>IF($P906="Overdue",'Settings'!$B$5-$O906,"")</f>
        <v/>
      </c>
      <c r="R906" s="16">
        <f>IF($A906="","",COUNT($H906,$J906,$K906))</f>
        <v/>
      </c>
      <c r="S906" s="17">
        <f>IF($O906="","",DATE(YEAR($O906),MONTH($O906),1))</f>
        <v/>
      </c>
      <c r="T906" s="16">
        <f>IF($P906="Overdue",COUNTIF($P$3:$P906,"Overdue"),"")</f>
        <v/>
      </c>
    </row>
    <row r="907">
      <c r="A907" s="4" t="n"/>
      <c r="B907" s="4" t="n"/>
      <c r="C907" s="14" t="n"/>
      <c r="D907" s="4" t="n"/>
      <c r="E907" s="4" t="n"/>
      <c r="F907" s="5" t="n"/>
      <c r="G907" s="6" t="n"/>
      <c r="H907" s="5" t="n"/>
      <c r="I907" s="4" t="n"/>
      <c r="J907" s="5" t="n"/>
      <c r="K907" s="5" t="n"/>
      <c r="L907" s="4" t="n"/>
      <c r="M907" s="5" t="n"/>
      <c r="N907" s="4" t="n"/>
      <c r="O907" s="15">
        <f>IF($F907="","",EDATE($F907,IF($G907="",'Settings'!$B$6,$G907)))</f>
        <v/>
      </c>
      <c r="P907" s="9">
        <f>IF($O907="","",IF(OR($M907&lt;&gt;"",$L907="Booked"),"Booked",IF(OR($L907="Declined",$L907="Moved / left"),"Closed",IF($O907&lt;DATE(YEAR('Settings'!$B$5),MONTH('Settings'!$B$5),1),"Overdue",IF($O907&lt;=EOMONTH('Settings'!$B$5,0),"Due this month",IF($O907&lt;=EOMONTH('Settings'!$B$5,1),"Due next month","Not yet due"))))))</f>
        <v/>
      </c>
      <c r="Q907" s="16">
        <f>IF($P907="Overdue",'Settings'!$B$5-$O907,"")</f>
        <v/>
      </c>
      <c r="R907" s="16">
        <f>IF($A907="","",COUNT($H907,$J907,$K907))</f>
        <v/>
      </c>
      <c r="S907" s="17">
        <f>IF($O907="","",DATE(YEAR($O907),MONTH($O907),1))</f>
        <v/>
      </c>
      <c r="T907" s="16">
        <f>IF($P907="Overdue",COUNTIF($P$3:$P907,"Overdue"),"")</f>
        <v/>
      </c>
    </row>
    <row r="908">
      <c r="A908" s="4" t="n"/>
      <c r="B908" s="4" t="n"/>
      <c r="C908" s="14" t="n"/>
      <c r="D908" s="4" t="n"/>
      <c r="E908" s="4" t="n"/>
      <c r="F908" s="5" t="n"/>
      <c r="G908" s="6" t="n"/>
      <c r="H908" s="5" t="n"/>
      <c r="I908" s="4" t="n"/>
      <c r="J908" s="5" t="n"/>
      <c r="K908" s="5" t="n"/>
      <c r="L908" s="4" t="n"/>
      <c r="M908" s="5" t="n"/>
      <c r="N908" s="4" t="n"/>
      <c r="O908" s="15">
        <f>IF($F908="","",EDATE($F908,IF($G908="",'Settings'!$B$6,$G908)))</f>
        <v/>
      </c>
      <c r="P908" s="9">
        <f>IF($O908="","",IF(OR($M908&lt;&gt;"",$L908="Booked"),"Booked",IF(OR($L908="Declined",$L908="Moved / left"),"Closed",IF($O908&lt;DATE(YEAR('Settings'!$B$5),MONTH('Settings'!$B$5),1),"Overdue",IF($O908&lt;=EOMONTH('Settings'!$B$5,0),"Due this month",IF($O908&lt;=EOMONTH('Settings'!$B$5,1),"Due next month","Not yet due"))))))</f>
        <v/>
      </c>
      <c r="Q908" s="16">
        <f>IF($P908="Overdue",'Settings'!$B$5-$O908,"")</f>
        <v/>
      </c>
      <c r="R908" s="16">
        <f>IF($A908="","",COUNT($H908,$J908,$K908))</f>
        <v/>
      </c>
      <c r="S908" s="17">
        <f>IF($O908="","",DATE(YEAR($O908),MONTH($O908),1))</f>
        <v/>
      </c>
      <c r="T908" s="16">
        <f>IF($P908="Overdue",COUNTIF($P$3:$P908,"Overdue"),"")</f>
        <v/>
      </c>
    </row>
    <row r="909">
      <c r="A909" s="4" t="n"/>
      <c r="B909" s="4" t="n"/>
      <c r="C909" s="14" t="n"/>
      <c r="D909" s="4" t="n"/>
      <c r="E909" s="4" t="n"/>
      <c r="F909" s="5" t="n"/>
      <c r="G909" s="6" t="n"/>
      <c r="H909" s="5" t="n"/>
      <c r="I909" s="4" t="n"/>
      <c r="J909" s="5" t="n"/>
      <c r="K909" s="5" t="n"/>
      <c r="L909" s="4" t="n"/>
      <c r="M909" s="5" t="n"/>
      <c r="N909" s="4" t="n"/>
      <c r="O909" s="15">
        <f>IF($F909="","",EDATE($F909,IF($G909="",'Settings'!$B$6,$G909)))</f>
        <v/>
      </c>
      <c r="P909" s="9">
        <f>IF($O909="","",IF(OR($M909&lt;&gt;"",$L909="Booked"),"Booked",IF(OR($L909="Declined",$L909="Moved / left"),"Closed",IF($O909&lt;DATE(YEAR('Settings'!$B$5),MONTH('Settings'!$B$5),1),"Overdue",IF($O909&lt;=EOMONTH('Settings'!$B$5,0),"Due this month",IF($O909&lt;=EOMONTH('Settings'!$B$5,1),"Due next month","Not yet due"))))))</f>
        <v/>
      </c>
      <c r="Q909" s="16">
        <f>IF($P909="Overdue",'Settings'!$B$5-$O909,"")</f>
        <v/>
      </c>
      <c r="R909" s="16">
        <f>IF($A909="","",COUNT($H909,$J909,$K909))</f>
        <v/>
      </c>
      <c r="S909" s="17">
        <f>IF($O909="","",DATE(YEAR($O909),MONTH($O909),1))</f>
        <v/>
      </c>
      <c r="T909" s="16">
        <f>IF($P909="Overdue",COUNTIF($P$3:$P909,"Overdue"),"")</f>
        <v/>
      </c>
    </row>
    <row r="910">
      <c r="A910" s="4" t="n"/>
      <c r="B910" s="4" t="n"/>
      <c r="C910" s="14" t="n"/>
      <c r="D910" s="4" t="n"/>
      <c r="E910" s="4" t="n"/>
      <c r="F910" s="5" t="n"/>
      <c r="G910" s="6" t="n"/>
      <c r="H910" s="5" t="n"/>
      <c r="I910" s="4" t="n"/>
      <c r="J910" s="5" t="n"/>
      <c r="K910" s="5" t="n"/>
      <c r="L910" s="4" t="n"/>
      <c r="M910" s="5" t="n"/>
      <c r="N910" s="4" t="n"/>
      <c r="O910" s="15">
        <f>IF($F910="","",EDATE($F910,IF($G910="",'Settings'!$B$6,$G910)))</f>
        <v/>
      </c>
      <c r="P910" s="9">
        <f>IF($O910="","",IF(OR($M910&lt;&gt;"",$L910="Booked"),"Booked",IF(OR($L910="Declined",$L910="Moved / left"),"Closed",IF($O910&lt;DATE(YEAR('Settings'!$B$5),MONTH('Settings'!$B$5),1),"Overdue",IF($O910&lt;=EOMONTH('Settings'!$B$5,0),"Due this month",IF($O910&lt;=EOMONTH('Settings'!$B$5,1),"Due next month","Not yet due"))))))</f>
        <v/>
      </c>
      <c r="Q910" s="16">
        <f>IF($P910="Overdue",'Settings'!$B$5-$O910,"")</f>
        <v/>
      </c>
      <c r="R910" s="16">
        <f>IF($A910="","",COUNT($H910,$J910,$K910))</f>
        <v/>
      </c>
      <c r="S910" s="17">
        <f>IF($O910="","",DATE(YEAR($O910),MONTH($O910),1))</f>
        <v/>
      </c>
      <c r="T910" s="16">
        <f>IF($P910="Overdue",COUNTIF($P$3:$P910,"Overdue"),"")</f>
        <v/>
      </c>
    </row>
    <row r="911">
      <c r="A911" s="4" t="n"/>
      <c r="B911" s="4" t="n"/>
      <c r="C911" s="14" t="n"/>
      <c r="D911" s="4" t="n"/>
      <c r="E911" s="4" t="n"/>
      <c r="F911" s="5" t="n"/>
      <c r="G911" s="6" t="n"/>
      <c r="H911" s="5" t="n"/>
      <c r="I911" s="4" t="n"/>
      <c r="J911" s="5" t="n"/>
      <c r="K911" s="5" t="n"/>
      <c r="L911" s="4" t="n"/>
      <c r="M911" s="5" t="n"/>
      <c r="N911" s="4" t="n"/>
      <c r="O911" s="15">
        <f>IF($F911="","",EDATE($F911,IF($G911="",'Settings'!$B$6,$G911)))</f>
        <v/>
      </c>
      <c r="P911" s="9">
        <f>IF($O911="","",IF(OR($M911&lt;&gt;"",$L911="Booked"),"Booked",IF(OR($L911="Declined",$L911="Moved / left"),"Closed",IF($O911&lt;DATE(YEAR('Settings'!$B$5),MONTH('Settings'!$B$5),1),"Overdue",IF($O911&lt;=EOMONTH('Settings'!$B$5,0),"Due this month",IF($O911&lt;=EOMONTH('Settings'!$B$5,1),"Due next month","Not yet due"))))))</f>
        <v/>
      </c>
      <c r="Q911" s="16">
        <f>IF($P911="Overdue",'Settings'!$B$5-$O911,"")</f>
        <v/>
      </c>
      <c r="R911" s="16">
        <f>IF($A911="","",COUNT($H911,$J911,$K911))</f>
        <v/>
      </c>
      <c r="S911" s="17">
        <f>IF($O911="","",DATE(YEAR($O911),MONTH($O911),1))</f>
        <v/>
      </c>
      <c r="T911" s="16">
        <f>IF($P911="Overdue",COUNTIF($P$3:$P911,"Overdue"),"")</f>
        <v/>
      </c>
    </row>
    <row r="912">
      <c r="A912" s="4" t="n"/>
      <c r="B912" s="4" t="n"/>
      <c r="C912" s="14" t="n"/>
      <c r="D912" s="4" t="n"/>
      <c r="E912" s="4" t="n"/>
      <c r="F912" s="5" t="n"/>
      <c r="G912" s="6" t="n"/>
      <c r="H912" s="5" t="n"/>
      <c r="I912" s="4" t="n"/>
      <c r="J912" s="5" t="n"/>
      <c r="K912" s="5" t="n"/>
      <c r="L912" s="4" t="n"/>
      <c r="M912" s="5" t="n"/>
      <c r="N912" s="4" t="n"/>
      <c r="O912" s="15">
        <f>IF($F912="","",EDATE($F912,IF($G912="",'Settings'!$B$6,$G912)))</f>
        <v/>
      </c>
      <c r="P912" s="9">
        <f>IF($O912="","",IF(OR($M912&lt;&gt;"",$L912="Booked"),"Booked",IF(OR($L912="Declined",$L912="Moved / left"),"Closed",IF($O912&lt;DATE(YEAR('Settings'!$B$5),MONTH('Settings'!$B$5),1),"Overdue",IF($O912&lt;=EOMONTH('Settings'!$B$5,0),"Due this month",IF($O912&lt;=EOMONTH('Settings'!$B$5,1),"Due next month","Not yet due"))))))</f>
        <v/>
      </c>
      <c r="Q912" s="16">
        <f>IF($P912="Overdue",'Settings'!$B$5-$O912,"")</f>
        <v/>
      </c>
      <c r="R912" s="16">
        <f>IF($A912="","",COUNT($H912,$J912,$K912))</f>
        <v/>
      </c>
      <c r="S912" s="17">
        <f>IF($O912="","",DATE(YEAR($O912),MONTH($O912),1))</f>
        <v/>
      </c>
      <c r="T912" s="16">
        <f>IF($P912="Overdue",COUNTIF($P$3:$P912,"Overdue"),"")</f>
        <v/>
      </c>
    </row>
    <row r="913">
      <c r="A913" s="4" t="n"/>
      <c r="B913" s="4" t="n"/>
      <c r="C913" s="14" t="n"/>
      <c r="D913" s="4" t="n"/>
      <c r="E913" s="4" t="n"/>
      <c r="F913" s="5" t="n"/>
      <c r="G913" s="6" t="n"/>
      <c r="H913" s="5" t="n"/>
      <c r="I913" s="4" t="n"/>
      <c r="J913" s="5" t="n"/>
      <c r="K913" s="5" t="n"/>
      <c r="L913" s="4" t="n"/>
      <c r="M913" s="5" t="n"/>
      <c r="N913" s="4" t="n"/>
      <c r="O913" s="15">
        <f>IF($F913="","",EDATE($F913,IF($G913="",'Settings'!$B$6,$G913)))</f>
        <v/>
      </c>
      <c r="P913" s="9">
        <f>IF($O913="","",IF(OR($M913&lt;&gt;"",$L913="Booked"),"Booked",IF(OR($L913="Declined",$L913="Moved / left"),"Closed",IF($O913&lt;DATE(YEAR('Settings'!$B$5),MONTH('Settings'!$B$5),1),"Overdue",IF($O913&lt;=EOMONTH('Settings'!$B$5,0),"Due this month",IF($O913&lt;=EOMONTH('Settings'!$B$5,1),"Due next month","Not yet due"))))))</f>
        <v/>
      </c>
      <c r="Q913" s="16">
        <f>IF($P913="Overdue",'Settings'!$B$5-$O913,"")</f>
        <v/>
      </c>
      <c r="R913" s="16">
        <f>IF($A913="","",COUNT($H913,$J913,$K913))</f>
        <v/>
      </c>
      <c r="S913" s="17">
        <f>IF($O913="","",DATE(YEAR($O913),MONTH($O913),1))</f>
        <v/>
      </c>
      <c r="T913" s="16">
        <f>IF($P913="Overdue",COUNTIF($P$3:$P913,"Overdue"),"")</f>
        <v/>
      </c>
    </row>
    <row r="914">
      <c r="A914" s="4" t="n"/>
      <c r="B914" s="4" t="n"/>
      <c r="C914" s="14" t="n"/>
      <c r="D914" s="4" t="n"/>
      <c r="E914" s="4" t="n"/>
      <c r="F914" s="5" t="n"/>
      <c r="G914" s="6" t="n"/>
      <c r="H914" s="5" t="n"/>
      <c r="I914" s="4" t="n"/>
      <c r="J914" s="5" t="n"/>
      <c r="K914" s="5" t="n"/>
      <c r="L914" s="4" t="n"/>
      <c r="M914" s="5" t="n"/>
      <c r="N914" s="4" t="n"/>
      <c r="O914" s="15">
        <f>IF($F914="","",EDATE($F914,IF($G914="",'Settings'!$B$6,$G914)))</f>
        <v/>
      </c>
      <c r="P914" s="9">
        <f>IF($O914="","",IF(OR($M914&lt;&gt;"",$L914="Booked"),"Booked",IF(OR($L914="Declined",$L914="Moved / left"),"Closed",IF($O914&lt;DATE(YEAR('Settings'!$B$5),MONTH('Settings'!$B$5),1),"Overdue",IF($O914&lt;=EOMONTH('Settings'!$B$5,0),"Due this month",IF($O914&lt;=EOMONTH('Settings'!$B$5,1),"Due next month","Not yet due"))))))</f>
        <v/>
      </c>
      <c r="Q914" s="16">
        <f>IF($P914="Overdue",'Settings'!$B$5-$O914,"")</f>
        <v/>
      </c>
      <c r="R914" s="16">
        <f>IF($A914="","",COUNT($H914,$J914,$K914))</f>
        <v/>
      </c>
      <c r="S914" s="17">
        <f>IF($O914="","",DATE(YEAR($O914),MONTH($O914),1))</f>
        <v/>
      </c>
      <c r="T914" s="16">
        <f>IF($P914="Overdue",COUNTIF($P$3:$P914,"Overdue"),"")</f>
        <v/>
      </c>
    </row>
    <row r="915">
      <c r="A915" s="4" t="n"/>
      <c r="B915" s="4" t="n"/>
      <c r="C915" s="14" t="n"/>
      <c r="D915" s="4" t="n"/>
      <c r="E915" s="4" t="n"/>
      <c r="F915" s="5" t="n"/>
      <c r="G915" s="6" t="n"/>
      <c r="H915" s="5" t="n"/>
      <c r="I915" s="4" t="n"/>
      <c r="J915" s="5" t="n"/>
      <c r="K915" s="5" t="n"/>
      <c r="L915" s="4" t="n"/>
      <c r="M915" s="5" t="n"/>
      <c r="N915" s="4" t="n"/>
      <c r="O915" s="15">
        <f>IF($F915="","",EDATE($F915,IF($G915="",'Settings'!$B$6,$G915)))</f>
        <v/>
      </c>
      <c r="P915" s="9">
        <f>IF($O915="","",IF(OR($M915&lt;&gt;"",$L915="Booked"),"Booked",IF(OR($L915="Declined",$L915="Moved / left"),"Closed",IF($O915&lt;DATE(YEAR('Settings'!$B$5),MONTH('Settings'!$B$5),1),"Overdue",IF($O915&lt;=EOMONTH('Settings'!$B$5,0),"Due this month",IF($O915&lt;=EOMONTH('Settings'!$B$5,1),"Due next month","Not yet due"))))))</f>
        <v/>
      </c>
      <c r="Q915" s="16">
        <f>IF($P915="Overdue",'Settings'!$B$5-$O915,"")</f>
        <v/>
      </c>
      <c r="R915" s="16">
        <f>IF($A915="","",COUNT($H915,$J915,$K915))</f>
        <v/>
      </c>
      <c r="S915" s="17">
        <f>IF($O915="","",DATE(YEAR($O915),MONTH($O915),1))</f>
        <v/>
      </c>
      <c r="T915" s="16">
        <f>IF($P915="Overdue",COUNTIF($P$3:$P915,"Overdue"),"")</f>
        <v/>
      </c>
    </row>
    <row r="916">
      <c r="A916" s="4" t="n"/>
      <c r="B916" s="4" t="n"/>
      <c r="C916" s="14" t="n"/>
      <c r="D916" s="4" t="n"/>
      <c r="E916" s="4" t="n"/>
      <c r="F916" s="5" t="n"/>
      <c r="G916" s="6" t="n"/>
      <c r="H916" s="5" t="n"/>
      <c r="I916" s="4" t="n"/>
      <c r="J916" s="5" t="n"/>
      <c r="K916" s="5" t="n"/>
      <c r="L916" s="4" t="n"/>
      <c r="M916" s="5" t="n"/>
      <c r="N916" s="4" t="n"/>
      <c r="O916" s="15">
        <f>IF($F916="","",EDATE($F916,IF($G916="",'Settings'!$B$6,$G916)))</f>
        <v/>
      </c>
      <c r="P916" s="9">
        <f>IF($O916="","",IF(OR($M916&lt;&gt;"",$L916="Booked"),"Booked",IF(OR($L916="Declined",$L916="Moved / left"),"Closed",IF($O916&lt;DATE(YEAR('Settings'!$B$5),MONTH('Settings'!$B$5),1),"Overdue",IF($O916&lt;=EOMONTH('Settings'!$B$5,0),"Due this month",IF($O916&lt;=EOMONTH('Settings'!$B$5,1),"Due next month","Not yet due"))))))</f>
        <v/>
      </c>
      <c r="Q916" s="16">
        <f>IF($P916="Overdue",'Settings'!$B$5-$O916,"")</f>
        <v/>
      </c>
      <c r="R916" s="16">
        <f>IF($A916="","",COUNT($H916,$J916,$K916))</f>
        <v/>
      </c>
      <c r="S916" s="17">
        <f>IF($O916="","",DATE(YEAR($O916),MONTH($O916),1))</f>
        <v/>
      </c>
      <c r="T916" s="16">
        <f>IF($P916="Overdue",COUNTIF($P$3:$P916,"Overdue"),"")</f>
        <v/>
      </c>
    </row>
    <row r="917">
      <c r="A917" s="4" t="n"/>
      <c r="B917" s="4" t="n"/>
      <c r="C917" s="14" t="n"/>
      <c r="D917" s="4" t="n"/>
      <c r="E917" s="4" t="n"/>
      <c r="F917" s="5" t="n"/>
      <c r="G917" s="6" t="n"/>
      <c r="H917" s="5" t="n"/>
      <c r="I917" s="4" t="n"/>
      <c r="J917" s="5" t="n"/>
      <c r="K917" s="5" t="n"/>
      <c r="L917" s="4" t="n"/>
      <c r="M917" s="5" t="n"/>
      <c r="N917" s="4" t="n"/>
      <c r="O917" s="15">
        <f>IF($F917="","",EDATE($F917,IF($G917="",'Settings'!$B$6,$G917)))</f>
        <v/>
      </c>
      <c r="P917" s="9">
        <f>IF($O917="","",IF(OR($M917&lt;&gt;"",$L917="Booked"),"Booked",IF(OR($L917="Declined",$L917="Moved / left"),"Closed",IF($O917&lt;DATE(YEAR('Settings'!$B$5),MONTH('Settings'!$B$5),1),"Overdue",IF($O917&lt;=EOMONTH('Settings'!$B$5,0),"Due this month",IF($O917&lt;=EOMONTH('Settings'!$B$5,1),"Due next month","Not yet due"))))))</f>
        <v/>
      </c>
      <c r="Q917" s="16">
        <f>IF($P917="Overdue",'Settings'!$B$5-$O917,"")</f>
        <v/>
      </c>
      <c r="R917" s="16">
        <f>IF($A917="","",COUNT($H917,$J917,$K917))</f>
        <v/>
      </c>
      <c r="S917" s="17">
        <f>IF($O917="","",DATE(YEAR($O917),MONTH($O917),1))</f>
        <v/>
      </c>
      <c r="T917" s="16">
        <f>IF($P917="Overdue",COUNTIF($P$3:$P917,"Overdue"),"")</f>
        <v/>
      </c>
    </row>
    <row r="918">
      <c r="A918" s="4" t="n"/>
      <c r="B918" s="4" t="n"/>
      <c r="C918" s="14" t="n"/>
      <c r="D918" s="4" t="n"/>
      <c r="E918" s="4" t="n"/>
      <c r="F918" s="5" t="n"/>
      <c r="G918" s="6" t="n"/>
      <c r="H918" s="5" t="n"/>
      <c r="I918" s="4" t="n"/>
      <c r="J918" s="5" t="n"/>
      <c r="K918" s="5" t="n"/>
      <c r="L918" s="4" t="n"/>
      <c r="M918" s="5" t="n"/>
      <c r="N918" s="4" t="n"/>
      <c r="O918" s="15">
        <f>IF($F918="","",EDATE($F918,IF($G918="",'Settings'!$B$6,$G918)))</f>
        <v/>
      </c>
      <c r="P918" s="9">
        <f>IF($O918="","",IF(OR($M918&lt;&gt;"",$L918="Booked"),"Booked",IF(OR($L918="Declined",$L918="Moved / left"),"Closed",IF($O918&lt;DATE(YEAR('Settings'!$B$5),MONTH('Settings'!$B$5),1),"Overdue",IF($O918&lt;=EOMONTH('Settings'!$B$5,0),"Due this month",IF($O918&lt;=EOMONTH('Settings'!$B$5,1),"Due next month","Not yet due"))))))</f>
        <v/>
      </c>
      <c r="Q918" s="16">
        <f>IF($P918="Overdue",'Settings'!$B$5-$O918,"")</f>
        <v/>
      </c>
      <c r="R918" s="16">
        <f>IF($A918="","",COUNT($H918,$J918,$K918))</f>
        <v/>
      </c>
      <c r="S918" s="17">
        <f>IF($O918="","",DATE(YEAR($O918),MONTH($O918),1))</f>
        <v/>
      </c>
      <c r="T918" s="16">
        <f>IF($P918="Overdue",COUNTIF($P$3:$P918,"Overdue"),"")</f>
        <v/>
      </c>
    </row>
    <row r="919">
      <c r="A919" s="4" t="n"/>
      <c r="B919" s="4" t="n"/>
      <c r="C919" s="14" t="n"/>
      <c r="D919" s="4" t="n"/>
      <c r="E919" s="4" t="n"/>
      <c r="F919" s="5" t="n"/>
      <c r="G919" s="6" t="n"/>
      <c r="H919" s="5" t="n"/>
      <c r="I919" s="4" t="n"/>
      <c r="J919" s="5" t="n"/>
      <c r="K919" s="5" t="n"/>
      <c r="L919" s="4" t="n"/>
      <c r="M919" s="5" t="n"/>
      <c r="N919" s="4" t="n"/>
      <c r="O919" s="15">
        <f>IF($F919="","",EDATE($F919,IF($G919="",'Settings'!$B$6,$G919)))</f>
        <v/>
      </c>
      <c r="P919" s="9">
        <f>IF($O919="","",IF(OR($M919&lt;&gt;"",$L919="Booked"),"Booked",IF(OR($L919="Declined",$L919="Moved / left"),"Closed",IF($O919&lt;DATE(YEAR('Settings'!$B$5),MONTH('Settings'!$B$5),1),"Overdue",IF($O919&lt;=EOMONTH('Settings'!$B$5,0),"Due this month",IF($O919&lt;=EOMONTH('Settings'!$B$5,1),"Due next month","Not yet due"))))))</f>
        <v/>
      </c>
      <c r="Q919" s="16">
        <f>IF($P919="Overdue",'Settings'!$B$5-$O919,"")</f>
        <v/>
      </c>
      <c r="R919" s="16">
        <f>IF($A919="","",COUNT($H919,$J919,$K919))</f>
        <v/>
      </c>
      <c r="S919" s="17">
        <f>IF($O919="","",DATE(YEAR($O919),MONTH($O919),1))</f>
        <v/>
      </c>
      <c r="T919" s="16">
        <f>IF($P919="Overdue",COUNTIF($P$3:$P919,"Overdue"),"")</f>
        <v/>
      </c>
    </row>
    <row r="920">
      <c r="A920" s="4" t="n"/>
      <c r="B920" s="4" t="n"/>
      <c r="C920" s="14" t="n"/>
      <c r="D920" s="4" t="n"/>
      <c r="E920" s="4" t="n"/>
      <c r="F920" s="5" t="n"/>
      <c r="G920" s="6" t="n"/>
      <c r="H920" s="5" t="n"/>
      <c r="I920" s="4" t="n"/>
      <c r="J920" s="5" t="n"/>
      <c r="K920" s="5" t="n"/>
      <c r="L920" s="4" t="n"/>
      <c r="M920" s="5" t="n"/>
      <c r="N920" s="4" t="n"/>
      <c r="O920" s="15">
        <f>IF($F920="","",EDATE($F920,IF($G920="",'Settings'!$B$6,$G920)))</f>
        <v/>
      </c>
      <c r="P920" s="9">
        <f>IF($O920="","",IF(OR($M920&lt;&gt;"",$L920="Booked"),"Booked",IF(OR($L920="Declined",$L920="Moved / left"),"Closed",IF($O920&lt;DATE(YEAR('Settings'!$B$5),MONTH('Settings'!$B$5),1),"Overdue",IF($O920&lt;=EOMONTH('Settings'!$B$5,0),"Due this month",IF($O920&lt;=EOMONTH('Settings'!$B$5,1),"Due next month","Not yet due"))))))</f>
        <v/>
      </c>
      <c r="Q920" s="16">
        <f>IF($P920="Overdue",'Settings'!$B$5-$O920,"")</f>
        <v/>
      </c>
      <c r="R920" s="16">
        <f>IF($A920="","",COUNT($H920,$J920,$K920))</f>
        <v/>
      </c>
      <c r="S920" s="17">
        <f>IF($O920="","",DATE(YEAR($O920),MONTH($O920),1))</f>
        <v/>
      </c>
      <c r="T920" s="16">
        <f>IF($P920="Overdue",COUNTIF($P$3:$P920,"Overdue"),"")</f>
        <v/>
      </c>
    </row>
    <row r="921">
      <c r="A921" s="4" t="n"/>
      <c r="B921" s="4" t="n"/>
      <c r="C921" s="14" t="n"/>
      <c r="D921" s="4" t="n"/>
      <c r="E921" s="4" t="n"/>
      <c r="F921" s="5" t="n"/>
      <c r="G921" s="6" t="n"/>
      <c r="H921" s="5" t="n"/>
      <c r="I921" s="4" t="n"/>
      <c r="J921" s="5" t="n"/>
      <c r="K921" s="5" t="n"/>
      <c r="L921" s="4" t="n"/>
      <c r="M921" s="5" t="n"/>
      <c r="N921" s="4" t="n"/>
      <c r="O921" s="15">
        <f>IF($F921="","",EDATE($F921,IF($G921="",'Settings'!$B$6,$G921)))</f>
        <v/>
      </c>
      <c r="P921" s="9">
        <f>IF($O921="","",IF(OR($M921&lt;&gt;"",$L921="Booked"),"Booked",IF(OR($L921="Declined",$L921="Moved / left"),"Closed",IF($O921&lt;DATE(YEAR('Settings'!$B$5),MONTH('Settings'!$B$5),1),"Overdue",IF($O921&lt;=EOMONTH('Settings'!$B$5,0),"Due this month",IF($O921&lt;=EOMONTH('Settings'!$B$5,1),"Due next month","Not yet due"))))))</f>
        <v/>
      </c>
      <c r="Q921" s="16">
        <f>IF($P921="Overdue",'Settings'!$B$5-$O921,"")</f>
        <v/>
      </c>
      <c r="R921" s="16">
        <f>IF($A921="","",COUNT($H921,$J921,$K921))</f>
        <v/>
      </c>
      <c r="S921" s="17">
        <f>IF($O921="","",DATE(YEAR($O921),MONTH($O921),1))</f>
        <v/>
      </c>
      <c r="T921" s="16">
        <f>IF($P921="Overdue",COUNTIF($P$3:$P921,"Overdue"),"")</f>
        <v/>
      </c>
    </row>
    <row r="922">
      <c r="A922" s="4" t="n"/>
      <c r="B922" s="4" t="n"/>
      <c r="C922" s="14" t="n"/>
      <c r="D922" s="4" t="n"/>
      <c r="E922" s="4" t="n"/>
      <c r="F922" s="5" t="n"/>
      <c r="G922" s="6" t="n"/>
      <c r="H922" s="5" t="n"/>
      <c r="I922" s="4" t="n"/>
      <c r="J922" s="5" t="n"/>
      <c r="K922" s="5" t="n"/>
      <c r="L922" s="4" t="n"/>
      <c r="M922" s="5" t="n"/>
      <c r="N922" s="4" t="n"/>
      <c r="O922" s="15">
        <f>IF($F922="","",EDATE($F922,IF($G922="",'Settings'!$B$6,$G922)))</f>
        <v/>
      </c>
      <c r="P922" s="9">
        <f>IF($O922="","",IF(OR($M922&lt;&gt;"",$L922="Booked"),"Booked",IF(OR($L922="Declined",$L922="Moved / left"),"Closed",IF($O922&lt;DATE(YEAR('Settings'!$B$5),MONTH('Settings'!$B$5),1),"Overdue",IF($O922&lt;=EOMONTH('Settings'!$B$5,0),"Due this month",IF($O922&lt;=EOMONTH('Settings'!$B$5,1),"Due next month","Not yet due"))))))</f>
        <v/>
      </c>
      <c r="Q922" s="16">
        <f>IF($P922="Overdue",'Settings'!$B$5-$O922,"")</f>
        <v/>
      </c>
      <c r="R922" s="16">
        <f>IF($A922="","",COUNT($H922,$J922,$K922))</f>
        <v/>
      </c>
      <c r="S922" s="17">
        <f>IF($O922="","",DATE(YEAR($O922),MONTH($O922),1))</f>
        <v/>
      </c>
      <c r="T922" s="16">
        <f>IF($P922="Overdue",COUNTIF($P$3:$P922,"Overdue"),"")</f>
        <v/>
      </c>
    </row>
    <row r="923">
      <c r="A923" s="4" t="n"/>
      <c r="B923" s="4" t="n"/>
      <c r="C923" s="14" t="n"/>
      <c r="D923" s="4" t="n"/>
      <c r="E923" s="4" t="n"/>
      <c r="F923" s="5" t="n"/>
      <c r="G923" s="6" t="n"/>
      <c r="H923" s="5" t="n"/>
      <c r="I923" s="4" t="n"/>
      <c r="J923" s="5" t="n"/>
      <c r="K923" s="5" t="n"/>
      <c r="L923" s="4" t="n"/>
      <c r="M923" s="5" t="n"/>
      <c r="N923" s="4" t="n"/>
      <c r="O923" s="15">
        <f>IF($F923="","",EDATE($F923,IF($G923="",'Settings'!$B$6,$G923)))</f>
        <v/>
      </c>
      <c r="P923" s="9">
        <f>IF($O923="","",IF(OR($M923&lt;&gt;"",$L923="Booked"),"Booked",IF(OR($L923="Declined",$L923="Moved / left"),"Closed",IF($O923&lt;DATE(YEAR('Settings'!$B$5),MONTH('Settings'!$B$5),1),"Overdue",IF($O923&lt;=EOMONTH('Settings'!$B$5,0),"Due this month",IF($O923&lt;=EOMONTH('Settings'!$B$5,1),"Due next month","Not yet due"))))))</f>
        <v/>
      </c>
      <c r="Q923" s="16">
        <f>IF($P923="Overdue",'Settings'!$B$5-$O923,"")</f>
        <v/>
      </c>
      <c r="R923" s="16">
        <f>IF($A923="","",COUNT($H923,$J923,$K923))</f>
        <v/>
      </c>
      <c r="S923" s="17">
        <f>IF($O923="","",DATE(YEAR($O923),MONTH($O923),1))</f>
        <v/>
      </c>
      <c r="T923" s="16">
        <f>IF($P923="Overdue",COUNTIF($P$3:$P923,"Overdue"),"")</f>
        <v/>
      </c>
    </row>
    <row r="924">
      <c r="A924" s="4" t="n"/>
      <c r="B924" s="4" t="n"/>
      <c r="C924" s="14" t="n"/>
      <c r="D924" s="4" t="n"/>
      <c r="E924" s="4" t="n"/>
      <c r="F924" s="5" t="n"/>
      <c r="G924" s="6" t="n"/>
      <c r="H924" s="5" t="n"/>
      <c r="I924" s="4" t="n"/>
      <c r="J924" s="5" t="n"/>
      <c r="K924" s="5" t="n"/>
      <c r="L924" s="4" t="n"/>
      <c r="M924" s="5" t="n"/>
      <c r="N924" s="4" t="n"/>
      <c r="O924" s="15">
        <f>IF($F924="","",EDATE($F924,IF($G924="",'Settings'!$B$6,$G924)))</f>
        <v/>
      </c>
      <c r="P924" s="9">
        <f>IF($O924="","",IF(OR($M924&lt;&gt;"",$L924="Booked"),"Booked",IF(OR($L924="Declined",$L924="Moved / left"),"Closed",IF($O924&lt;DATE(YEAR('Settings'!$B$5),MONTH('Settings'!$B$5),1),"Overdue",IF($O924&lt;=EOMONTH('Settings'!$B$5,0),"Due this month",IF($O924&lt;=EOMONTH('Settings'!$B$5,1),"Due next month","Not yet due"))))))</f>
        <v/>
      </c>
      <c r="Q924" s="16">
        <f>IF($P924="Overdue",'Settings'!$B$5-$O924,"")</f>
        <v/>
      </c>
      <c r="R924" s="16">
        <f>IF($A924="","",COUNT($H924,$J924,$K924))</f>
        <v/>
      </c>
      <c r="S924" s="17">
        <f>IF($O924="","",DATE(YEAR($O924),MONTH($O924),1))</f>
        <v/>
      </c>
      <c r="T924" s="16">
        <f>IF($P924="Overdue",COUNTIF($P$3:$P924,"Overdue"),"")</f>
        <v/>
      </c>
    </row>
    <row r="925">
      <c r="A925" s="4" t="n"/>
      <c r="B925" s="4" t="n"/>
      <c r="C925" s="14" t="n"/>
      <c r="D925" s="4" t="n"/>
      <c r="E925" s="4" t="n"/>
      <c r="F925" s="5" t="n"/>
      <c r="G925" s="6" t="n"/>
      <c r="H925" s="5" t="n"/>
      <c r="I925" s="4" t="n"/>
      <c r="J925" s="5" t="n"/>
      <c r="K925" s="5" t="n"/>
      <c r="L925" s="4" t="n"/>
      <c r="M925" s="5" t="n"/>
      <c r="N925" s="4" t="n"/>
      <c r="O925" s="15">
        <f>IF($F925="","",EDATE($F925,IF($G925="",'Settings'!$B$6,$G925)))</f>
        <v/>
      </c>
      <c r="P925" s="9">
        <f>IF($O925="","",IF(OR($M925&lt;&gt;"",$L925="Booked"),"Booked",IF(OR($L925="Declined",$L925="Moved / left"),"Closed",IF($O925&lt;DATE(YEAR('Settings'!$B$5),MONTH('Settings'!$B$5),1),"Overdue",IF($O925&lt;=EOMONTH('Settings'!$B$5,0),"Due this month",IF($O925&lt;=EOMONTH('Settings'!$B$5,1),"Due next month","Not yet due"))))))</f>
        <v/>
      </c>
      <c r="Q925" s="16">
        <f>IF($P925="Overdue",'Settings'!$B$5-$O925,"")</f>
        <v/>
      </c>
      <c r="R925" s="16">
        <f>IF($A925="","",COUNT($H925,$J925,$K925))</f>
        <v/>
      </c>
      <c r="S925" s="17">
        <f>IF($O925="","",DATE(YEAR($O925),MONTH($O925),1))</f>
        <v/>
      </c>
      <c r="T925" s="16">
        <f>IF($P925="Overdue",COUNTIF($P$3:$P925,"Overdue"),"")</f>
        <v/>
      </c>
    </row>
    <row r="926">
      <c r="A926" s="4" t="n"/>
      <c r="B926" s="4" t="n"/>
      <c r="C926" s="14" t="n"/>
      <c r="D926" s="4" t="n"/>
      <c r="E926" s="4" t="n"/>
      <c r="F926" s="5" t="n"/>
      <c r="G926" s="6" t="n"/>
      <c r="H926" s="5" t="n"/>
      <c r="I926" s="4" t="n"/>
      <c r="J926" s="5" t="n"/>
      <c r="K926" s="5" t="n"/>
      <c r="L926" s="4" t="n"/>
      <c r="M926" s="5" t="n"/>
      <c r="N926" s="4" t="n"/>
      <c r="O926" s="15">
        <f>IF($F926="","",EDATE($F926,IF($G926="",'Settings'!$B$6,$G926)))</f>
        <v/>
      </c>
      <c r="P926" s="9">
        <f>IF($O926="","",IF(OR($M926&lt;&gt;"",$L926="Booked"),"Booked",IF(OR($L926="Declined",$L926="Moved / left"),"Closed",IF($O926&lt;DATE(YEAR('Settings'!$B$5),MONTH('Settings'!$B$5),1),"Overdue",IF($O926&lt;=EOMONTH('Settings'!$B$5,0),"Due this month",IF($O926&lt;=EOMONTH('Settings'!$B$5,1),"Due next month","Not yet due"))))))</f>
        <v/>
      </c>
      <c r="Q926" s="16">
        <f>IF($P926="Overdue",'Settings'!$B$5-$O926,"")</f>
        <v/>
      </c>
      <c r="R926" s="16">
        <f>IF($A926="","",COUNT($H926,$J926,$K926))</f>
        <v/>
      </c>
      <c r="S926" s="17">
        <f>IF($O926="","",DATE(YEAR($O926),MONTH($O926),1))</f>
        <v/>
      </c>
      <c r="T926" s="16">
        <f>IF($P926="Overdue",COUNTIF($P$3:$P926,"Overdue"),"")</f>
        <v/>
      </c>
    </row>
    <row r="927">
      <c r="A927" s="4" t="n"/>
      <c r="B927" s="4" t="n"/>
      <c r="C927" s="14" t="n"/>
      <c r="D927" s="4" t="n"/>
      <c r="E927" s="4" t="n"/>
      <c r="F927" s="5" t="n"/>
      <c r="G927" s="6" t="n"/>
      <c r="H927" s="5" t="n"/>
      <c r="I927" s="4" t="n"/>
      <c r="J927" s="5" t="n"/>
      <c r="K927" s="5" t="n"/>
      <c r="L927" s="4" t="n"/>
      <c r="M927" s="5" t="n"/>
      <c r="N927" s="4" t="n"/>
      <c r="O927" s="15">
        <f>IF($F927="","",EDATE($F927,IF($G927="",'Settings'!$B$6,$G927)))</f>
        <v/>
      </c>
      <c r="P927" s="9">
        <f>IF($O927="","",IF(OR($M927&lt;&gt;"",$L927="Booked"),"Booked",IF(OR($L927="Declined",$L927="Moved / left"),"Closed",IF($O927&lt;DATE(YEAR('Settings'!$B$5),MONTH('Settings'!$B$5),1),"Overdue",IF($O927&lt;=EOMONTH('Settings'!$B$5,0),"Due this month",IF($O927&lt;=EOMONTH('Settings'!$B$5,1),"Due next month","Not yet due"))))))</f>
        <v/>
      </c>
      <c r="Q927" s="16">
        <f>IF($P927="Overdue",'Settings'!$B$5-$O927,"")</f>
        <v/>
      </c>
      <c r="R927" s="16">
        <f>IF($A927="","",COUNT($H927,$J927,$K927))</f>
        <v/>
      </c>
      <c r="S927" s="17">
        <f>IF($O927="","",DATE(YEAR($O927),MONTH($O927),1))</f>
        <v/>
      </c>
      <c r="T927" s="16">
        <f>IF($P927="Overdue",COUNTIF($P$3:$P927,"Overdue"),"")</f>
        <v/>
      </c>
    </row>
    <row r="928">
      <c r="A928" s="4" t="n"/>
      <c r="B928" s="4" t="n"/>
      <c r="C928" s="14" t="n"/>
      <c r="D928" s="4" t="n"/>
      <c r="E928" s="4" t="n"/>
      <c r="F928" s="5" t="n"/>
      <c r="G928" s="6" t="n"/>
      <c r="H928" s="5" t="n"/>
      <c r="I928" s="4" t="n"/>
      <c r="J928" s="5" t="n"/>
      <c r="K928" s="5" t="n"/>
      <c r="L928" s="4" t="n"/>
      <c r="M928" s="5" t="n"/>
      <c r="N928" s="4" t="n"/>
      <c r="O928" s="15">
        <f>IF($F928="","",EDATE($F928,IF($G928="",'Settings'!$B$6,$G928)))</f>
        <v/>
      </c>
      <c r="P928" s="9">
        <f>IF($O928="","",IF(OR($M928&lt;&gt;"",$L928="Booked"),"Booked",IF(OR($L928="Declined",$L928="Moved / left"),"Closed",IF($O928&lt;DATE(YEAR('Settings'!$B$5),MONTH('Settings'!$B$5),1),"Overdue",IF($O928&lt;=EOMONTH('Settings'!$B$5,0),"Due this month",IF($O928&lt;=EOMONTH('Settings'!$B$5,1),"Due next month","Not yet due"))))))</f>
        <v/>
      </c>
      <c r="Q928" s="16">
        <f>IF($P928="Overdue",'Settings'!$B$5-$O928,"")</f>
        <v/>
      </c>
      <c r="R928" s="16">
        <f>IF($A928="","",COUNT($H928,$J928,$K928))</f>
        <v/>
      </c>
      <c r="S928" s="17">
        <f>IF($O928="","",DATE(YEAR($O928),MONTH($O928),1))</f>
        <v/>
      </c>
      <c r="T928" s="16">
        <f>IF($P928="Overdue",COUNTIF($P$3:$P928,"Overdue"),"")</f>
        <v/>
      </c>
    </row>
    <row r="929">
      <c r="A929" s="4" t="n"/>
      <c r="B929" s="4" t="n"/>
      <c r="C929" s="14" t="n"/>
      <c r="D929" s="4" t="n"/>
      <c r="E929" s="4" t="n"/>
      <c r="F929" s="5" t="n"/>
      <c r="G929" s="6" t="n"/>
      <c r="H929" s="5" t="n"/>
      <c r="I929" s="4" t="n"/>
      <c r="J929" s="5" t="n"/>
      <c r="K929" s="5" t="n"/>
      <c r="L929" s="4" t="n"/>
      <c r="M929" s="5" t="n"/>
      <c r="N929" s="4" t="n"/>
      <c r="O929" s="15">
        <f>IF($F929="","",EDATE($F929,IF($G929="",'Settings'!$B$6,$G929)))</f>
        <v/>
      </c>
      <c r="P929" s="9">
        <f>IF($O929="","",IF(OR($M929&lt;&gt;"",$L929="Booked"),"Booked",IF(OR($L929="Declined",$L929="Moved / left"),"Closed",IF($O929&lt;DATE(YEAR('Settings'!$B$5),MONTH('Settings'!$B$5),1),"Overdue",IF($O929&lt;=EOMONTH('Settings'!$B$5,0),"Due this month",IF($O929&lt;=EOMONTH('Settings'!$B$5,1),"Due next month","Not yet due"))))))</f>
        <v/>
      </c>
      <c r="Q929" s="16">
        <f>IF($P929="Overdue",'Settings'!$B$5-$O929,"")</f>
        <v/>
      </c>
      <c r="R929" s="16">
        <f>IF($A929="","",COUNT($H929,$J929,$K929))</f>
        <v/>
      </c>
      <c r="S929" s="17">
        <f>IF($O929="","",DATE(YEAR($O929),MONTH($O929),1))</f>
        <v/>
      </c>
      <c r="T929" s="16">
        <f>IF($P929="Overdue",COUNTIF($P$3:$P929,"Overdue"),"")</f>
        <v/>
      </c>
    </row>
    <row r="930">
      <c r="A930" s="4" t="n"/>
      <c r="B930" s="4" t="n"/>
      <c r="C930" s="14" t="n"/>
      <c r="D930" s="4" t="n"/>
      <c r="E930" s="4" t="n"/>
      <c r="F930" s="5" t="n"/>
      <c r="G930" s="6" t="n"/>
      <c r="H930" s="5" t="n"/>
      <c r="I930" s="4" t="n"/>
      <c r="J930" s="5" t="n"/>
      <c r="K930" s="5" t="n"/>
      <c r="L930" s="4" t="n"/>
      <c r="M930" s="5" t="n"/>
      <c r="N930" s="4" t="n"/>
      <c r="O930" s="15">
        <f>IF($F930="","",EDATE($F930,IF($G930="",'Settings'!$B$6,$G930)))</f>
        <v/>
      </c>
      <c r="P930" s="9">
        <f>IF($O930="","",IF(OR($M930&lt;&gt;"",$L930="Booked"),"Booked",IF(OR($L930="Declined",$L930="Moved / left"),"Closed",IF($O930&lt;DATE(YEAR('Settings'!$B$5),MONTH('Settings'!$B$5),1),"Overdue",IF($O930&lt;=EOMONTH('Settings'!$B$5,0),"Due this month",IF($O930&lt;=EOMONTH('Settings'!$B$5,1),"Due next month","Not yet due"))))))</f>
        <v/>
      </c>
      <c r="Q930" s="16">
        <f>IF($P930="Overdue",'Settings'!$B$5-$O930,"")</f>
        <v/>
      </c>
      <c r="R930" s="16">
        <f>IF($A930="","",COUNT($H930,$J930,$K930))</f>
        <v/>
      </c>
      <c r="S930" s="17">
        <f>IF($O930="","",DATE(YEAR($O930),MONTH($O930),1))</f>
        <v/>
      </c>
      <c r="T930" s="16">
        <f>IF($P930="Overdue",COUNTIF($P$3:$P930,"Overdue"),"")</f>
        <v/>
      </c>
    </row>
    <row r="931">
      <c r="A931" s="4" t="n"/>
      <c r="B931" s="4" t="n"/>
      <c r="C931" s="14" t="n"/>
      <c r="D931" s="4" t="n"/>
      <c r="E931" s="4" t="n"/>
      <c r="F931" s="5" t="n"/>
      <c r="G931" s="6" t="n"/>
      <c r="H931" s="5" t="n"/>
      <c r="I931" s="4" t="n"/>
      <c r="J931" s="5" t="n"/>
      <c r="K931" s="5" t="n"/>
      <c r="L931" s="4" t="n"/>
      <c r="M931" s="5" t="n"/>
      <c r="N931" s="4" t="n"/>
      <c r="O931" s="15">
        <f>IF($F931="","",EDATE($F931,IF($G931="",'Settings'!$B$6,$G931)))</f>
        <v/>
      </c>
      <c r="P931" s="9">
        <f>IF($O931="","",IF(OR($M931&lt;&gt;"",$L931="Booked"),"Booked",IF(OR($L931="Declined",$L931="Moved / left"),"Closed",IF($O931&lt;DATE(YEAR('Settings'!$B$5),MONTH('Settings'!$B$5),1),"Overdue",IF($O931&lt;=EOMONTH('Settings'!$B$5,0),"Due this month",IF($O931&lt;=EOMONTH('Settings'!$B$5,1),"Due next month","Not yet due"))))))</f>
        <v/>
      </c>
      <c r="Q931" s="16">
        <f>IF($P931="Overdue",'Settings'!$B$5-$O931,"")</f>
        <v/>
      </c>
      <c r="R931" s="16">
        <f>IF($A931="","",COUNT($H931,$J931,$K931))</f>
        <v/>
      </c>
      <c r="S931" s="17">
        <f>IF($O931="","",DATE(YEAR($O931),MONTH($O931),1))</f>
        <v/>
      </c>
      <c r="T931" s="16">
        <f>IF($P931="Overdue",COUNTIF($P$3:$P931,"Overdue"),"")</f>
        <v/>
      </c>
    </row>
    <row r="932">
      <c r="A932" s="4" t="n"/>
      <c r="B932" s="4" t="n"/>
      <c r="C932" s="14" t="n"/>
      <c r="D932" s="4" t="n"/>
      <c r="E932" s="4" t="n"/>
      <c r="F932" s="5" t="n"/>
      <c r="G932" s="6" t="n"/>
      <c r="H932" s="5" t="n"/>
      <c r="I932" s="4" t="n"/>
      <c r="J932" s="5" t="n"/>
      <c r="K932" s="5" t="n"/>
      <c r="L932" s="4" t="n"/>
      <c r="M932" s="5" t="n"/>
      <c r="N932" s="4" t="n"/>
      <c r="O932" s="15">
        <f>IF($F932="","",EDATE($F932,IF($G932="",'Settings'!$B$6,$G932)))</f>
        <v/>
      </c>
      <c r="P932" s="9">
        <f>IF($O932="","",IF(OR($M932&lt;&gt;"",$L932="Booked"),"Booked",IF(OR($L932="Declined",$L932="Moved / left"),"Closed",IF($O932&lt;DATE(YEAR('Settings'!$B$5),MONTH('Settings'!$B$5),1),"Overdue",IF($O932&lt;=EOMONTH('Settings'!$B$5,0),"Due this month",IF($O932&lt;=EOMONTH('Settings'!$B$5,1),"Due next month","Not yet due"))))))</f>
        <v/>
      </c>
      <c r="Q932" s="16">
        <f>IF($P932="Overdue",'Settings'!$B$5-$O932,"")</f>
        <v/>
      </c>
      <c r="R932" s="16">
        <f>IF($A932="","",COUNT($H932,$J932,$K932))</f>
        <v/>
      </c>
      <c r="S932" s="17">
        <f>IF($O932="","",DATE(YEAR($O932),MONTH($O932),1))</f>
        <v/>
      </c>
      <c r="T932" s="16">
        <f>IF($P932="Overdue",COUNTIF($P$3:$P932,"Overdue"),"")</f>
        <v/>
      </c>
    </row>
    <row r="933">
      <c r="A933" s="4" t="n"/>
      <c r="B933" s="4" t="n"/>
      <c r="C933" s="14" t="n"/>
      <c r="D933" s="4" t="n"/>
      <c r="E933" s="4" t="n"/>
      <c r="F933" s="5" t="n"/>
      <c r="G933" s="6" t="n"/>
      <c r="H933" s="5" t="n"/>
      <c r="I933" s="4" t="n"/>
      <c r="J933" s="5" t="n"/>
      <c r="K933" s="5" t="n"/>
      <c r="L933" s="4" t="n"/>
      <c r="M933" s="5" t="n"/>
      <c r="N933" s="4" t="n"/>
      <c r="O933" s="15">
        <f>IF($F933="","",EDATE($F933,IF($G933="",'Settings'!$B$6,$G933)))</f>
        <v/>
      </c>
      <c r="P933" s="9">
        <f>IF($O933="","",IF(OR($M933&lt;&gt;"",$L933="Booked"),"Booked",IF(OR($L933="Declined",$L933="Moved / left"),"Closed",IF($O933&lt;DATE(YEAR('Settings'!$B$5),MONTH('Settings'!$B$5),1),"Overdue",IF($O933&lt;=EOMONTH('Settings'!$B$5,0),"Due this month",IF($O933&lt;=EOMONTH('Settings'!$B$5,1),"Due next month","Not yet due"))))))</f>
        <v/>
      </c>
      <c r="Q933" s="16">
        <f>IF($P933="Overdue",'Settings'!$B$5-$O933,"")</f>
        <v/>
      </c>
      <c r="R933" s="16">
        <f>IF($A933="","",COUNT($H933,$J933,$K933))</f>
        <v/>
      </c>
      <c r="S933" s="17">
        <f>IF($O933="","",DATE(YEAR($O933),MONTH($O933),1))</f>
        <v/>
      </c>
      <c r="T933" s="16">
        <f>IF($P933="Overdue",COUNTIF($P$3:$P933,"Overdue"),"")</f>
        <v/>
      </c>
    </row>
    <row r="934">
      <c r="A934" s="4" t="n"/>
      <c r="B934" s="4" t="n"/>
      <c r="C934" s="14" t="n"/>
      <c r="D934" s="4" t="n"/>
      <c r="E934" s="4" t="n"/>
      <c r="F934" s="5" t="n"/>
      <c r="G934" s="6" t="n"/>
      <c r="H934" s="5" t="n"/>
      <c r="I934" s="4" t="n"/>
      <c r="J934" s="5" t="n"/>
      <c r="K934" s="5" t="n"/>
      <c r="L934" s="4" t="n"/>
      <c r="M934" s="5" t="n"/>
      <c r="N934" s="4" t="n"/>
      <c r="O934" s="15">
        <f>IF($F934="","",EDATE($F934,IF($G934="",'Settings'!$B$6,$G934)))</f>
        <v/>
      </c>
      <c r="P934" s="9">
        <f>IF($O934="","",IF(OR($M934&lt;&gt;"",$L934="Booked"),"Booked",IF(OR($L934="Declined",$L934="Moved / left"),"Closed",IF($O934&lt;DATE(YEAR('Settings'!$B$5),MONTH('Settings'!$B$5),1),"Overdue",IF($O934&lt;=EOMONTH('Settings'!$B$5,0),"Due this month",IF($O934&lt;=EOMONTH('Settings'!$B$5,1),"Due next month","Not yet due"))))))</f>
        <v/>
      </c>
      <c r="Q934" s="16">
        <f>IF($P934="Overdue",'Settings'!$B$5-$O934,"")</f>
        <v/>
      </c>
      <c r="R934" s="16">
        <f>IF($A934="","",COUNT($H934,$J934,$K934))</f>
        <v/>
      </c>
      <c r="S934" s="17">
        <f>IF($O934="","",DATE(YEAR($O934),MONTH($O934),1))</f>
        <v/>
      </c>
      <c r="T934" s="16">
        <f>IF($P934="Overdue",COUNTIF($P$3:$P934,"Overdue"),"")</f>
        <v/>
      </c>
    </row>
    <row r="935">
      <c r="A935" s="4" t="n"/>
      <c r="B935" s="4" t="n"/>
      <c r="C935" s="14" t="n"/>
      <c r="D935" s="4" t="n"/>
      <c r="E935" s="4" t="n"/>
      <c r="F935" s="5" t="n"/>
      <c r="G935" s="6" t="n"/>
      <c r="H935" s="5" t="n"/>
      <c r="I935" s="4" t="n"/>
      <c r="J935" s="5" t="n"/>
      <c r="K935" s="5" t="n"/>
      <c r="L935" s="4" t="n"/>
      <c r="M935" s="5" t="n"/>
      <c r="N935" s="4" t="n"/>
      <c r="O935" s="15">
        <f>IF($F935="","",EDATE($F935,IF($G935="",'Settings'!$B$6,$G935)))</f>
        <v/>
      </c>
      <c r="P935" s="9">
        <f>IF($O935="","",IF(OR($M935&lt;&gt;"",$L935="Booked"),"Booked",IF(OR($L935="Declined",$L935="Moved / left"),"Closed",IF($O935&lt;DATE(YEAR('Settings'!$B$5),MONTH('Settings'!$B$5),1),"Overdue",IF($O935&lt;=EOMONTH('Settings'!$B$5,0),"Due this month",IF($O935&lt;=EOMONTH('Settings'!$B$5,1),"Due next month","Not yet due"))))))</f>
        <v/>
      </c>
      <c r="Q935" s="16">
        <f>IF($P935="Overdue",'Settings'!$B$5-$O935,"")</f>
        <v/>
      </c>
      <c r="R935" s="16">
        <f>IF($A935="","",COUNT($H935,$J935,$K935))</f>
        <v/>
      </c>
      <c r="S935" s="17">
        <f>IF($O935="","",DATE(YEAR($O935),MONTH($O935),1))</f>
        <v/>
      </c>
      <c r="T935" s="16">
        <f>IF($P935="Overdue",COUNTIF($P$3:$P935,"Overdue"),"")</f>
        <v/>
      </c>
    </row>
    <row r="936">
      <c r="A936" s="4" t="n"/>
      <c r="B936" s="4" t="n"/>
      <c r="C936" s="14" t="n"/>
      <c r="D936" s="4" t="n"/>
      <c r="E936" s="4" t="n"/>
      <c r="F936" s="5" t="n"/>
      <c r="G936" s="6" t="n"/>
      <c r="H936" s="5" t="n"/>
      <c r="I936" s="4" t="n"/>
      <c r="J936" s="5" t="n"/>
      <c r="K936" s="5" t="n"/>
      <c r="L936" s="4" t="n"/>
      <c r="M936" s="5" t="n"/>
      <c r="N936" s="4" t="n"/>
      <c r="O936" s="15">
        <f>IF($F936="","",EDATE($F936,IF($G936="",'Settings'!$B$6,$G936)))</f>
        <v/>
      </c>
      <c r="P936" s="9">
        <f>IF($O936="","",IF(OR($M936&lt;&gt;"",$L936="Booked"),"Booked",IF(OR($L936="Declined",$L936="Moved / left"),"Closed",IF($O936&lt;DATE(YEAR('Settings'!$B$5),MONTH('Settings'!$B$5),1),"Overdue",IF($O936&lt;=EOMONTH('Settings'!$B$5,0),"Due this month",IF($O936&lt;=EOMONTH('Settings'!$B$5,1),"Due next month","Not yet due"))))))</f>
        <v/>
      </c>
      <c r="Q936" s="16">
        <f>IF($P936="Overdue",'Settings'!$B$5-$O936,"")</f>
        <v/>
      </c>
      <c r="R936" s="16">
        <f>IF($A936="","",COUNT($H936,$J936,$K936))</f>
        <v/>
      </c>
      <c r="S936" s="17">
        <f>IF($O936="","",DATE(YEAR($O936),MONTH($O936),1))</f>
        <v/>
      </c>
      <c r="T936" s="16">
        <f>IF($P936="Overdue",COUNTIF($P$3:$P936,"Overdue"),"")</f>
        <v/>
      </c>
    </row>
    <row r="937">
      <c r="A937" s="4" t="n"/>
      <c r="B937" s="4" t="n"/>
      <c r="C937" s="14" t="n"/>
      <c r="D937" s="4" t="n"/>
      <c r="E937" s="4" t="n"/>
      <c r="F937" s="5" t="n"/>
      <c r="G937" s="6" t="n"/>
      <c r="H937" s="5" t="n"/>
      <c r="I937" s="4" t="n"/>
      <c r="J937" s="5" t="n"/>
      <c r="K937" s="5" t="n"/>
      <c r="L937" s="4" t="n"/>
      <c r="M937" s="5" t="n"/>
      <c r="N937" s="4" t="n"/>
      <c r="O937" s="15">
        <f>IF($F937="","",EDATE($F937,IF($G937="",'Settings'!$B$6,$G937)))</f>
        <v/>
      </c>
      <c r="P937" s="9">
        <f>IF($O937="","",IF(OR($M937&lt;&gt;"",$L937="Booked"),"Booked",IF(OR($L937="Declined",$L937="Moved / left"),"Closed",IF($O937&lt;DATE(YEAR('Settings'!$B$5),MONTH('Settings'!$B$5),1),"Overdue",IF($O937&lt;=EOMONTH('Settings'!$B$5,0),"Due this month",IF($O937&lt;=EOMONTH('Settings'!$B$5,1),"Due next month","Not yet due"))))))</f>
        <v/>
      </c>
      <c r="Q937" s="16">
        <f>IF($P937="Overdue",'Settings'!$B$5-$O937,"")</f>
        <v/>
      </c>
      <c r="R937" s="16">
        <f>IF($A937="","",COUNT($H937,$J937,$K937))</f>
        <v/>
      </c>
      <c r="S937" s="17">
        <f>IF($O937="","",DATE(YEAR($O937),MONTH($O937),1))</f>
        <v/>
      </c>
      <c r="T937" s="16">
        <f>IF($P937="Overdue",COUNTIF($P$3:$P937,"Overdue"),"")</f>
        <v/>
      </c>
    </row>
    <row r="938">
      <c r="A938" s="4" t="n"/>
      <c r="B938" s="4" t="n"/>
      <c r="C938" s="14" t="n"/>
      <c r="D938" s="4" t="n"/>
      <c r="E938" s="4" t="n"/>
      <c r="F938" s="5" t="n"/>
      <c r="G938" s="6" t="n"/>
      <c r="H938" s="5" t="n"/>
      <c r="I938" s="4" t="n"/>
      <c r="J938" s="5" t="n"/>
      <c r="K938" s="5" t="n"/>
      <c r="L938" s="4" t="n"/>
      <c r="M938" s="5" t="n"/>
      <c r="N938" s="4" t="n"/>
      <c r="O938" s="15">
        <f>IF($F938="","",EDATE($F938,IF($G938="",'Settings'!$B$6,$G938)))</f>
        <v/>
      </c>
      <c r="P938" s="9">
        <f>IF($O938="","",IF(OR($M938&lt;&gt;"",$L938="Booked"),"Booked",IF(OR($L938="Declined",$L938="Moved / left"),"Closed",IF($O938&lt;DATE(YEAR('Settings'!$B$5),MONTH('Settings'!$B$5),1),"Overdue",IF($O938&lt;=EOMONTH('Settings'!$B$5,0),"Due this month",IF($O938&lt;=EOMONTH('Settings'!$B$5,1),"Due next month","Not yet due"))))))</f>
        <v/>
      </c>
      <c r="Q938" s="16">
        <f>IF($P938="Overdue",'Settings'!$B$5-$O938,"")</f>
        <v/>
      </c>
      <c r="R938" s="16">
        <f>IF($A938="","",COUNT($H938,$J938,$K938))</f>
        <v/>
      </c>
      <c r="S938" s="17">
        <f>IF($O938="","",DATE(YEAR($O938),MONTH($O938),1))</f>
        <v/>
      </c>
      <c r="T938" s="16">
        <f>IF($P938="Overdue",COUNTIF($P$3:$P938,"Overdue"),"")</f>
        <v/>
      </c>
    </row>
    <row r="939">
      <c r="A939" s="4" t="n"/>
      <c r="B939" s="4" t="n"/>
      <c r="C939" s="14" t="n"/>
      <c r="D939" s="4" t="n"/>
      <c r="E939" s="4" t="n"/>
      <c r="F939" s="5" t="n"/>
      <c r="G939" s="6" t="n"/>
      <c r="H939" s="5" t="n"/>
      <c r="I939" s="4" t="n"/>
      <c r="J939" s="5" t="n"/>
      <c r="K939" s="5" t="n"/>
      <c r="L939" s="4" t="n"/>
      <c r="M939" s="5" t="n"/>
      <c r="N939" s="4" t="n"/>
      <c r="O939" s="15">
        <f>IF($F939="","",EDATE($F939,IF($G939="",'Settings'!$B$6,$G939)))</f>
        <v/>
      </c>
      <c r="P939" s="9">
        <f>IF($O939="","",IF(OR($M939&lt;&gt;"",$L939="Booked"),"Booked",IF(OR($L939="Declined",$L939="Moved / left"),"Closed",IF($O939&lt;DATE(YEAR('Settings'!$B$5),MONTH('Settings'!$B$5),1),"Overdue",IF($O939&lt;=EOMONTH('Settings'!$B$5,0),"Due this month",IF($O939&lt;=EOMONTH('Settings'!$B$5,1),"Due next month","Not yet due"))))))</f>
        <v/>
      </c>
      <c r="Q939" s="16">
        <f>IF($P939="Overdue",'Settings'!$B$5-$O939,"")</f>
        <v/>
      </c>
      <c r="R939" s="16">
        <f>IF($A939="","",COUNT($H939,$J939,$K939))</f>
        <v/>
      </c>
      <c r="S939" s="17">
        <f>IF($O939="","",DATE(YEAR($O939),MONTH($O939),1))</f>
        <v/>
      </c>
      <c r="T939" s="16">
        <f>IF($P939="Overdue",COUNTIF($P$3:$P939,"Overdue"),"")</f>
        <v/>
      </c>
    </row>
    <row r="940">
      <c r="A940" s="4" t="n"/>
      <c r="B940" s="4" t="n"/>
      <c r="C940" s="14" t="n"/>
      <c r="D940" s="4" t="n"/>
      <c r="E940" s="4" t="n"/>
      <c r="F940" s="5" t="n"/>
      <c r="G940" s="6" t="n"/>
      <c r="H940" s="5" t="n"/>
      <c r="I940" s="4" t="n"/>
      <c r="J940" s="5" t="n"/>
      <c r="K940" s="5" t="n"/>
      <c r="L940" s="4" t="n"/>
      <c r="M940" s="5" t="n"/>
      <c r="N940" s="4" t="n"/>
      <c r="O940" s="15">
        <f>IF($F940="","",EDATE($F940,IF($G940="",'Settings'!$B$6,$G940)))</f>
        <v/>
      </c>
      <c r="P940" s="9">
        <f>IF($O940="","",IF(OR($M940&lt;&gt;"",$L940="Booked"),"Booked",IF(OR($L940="Declined",$L940="Moved / left"),"Closed",IF($O940&lt;DATE(YEAR('Settings'!$B$5),MONTH('Settings'!$B$5),1),"Overdue",IF($O940&lt;=EOMONTH('Settings'!$B$5,0),"Due this month",IF($O940&lt;=EOMONTH('Settings'!$B$5,1),"Due next month","Not yet due"))))))</f>
        <v/>
      </c>
      <c r="Q940" s="16">
        <f>IF($P940="Overdue",'Settings'!$B$5-$O940,"")</f>
        <v/>
      </c>
      <c r="R940" s="16">
        <f>IF($A940="","",COUNT($H940,$J940,$K940))</f>
        <v/>
      </c>
      <c r="S940" s="17">
        <f>IF($O940="","",DATE(YEAR($O940),MONTH($O940),1))</f>
        <v/>
      </c>
      <c r="T940" s="16">
        <f>IF($P940="Overdue",COUNTIF($P$3:$P940,"Overdue"),"")</f>
        <v/>
      </c>
    </row>
    <row r="941">
      <c r="A941" s="4" t="n"/>
      <c r="B941" s="4" t="n"/>
      <c r="C941" s="14" t="n"/>
      <c r="D941" s="4" t="n"/>
      <c r="E941" s="4" t="n"/>
      <c r="F941" s="5" t="n"/>
      <c r="G941" s="6" t="n"/>
      <c r="H941" s="5" t="n"/>
      <c r="I941" s="4" t="n"/>
      <c r="J941" s="5" t="n"/>
      <c r="K941" s="5" t="n"/>
      <c r="L941" s="4" t="n"/>
      <c r="M941" s="5" t="n"/>
      <c r="N941" s="4" t="n"/>
      <c r="O941" s="15">
        <f>IF($F941="","",EDATE($F941,IF($G941="",'Settings'!$B$6,$G941)))</f>
        <v/>
      </c>
      <c r="P941" s="9">
        <f>IF($O941="","",IF(OR($M941&lt;&gt;"",$L941="Booked"),"Booked",IF(OR($L941="Declined",$L941="Moved / left"),"Closed",IF($O941&lt;DATE(YEAR('Settings'!$B$5),MONTH('Settings'!$B$5),1),"Overdue",IF($O941&lt;=EOMONTH('Settings'!$B$5,0),"Due this month",IF($O941&lt;=EOMONTH('Settings'!$B$5,1),"Due next month","Not yet due"))))))</f>
        <v/>
      </c>
      <c r="Q941" s="16">
        <f>IF($P941="Overdue",'Settings'!$B$5-$O941,"")</f>
        <v/>
      </c>
      <c r="R941" s="16">
        <f>IF($A941="","",COUNT($H941,$J941,$K941))</f>
        <v/>
      </c>
      <c r="S941" s="17">
        <f>IF($O941="","",DATE(YEAR($O941),MONTH($O941),1))</f>
        <v/>
      </c>
      <c r="T941" s="16">
        <f>IF($P941="Overdue",COUNTIF($P$3:$P941,"Overdue"),"")</f>
        <v/>
      </c>
    </row>
    <row r="942">
      <c r="A942" s="4" t="n"/>
      <c r="B942" s="4" t="n"/>
      <c r="C942" s="14" t="n"/>
      <c r="D942" s="4" t="n"/>
      <c r="E942" s="4" t="n"/>
      <c r="F942" s="5" t="n"/>
      <c r="G942" s="6" t="n"/>
      <c r="H942" s="5" t="n"/>
      <c r="I942" s="4" t="n"/>
      <c r="J942" s="5" t="n"/>
      <c r="K942" s="5" t="n"/>
      <c r="L942" s="4" t="n"/>
      <c r="M942" s="5" t="n"/>
      <c r="N942" s="4" t="n"/>
      <c r="O942" s="15">
        <f>IF($F942="","",EDATE($F942,IF($G942="",'Settings'!$B$6,$G942)))</f>
        <v/>
      </c>
      <c r="P942" s="9">
        <f>IF($O942="","",IF(OR($M942&lt;&gt;"",$L942="Booked"),"Booked",IF(OR($L942="Declined",$L942="Moved / left"),"Closed",IF($O942&lt;DATE(YEAR('Settings'!$B$5),MONTH('Settings'!$B$5),1),"Overdue",IF($O942&lt;=EOMONTH('Settings'!$B$5,0),"Due this month",IF($O942&lt;=EOMONTH('Settings'!$B$5,1),"Due next month","Not yet due"))))))</f>
        <v/>
      </c>
      <c r="Q942" s="16">
        <f>IF($P942="Overdue",'Settings'!$B$5-$O942,"")</f>
        <v/>
      </c>
      <c r="R942" s="16">
        <f>IF($A942="","",COUNT($H942,$J942,$K942))</f>
        <v/>
      </c>
      <c r="S942" s="17">
        <f>IF($O942="","",DATE(YEAR($O942),MONTH($O942),1))</f>
        <v/>
      </c>
      <c r="T942" s="16">
        <f>IF($P942="Overdue",COUNTIF($P$3:$P942,"Overdue"),"")</f>
        <v/>
      </c>
    </row>
    <row r="943">
      <c r="A943" s="4" t="n"/>
      <c r="B943" s="4" t="n"/>
      <c r="C943" s="14" t="n"/>
      <c r="D943" s="4" t="n"/>
      <c r="E943" s="4" t="n"/>
      <c r="F943" s="5" t="n"/>
      <c r="G943" s="6" t="n"/>
      <c r="H943" s="5" t="n"/>
      <c r="I943" s="4" t="n"/>
      <c r="J943" s="5" t="n"/>
      <c r="K943" s="5" t="n"/>
      <c r="L943" s="4" t="n"/>
      <c r="M943" s="5" t="n"/>
      <c r="N943" s="4" t="n"/>
      <c r="O943" s="15">
        <f>IF($F943="","",EDATE($F943,IF($G943="",'Settings'!$B$6,$G943)))</f>
        <v/>
      </c>
      <c r="P943" s="9">
        <f>IF($O943="","",IF(OR($M943&lt;&gt;"",$L943="Booked"),"Booked",IF(OR($L943="Declined",$L943="Moved / left"),"Closed",IF($O943&lt;DATE(YEAR('Settings'!$B$5),MONTH('Settings'!$B$5),1),"Overdue",IF($O943&lt;=EOMONTH('Settings'!$B$5,0),"Due this month",IF($O943&lt;=EOMONTH('Settings'!$B$5,1),"Due next month","Not yet due"))))))</f>
        <v/>
      </c>
      <c r="Q943" s="16">
        <f>IF($P943="Overdue",'Settings'!$B$5-$O943,"")</f>
        <v/>
      </c>
      <c r="R943" s="16">
        <f>IF($A943="","",COUNT($H943,$J943,$K943))</f>
        <v/>
      </c>
      <c r="S943" s="17">
        <f>IF($O943="","",DATE(YEAR($O943),MONTH($O943),1))</f>
        <v/>
      </c>
      <c r="T943" s="16">
        <f>IF($P943="Overdue",COUNTIF($P$3:$P943,"Overdue"),"")</f>
        <v/>
      </c>
    </row>
    <row r="944">
      <c r="A944" s="4" t="n"/>
      <c r="B944" s="4" t="n"/>
      <c r="C944" s="14" t="n"/>
      <c r="D944" s="4" t="n"/>
      <c r="E944" s="4" t="n"/>
      <c r="F944" s="5" t="n"/>
      <c r="G944" s="6" t="n"/>
      <c r="H944" s="5" t="n"/>
      <c r="I944" s="4" t="n"/>
      <c r="J944" s="5" t="n"/>
      <c r="K944" s="5" t="n"/>
      <c r="L944" s="4" t="n"/>
      <c r="M944" s="5" t="n"/>
      <c r="N944" s="4" t="n"/>
      <c r="O944" s="15">
        <f>IF($F944="","",EDATE($F944,IF($G944="",'Settings'!$B$6,$G944)))</f>
        <v/>
      </c>
      <c r="P944" s="9">
        <f>IF($O944="","",IF(OR($M944&lt;&gt;"",$L944="Booked"),"Booked",IF(OR($L944="Declined",$L944="Moved / left"),"Closed",IF($O944&lt;DATE(YEAR('Settings'!$B$5),MONTH('Settings'!$B$5),1),"Overdue",IF($O944&lt;=EOMONTH('Settings'!$B$5,0),"Due this month",IF($O944&lt;=EOMONTH('Settings'!$B$5,1),"Due next month","Not yet due"))))))</f>
        <v/>
      </c>
      <c r="Q944" s="16">
        <f>IF($P944="Overdue",'Settings'!$B$5-$O944,"")</f>
        <v/>
      </c>
      <c r="R944" s="16">
        <f>IF($A944="","",COUNT($H944,$J944,$K944))</f>
        <v/>
      </c>
      <c r="S944" s="17">
        <f>IF($O944="","",DATE(YEAR($O944),MONTH($O944),1))</f>
        <v/>
      </c>
      <c r="T944" s="16">
        <f>IF($P944="Overdue",COUNTIF($P$3:$P944,"Overdue"),"")</f>
        <v/>
      </c>
    </row>
    <row r="945">
      <c r="A945" s="4" t="n"/>
      <c r="B945" s="4" t="n"/>
      <c r="C945" s="14" t="n"/>
      <c r="D945" s="4" t="n"/>
      <c r="E945" s="4" t="n"/>
      <c r="F945" s="5" t="n"/>
      <c r="G945" s="6" t="n"/>
      <c r="H945" s="5" t="n"/>
      <c r="I945" s="4" t="n"/>
      <c r="J945" s="5" t="n"/>
      <c r="K945" s="5" t="n"/>
      <c r="L945" s="4" t="n"/>
      <c r="M945" s="5" t="n"/>
      <c r="N945" s="4" t="n"/>
      <c r="O945" s="15">
        <f>IF($F945="","",EDATE($F945,IF($G945="",'Settings'!$B$6,$G945)))</f>
        <v/>
      </c>
      <c r="P945" s="9">
        <f>IF($O945="","",IF(OR($M945&lt;&gt;"",$L945="Booked"),"Booked",IF(OR($L945="Declined",$L945="Moved / left"),"Closed",IF($O945&lt;DATE(YEAR('Settings'!$B$5),MONTH('Settings'!$B$5),1),"Overdue",IF($O945&lt;=EOMONTH('Settings'!$B$5,0),"Due this month",IF($O945&lt;=EOMONTH('Settings'!$B$5,1),"Due next month","Not yet due"))))))</f>
        <v/>
      </c>
      <c r="Q945" s="16">
        <f>IF($P945="Overdue",'Settings'!$B$5-$O945,"")</f>
        <v/>
      </c>
      <c r="R945" s="16">
        <f>IF($A945="","",COUNT($H945,$J945,$K945))</f>
        <v/>
      </c>
      <c r="S945" s="17">
        <f>IF($O945="","",DATE(YEAR($O945),MONTH($O945),1))</f>
        <v/>
      </c>
      <c r="T945" s="16">
        <f>IF($P945="Overdue",COUNTIF($P$3:$P945,"Overdue"),"")</f>
        <v/>
      </c>
    </row>
    <row r="946">
      <c r="A946" s="4" t="n"/>
      <c r="B946" s="4" t="n"/>
      <c r="C946" s="14" t="n"/>
      <c r="D946" s="4" t="n"/>
      <c r="E946" s="4" t="n"/>
      <c r="F946" s="5" t="n"/>
      <c r="G946" s="6" t="n"/>
      <c r="H946" s="5" t="n"/>
      <c r="I946" s="4" t="n"/>
      <c r="J946" s="5" t="n"/>
      <c r="K946" s="5" t="n"/>
      <c r="L946" s="4" t="n"/>
      <c r="M946" s="5" t="n"/>
      <c r="N946" s="4" t="n"/>
      <c r="O946" s="15">
        <f>IF($F946="","",EDATE($F946,IF($G946="",'Settings'!$B$6,$G946)))</f>
        <v/>
      </c>
      <c r="P946" s="9">
        <f>IF($O946="","",IF(OR($M946&lt;&gt;"",$L946="Booked"),"Booked",IF(OR($L946="Declined",$L946="Moved / left"),"Closed",IF($O946&lt;DATE(YEAR('Settings'!$B$5),MONTH('Settings'!$B$5),1),"Overdue",IF($O946&lt;=EOMONTH('Settings'!$B$5,0),"Due this month",IF($O946&lt;=EOMONTH('Settings'!$B$5,1),"Due next month","Not yet due"))))))</f>
        <v/>
      </c>
      <c r="Q946" s="16">
        <f>IF($P946="Overdue",'Settings'!$B$5-$O946,"")</f>
        <v/>
      </c>
      <c r="R946" s="16">
        <f>IF($A946="","",COUNT($H946,$J946,$K946))</f>
        <v/>
      </c>
      <c r="S946" s="17">
        <f>IF($O946="","",DATE(YEAR($O946),MONTH($O946),1))</f>
        <v/>
      </c>
      <c r="T946" s="16">
        <f>IF($P946="Overdue",COUNTIF($P$3:$P946,"Overdue"),"")</f>
        <v/>
      </c>
    </row>
    <row r="947">
      <c r="A947" s="4" t="n"/>
      <c r="B947" s="4" t="n"/>
      <c r="C947" s="14" t="n"/>
      <c r="D947" s="4" t="n"/>
      <c r="E947" s="4" t="n"/>
      <c r="F947" s="5" t="n"/>
      <c r="G947" s="6" t="n"/>
      <c r="H947" s="5" t="n"/>
      <c r="I947" s="4" t="n"/>
      <c r="J947" s="5" t="n"/>
      <c r="K947" s="5" t="n"/>
      <c r="L947" s="4" t="n"/>
      <c r="M947" s="5" t="n"/>
      <c r="N947" s="4" t="n"/>
      <c r="O947" s="15">
        <f>IF($F947="","",EDATE($F947,IF($G947="",'Settings'!$B$6,$G947)))</f>
        <v/>
      </c>
      <c r="P947" s="9">
        <f>IF($O947="","",IF(OR($M947&lt;&gt;"",$L947="Booked"),"Booked",IF(OR($L947="Declined",$L947="Moved / left"),"Closed",IF($O947&lt;DATE(YEAR('Settings'!$B$5),MONTH('Settings'!$B$5),1),"Overdue",IF($O947&lt;=EOMONTH('Settings'!$B$5,0),"Due this month",IF($O947&lt;=EOMONTH('Settings'!$B$5,1),"Due next month","Not yet due"))))))</f>
        <v/>
      </c>
      <c r="Q947" s="16">
        <f>IF($P947="Overdue",'Settings'!$B$5-$O947,"")</f>
        <v/>
      </c>
      <c r="R947" s="16">
        <f>IF($A947="","",COUNT($H947,$J947,$K947))</f>
        <v/>
      </c>
      <c r="S947" s="17">
        <f>IF($O947="","",DATE(YEAR($O947),MONTH($O947),1))</f>
        <v/>
      </c>
      <c r="T947" s="16">
        <f>IF($P947="Overdue",COUNTIF($P$3:$P947,"Overdue"),"")</f>
        <v/>
      </c>
    </row>
    <row r="948">
      <c r="A948" s="4" t="n"/>
      <c r="B948" s="4" t="n"/>
      <c r="C948" s="14" t="n"/>
      <c r="D948" s="4" t="n"/>
      <c r="E948" s="4" t="n"/>
      <c r="F948" s="5" t="n"/>
      <c r="G948" s="6" t="n"/>
      <c r="H948" s="5" t="n"/>
      <c r="I948" s="4" t="n"/>
      <c r="J948" s="5" t="n"/>
      <c r="K948" s="5" t="n"/>
      <c r="L948" s="4" t="n"/>
      <c r="M948" s="5" t="n"/>
      <c r="N948" s="4" t="n"/>
      <c r="O948" s="15">
        <f>IF($F948="","",EDATE($F948,IF($G948="",'Settings'!$B$6,$G948)))</f>
        <v/>
      </c>
      <c r="P948" s="9">
        <f>IF($O948="","",IF(OR($M948&lt;&gt;"",$L948="Booked"),"Booked",IF(OR($L948="Declined",$L948="Moved / left"),"Closed",IF($O948&lt;DATE(YEAR('Settings'!$B$5),MONTH('Settings'!$B$5),1),"Overdue",IF($O948&lt;=EOMONTH('Settings'!$B$5,0),"Due this month",IF($O948&lt;=EOMONTH('Settings'!$B$5,1),"Due next month","Not yet due"))))))</f>
        <v/>
      </c>
      <c r="Q948" s="16">
        <f>IF($P948="Overdue",'Settings'!$B$5-$O948,"")</f>
        <v/>
      </c>
      <c r="R948" s="16">
        <f>IF($A948="","",COUNT($H948,$J948,$K948))</f>
        <v/>
      </c>
      <c r="S948" s="17">
        <f>IF($O948="","",DATE(YEAR($O948),MONTH($O948),1))</f>
        <v/>
      </c>
      <c r="T948" s="16">
        <f>IF($P948="Overdue",COUNTIF($P$3:$P948,"Overdue"),"")</f>
        <v/>
      </c>
    </row>
    <row r="949">
      <c r="A949" s="4" t="n"/>
      <c r="B949" s="4" t="n"/>
      <c r="C949" s="14" t="n"/>
      <c r="D949" s="4" t="n"/>
      <c r="E949" s="4" t="n"/>
      <c r="F949" s="5" t="n"/>
      <c r="G949" s="6" t="n"/>
      <c r="H949" s="5" t="n"/>
      <c r="I949" s="4" t="n"/>
      <c r="J949" s="5" t="n"/>
      <c r="K949" s="5" t="n"/>
      <c r="L949" s="4" t="n"/>
      <c r="M949" s="5" t="n"/>
      <c r="N949" s="4" t="n"/>
      <c r="O949" s="15">
        <f>IF($F949="","",EDATE($F949,IF($G949="",'Settings'!$B$6,$G949)))</f>
        <v/>
      </c>
      <c r="P949" s="9">
        <f>IF($O949="","",IF(OR($M949&lt;&gt;"",$L949="Booked"),"Booked",IF(OR($L949="Declined",$L949="Moved / left"),"Closed",IF($O949&lt;DATE(YEAR('Settings'!$B$5),MONTH('Settings'!$B$5),1),"Overdue",IF($O949&lt;=EOMONTH('Settings'!$B$5,0),"Due this month",IF($O949&lt;=EOMONTH('Settings'!$B$5,1),"Due next month","Not yet due"))))))</f>
        <v/>
      </c>
      <c r="Q949" s="16">
        <f>IF($P949="Overdue",'Settings'!$B$5-$O949,"")</f>
        <v/>
      </c>
      <c r="R949" s="16">
        <f>IF($A949="","",COUNT($H949,$J949,$K949))</f>
        <v/>
      </c>
      <c r="S949" s="17">
        <f>IF($O949="","",DATE(YEAR($O949),MONTH($O949),1))</f>
        <v/>
      </c>
      <c r="T949" s="16">
        <f>IF($P949="Overdue",COUNTIF($P$3:$P949,"Overdue"),"")</f>
        <v/>
      </c>
    </row>
    <row r="950">
      <c r="A950" s="4" t="n"/>
      <c r="B950" s="4" t="n"/>
      <c r="C950" s="14" t="n"/>
      <c r="D950" s="4" t="n"/>
      <c r="E950" s="4" t="n"/>
      <c r="F950" s="5" t="n"/>
      <c r="G950" s="6" t="n"/>
      <c r="H950" s="5" t="n"/>
      <c r="I950" s="4" t="n"/>
      <c r="J950" s="5" t="n"/>
      <c r="K950" s="5" t="n"/>
      <c r="L950" s="4" t="n"/>
      <c r="M950" s="5" t="n"/>
      <c r="N950" s="4" t="n"/>
      <c r="O950" s="15">
        <f>IF($F950="","",EDATE($F950,IF($G950="",'Settings'!$B$6,$G950)))</f>
        <v/>
      </c>
      <c r="P950" s="9">
        <f>IF($O950="","",IF(OR($M950&lt;&gt;"",$L950="Booked"),"Booked",IF(OR($L950="Declined",$L950="Moved / left"),"Closed",IF($O950&lt;DATE(YEAR('Settings'!$B$5),MONTH('Settings'!$B$5),1),"Overdue",IF($O950&lt;=EOMONTH('Settings'!$B$5,0),"Due this month",IF($O950&lt;=EOMONTH('Settings'!$B$5,1),"Due next month","Not yet due"))))))</f>
        <v/>
      </c>
      <c r="Q950" s="16">
        <f>IF($P950="Overdue",'Settings'!$B$5-$O950,"")</f>
        <v/>
      </c>
      <c r="R950" s="16">
        <f>IF($A950="","",COUNT($H950,$J950,$K950))</f>
        <v/>
      </c>
      <c r="S950" s="17">
        <f>IF($O950="","",DATE(YEAR($O950),MONTH($O950),1))</f>
        <v/>
      </c>
      <c r="T950" s="16">
        <f>IF($P950="Overdue",COUNTIF($P$3:$P950,"Overdue"),"")</f>
        <v/>
      </c>
    </row>
    <row r="951">
      <c r="A951" s="4" t="n"/>
      <c r="B951" s="4" t="n"/>
      <c r="C951" s="14" t="n"/>
      <c r="D951" s="4" t="n"/>
      <c r="E951" s="4" t="n"/>
      <c r="F951" s="5" t="n"/>
      <c r="G951" s="6" t="n"/>
      <c r="H951" s="5" t="n"/>
      <c r="I951" s="4" t="n"/>
      <c r="J951" s="5" t="n"/>
      <c r="K951" s="5" t="n"/>
      <c r="L951" s="4" t="n"/>
      <c r="M951" s="5" t="n"/>
      <c r="N951" s="4" t="n"/>
      <c r="O951" s="15">
        <f>IF($F951="","",EDATE($F951,IF($G951="",'Settings'!$B$6,$G951)))</f>
        <v/>
      </c>
      <c r="P951" s="9">
        <f>IF($O951="","",IF(OR($M951&lt;&gt;"",$L951="Booked"),"Booked",IF(OR($L951="Declined",$L951="Moved / left"),"Closed",IF($O951&lt;DATE(YEAR('Settings'!$B$5),MONTH('Settings'!$B$5),1),"Overdue",IF($O951&lt;=EOMONTH('Settings'!$B$5,0),"Due this month",IF($O951&lt;=EOMONTH('Settings'!$B$5,1),"Due next month","Not yet due"))))))</f>
        <v/>
      </c>
      <c r="Q951" s="16">
        <f>IF($P951="Overdue",'Settings'!$B$5-$O951,"")</f>
        <v/>
      </c>
      <c r="R951" s="16">
        <f>IF($A951="","",COUNT($H951,$J951,$K951))</f>
        <v/>
      </c>
      <c r="S951" s="17">
        <f>IF($O951="","",DATE(YEAR($O951),MONTH($O951),1))</f>
        <v/>
      </c>
      <c r="T951" s="16">
        <f>IF($P951="Overdue",COUNTIF($P$3:$P951,"Overdue"),"")</f>
        <v/>
      </c>
    </row>
    <row r="952">
      <c r="A952" s="4" t="n"/>
      <c r="B952" s="4" t="n"/>
      <c r="C952" s="14" t="n"/>
      <c r="D952" s="4" t="n"/>
      <c r="E952" s="4" t="n"/>
      <c r="F952" s="5" t="n"/>
      <c r="G952" s="6" t="n"/>
      <c r="H952" s="5" t="n"/>
      <c r="I952" s="4" t="n"/>
      <c r="J952" s="5" t="n"/>
      <c r="K952" s="5" t="n"/>
      <c r="L952" s="4" t="n"/>
      <c r="M952" s="5" t="n"/>
      <c r="N952" s="4" t="n"/>
      <c r="O952" s="15">
        <f>IF($F952="","",EDATE($F952,IF($G952="",'Settings'!$B$6,$G952)))</f>
        <v/>
      </c>
      <c r="P952" s="9">
        <f>IF($O952="","",IF(OR($M952&lt;&gt;"",$L952="Booked"),"Booked",IF(OR($L952="Declined",$L952="Moved / left"),"Closed",IF($O952&lt;DATE(YEAR('Settings'!$B$5),MONTH('Settings'!$B$5),1),"Overdue",IF($O952&lt;=EOMONTH('Settings'!$B$5,0),"Due this month",IF($O952&lt;=EOMONTH('Settings'!$B$5,1),"Due next month","Not yet due"))))))</f>
        <v/>
      </c>
      <c r="Q952" s="16">
        <f>IF($P952="Overdue",'Settings'!$B$5-$O952,"")</f>
        <v/>
      </c>
      <c r="R952" s="16">
        <f>IF($A952="","",COUNT($H952,$J952,$K952))</f>
        <v/>
      </c>
      <c r="S952" s="17">
        <f>IF($O952="","",DATE(YEAR($O952),MONTH($O952),1))</f>
        <v/>
      </c>
      <c r="T952" s="16">
        <f>IF($P952="Overdue",COUNTIF($P$3:$P952,"Overdue"),"")</f>
        <v/>
      </c>
    </row>
    <row r="953">
      <c r="A953" s="4" t="n"/>
      <c r="B953" s="4" t="n"/>
      <c r="C953" s="14" t="n"/>
      <c r="D953" s="4" t="n"/>
      <c r="E953" s="4" t="n"/>
      <c r="F953" s="5" t="n"/>
      <c r="G953" s="6" t="n"/>
      <c r="H953" s="5" t="n"/>
      <c r="I953" s="4" t="n"/>
      <c r="J953" s="5" t="n"/>
      <c r="K953" s="5" t="n"/>
      <c r="L953" s="4" t="n"/>
      <c r="M953" s="5" t="n"/>
      <c r="N953" s="4" t="n"/>
      <c r="O953" s="15">
        <f>IF($F953="","",EDATE($F953,IF($G953="",'Settings'!$B$6,$G953)))</f>
        <v/>
      </c>
      <c r="P953" s="9">
        <f>IF($O953="","",IF(OR($M953&lt;&gt;"",$L953="Booked"),"Booked",IF(OR($L953="Declined",$L953="Moved / left"),"Closed",IF($O953&lt;DATE(YEAR('Settings'!$B$5),MONTH('Settings'!$B$5),1),"Overdue",IF($O953&lt;=EOMONTH('Settings'!$B$5,0),"Due this month",IF($O953&lt;=EOMONTH('Settings'!$B$5,1),"Due next month","Not yet due"))))))</f>
        <v/>
      </c>
      <c r="Q953" s="16">
        <f>IF($P953="Overdue",'Settings'!$B$5-$O953,"")</f>
        <v/>
      </c>
      <c r="R953" s="16">
        <f>IF($A953="","",COUNT($H953,$J953,$K953))</f>
        <v/>
      </c>
      <c r="S953" s="17">
        <f>IF($O953="","",DATE(YEAR($O953),MONTH($O953),1))</f>
        <v/>
      </c>
      <c r="T953" s="16">
        <f>IF($P953="Overdue",COUNTIF($P$3:$P953,"Overdue"),"")</f>
        <v/>
      </c>
    </row>
    <row r="954">
      <c r="A954" s="4" t="n"/>
      <c r="B954" s="4" t="n"/>
      <c r="C954" s="14" t="n"/>
      <c r="D954" s="4" t="n"/>
      <c r="E954" s="4" t="n"/>
      <c r="F954" s="5" t="n"/>
      <c r="G954" s="6" t="n"/>
      <c r="H954" s="5" t="n"/>
      <c r="I954" s="4" t="n"/>
      <c r="J954" s="5" t="n"/>
      <c r="K954" s="5" t="n"/>
      <c r="L954" s="4" t="n"/>
      <c r="M954" s="5" t="n"/>
      <c r="N954" s="4" t="n"/>
      <c r="O954" s="15">
        <f>IF($F954="","",EDATE($F954,IF($G954="",'Settings'!$B$6,$G954)))</f>
        <v/>
      </c>
      <c r="P954" s="9">
        <f>IF($O954="","",IF(OR($M954&lt;&gt;"",$L954="Booked"),"Booked",IF(OR($L954="Declined",$L954="Moved / left"),"Closed",IF($O954&lt;DATE(YEAR('Settings'!$B$5),MONTH('Settings'!$B$5),1),"Overdue",IF($O954&lt;=EOMONTH('Settings'!$B$5,0),"Due this month",IF($O954&lt;=EOMONTH('Settings'!$B$5,1),"Due next month","Not yet due"))))))</f>
        <v/>
      </c>
      <c r="Q954" s="16">
        <f>IF($P954="Overdue",'Settings'!$B$5-$O954,"")</f>
        <v/>
      </c>
      <c r="R954" s="16">
        <f>IF($A954="","",COUNT($H954,$J954,$K954))</f>
        <v/>
      </c>
      <c r="S954" s="17">
        <f>IF($O954="","",DATE(YEAR($O954),MONTH($O954),1))</f>
        <v/>
      </c>
      <c r="T954" s="16">
        <f>IF($P954="Overdue",COUNTIF($P$3:$P954,"Overdue"),"")</f>
        <v/>
      </c>
    </row>
    <row r="955">
      <c r="A955" s="4" t="n"/>
      <c r="B955" s="4" t="n"/>
      <c r="C955" s="14" t="n"/>
      <c r="D955" s="4" t="n"/>
      <c r="E955" s="4" t="n"/>
      <c r="F955" s="5" t="n"/>
      <c r="G955" s="6" t="n"/>
      <c r="H955" s="5" t="n"/>
      <c r="I955" s="4" t="n"/>
      <c r="J955" s="5" t="n"/>
      <c r="K955" s="5" t="n"/>
      <c r="L955" s="4" t="n"/>
      <c r="M955" s="5" t="n"/>
      <c r="N955" s="4" t="n"/>
      <c r="O955" s="15">
        <f>IF($F955="","",EDATE($F955,IF($G955="",'Settings'!$B$6,$G955)))</f>
        <v/>
      </c>
      <c r="P955" s="9">
        <f>IF($O955="","",IF(OR($M955&lt;&gt;"",$L955="Booked"),"Booked",IF(OR($L955="Declined",$L955="Moved / left"),"Closed",IF($O955&lt;DATE(YEAR('Settings'!$B$5),MONTH('Settings'!$B$5),1),"Overdue",IF($O955&lt;=EOMONTH('Settings'!$B$5,0),"Due this month",IF($O955&lt;=EOMONTH('Settings'!$B$5,1),"Due next month","Not yet due"))))))</f>
        <v/>
      </c>
      <c r="Q955" s="16">
        <f>IF($P955="Overdue",'Settings'!$B$5-$O955,"")</f>
        <v/>
      </c>
      <c r="R955" s="16">
        <f>IF($A955="","",COUNT($H955,$J955,$K955))</f>
        <v/>
      </c>
      <c r="S955" s="17">
        <f>IF($O955="","",DATE(YEAR($O955),MONTH($O955),1))</f>
        <v/>
      </c>
      <c r="T955" s="16">
        <f>IF($P955="Overdue",COUNTIF($P$3:$P955,"Overdue"),"")</f>
        <v/>
      </c>
    </row>
    <row r="956">
      <c r="A956" s="4" t="n"/>
      <c r="B956" s="4" t="n"/>
      <c r="C956" s="14" t="n"/>
      <c r="D956" s="4" t="n"/>
      <c r="E956" s="4" t="n"/>
      <c r="F956" s="5" t="n"/>
      <c r="G956" s="6" t="n"/>
      <c r="H956" s="5" t="n"/>
      <c r="I956" s="4" t="n"/>
      <c r="J956" s="5" t="n"/>
      <c r="K956" s="5" t="n"/>
      <c r="L956" s="4" t="n"/>
      <c r="M956" s="5" t="n"/>
      <c r="N956" s="4" t="n"/>
      <c r="O956" s="15">
        <f>IF($F956="","",EDATE($F956,IF($G956="",'Settings'!$B$6,$G956)))</f>
        <v/>
      </c>
      <c r="P956" s="9">
        <f>IF($O956="","",IF(OR($M956&lt;&gt;"",$L956="Booked"),"Booked",IF(OR($L956="Declined",$L956="Moved / left"),"Closed",IF($O956&lt;DATE(YEAR('Settings'!$B$5),MONTH('Settings'!$B$5),1),"Overdue",IF($O956&lt;=EOMONTH('Settings'!$B$5,0),"Due this month",IF($O956&lt;=EOMONTH('Settings'!$B$5,1),"Due next month","Not yet due"))))))</f>
        <v/>
      </c>
      <c r="Q956" s="16">
        <f>IF($P956="Overdue",'Settings'!$B$5-$O956,"")</f>
        <v/>
      </c>
      <c r="R956" s="16">
        <f>IF($A956="","",COUNT($H956,$J956,$K956))</f>
        <v/>
      </c>
      <c r="S956" s="17">
        <f>IF($O956="","",DATE(YEAR($O956),MONTH($O956),1))</f>
        <v/>
      </c>
      <c r="T956" s="16">
        <f>IF($P956="Overdue",COUNTIF($P$3:$P956,"Overdue"),"")</f>
        <v/>
      </c>
    </row>
    <row r="957">
      <c r="A957" s="4" t="n"/>
      <c r="B957" s="4" t="n"/>
      <c r="C957" s="14" t="n"/>
      <c r="D957" s="4" t="n"/>
      <c r="E957" s="4" t="n"/>
      <c r="F957" s="5" t="n"/>
      <c r="G957" s="6" t="n"/>
      <c r="H957" s="5" t="n"/>
      <c r="I957" s="4" t="n"/>
      <c r="J957" s="5" t="n"/>
      <c r="K957" s="5" t="n"/>
      <c r="L957" s="4" t="n"/>
      <c r="M957" s="5" t="n"/>
      <c r="N957" s="4" t="n"/>
      <c r="O957" s="15">
        <f>IF($F957="","",EDATE($F957,IF($G957="",'Settings'!$B$6,$G957)))</f>
        <v/>
      </c>
      <c r="P957" s="9">
        <f>IF($O957="","",IF(OR($M957&lt;&gt;"",$L957="Booked"),"Booked",IF(OR($L957="Declined",$L957="Moved / left"),"Closed",IF($O957&lt;DATE(YEAR('Settings'!$B$5),MONTH('Settings'!$B$5),1),"Overdue",IF($O957&lt;=EOMONTH('Settings'!$B$5,0),"Due this month",IF($O957&lt;=EOMONTH('Settings'!$B$5,1),"Due next month","Not yet due"))))))</f>
        <v/>
      </c>
      <c r="Q957" s="16">
        <f>IF($P957="Overdue",'Settings'!$B$5-$O957,"")</f>
        <v/>
      </c>
      <c r="R957" s="16">
        <f>IF($A957="","",COUNT($H957,$J957,$K957))</f>
        <v/>
      </c>
      <c r="S957" s="17">
        <f>IF($O957="","",DATE(YEAR($O957),MONTH($O957),1))</f>
        <v/>
      </c>
      <c r="T957" s="16">
        <f>IF($P957="Overdue",COUNTIF($P$3:$P957,"Overdue"),"")</f>
        <v/>
      </c>
    </row>
    <row r="958">
      <c r="A958" s="4" t="n"/>
      <c r="B958" s="4" t="n"/>
      <c r="C958" s="14" t="n"/>
      <c r="D958" s="4" t="n"/>
      <c r="E958" s="4" t="n"/>
      <c r="F958" s="5" t="n"/>
      <c r="G958" s="6" t="n"/>
      <c r="H958" s="5" t="n"/>
      <c r="I958" s="4" t="n"/>
      <c r="J958" s="5" t="n"/>
      <c r="K958" s="5" t="n"/>
      <c r="L958" s="4" t="n"/>
      <c r="M958" s="5" t="n"/>
      <c r="N958" s="4" t="n"/>
      <c r="O958" s="15">
        <f>IF($F958="","",EDATE($F958,IF($G958="",'Settings'!$B$6,$G958)))</f>
        <v/>
      </c>
      <c r="P958" s="9">
        <f>IF($O958="","",IF(OR($M958&lt;&gt;"",$L958="Booked"),"Booked",IF(OR($L958="Declined",$L958="Moved / left"),"Closed",IF($O958&lt;DATE(YEAR('Settings'!$B$5),MONTH('Settings'!$B$5),1),"Overdue",IF($O958&lt;=EOMONTH('Settings'!$B$5,0),"Due this month",IF($O958&lt;=EOMONTH('Settings'!$B$5,1),"Due next month","Not yet due"))))))</f>
        <v/>
      </c>
      <c r="Q958" s="16">
        <f>IF($P958="Overdue",'Settings'!$B$5-$O958,"")</f>
        <v/>
      </c>
      <c r="R958" s="16">
        <f>IF($A958="","",COUNT($H958,$J958,$K958))</f>
        <v/>
      </c>
      <c r="S958" s="17">
        <f>IF($O958="","",DATE(YEAR($O958),MONTH($O958),1))</f>
        <v/>
      </c>
      <c r="T958" s="16">
        <f>IF($P958="Overdue",COUNTIF($P$3:$P958,"Overdue"),"")</f>
        <v/>
      </c>
    </row>
    <row r="959">
      <c r="A959" s="4" t="n"/>
      <c r="B959" s="4" t="n"/>
      <c r="C959" s="14" t="n"/>
      <c r="D959" s="4" t="n"/>
      <c r="E959" s="4" t="n"/>
      <c r="F959" s="5" t="n"/>
      <c r="G959" s="6" t="n"/>
      <c r="H959" s="5" t="n"/>
      <c r="I959" s="4" t="n"/>
      <c r="J959" s="5" t="n"/>
      <c r="K959" s="5" t="n"/>
      <c r="L959" s="4" t="n"/>
      <c r="M959" s="5" t="n"/>
      <c r="N959" s="4" t="n"/>
      <c r="O959" s="15">
        <f>IF($F959="","",EDATE($F959,IF($G959="",'Settings'!$B$6,$G959)))</f>
        <v/>
      </c>
      <c r="P959" s="9">
        <f>IF($O959="","",IF(OR($M959&lt;&gt;"",$L959="Booked"),"Booked",IF(OR($L959="Declined",$L959="Moved / left"),"Closed",IF($O959&lt;DATE(YEAR('Settings'!$B$5),MONTH('Settings'!$B$5),1),"Overdue",IF($O959&lt;=EOMONTH('Settings'!$B$5,0),"Due this month",IF($O959&lt;=EOMONTH('Settings'!$B$5,1),"Due next month","Not yet due"))))))</f>
        <v/>
      </c>
      <c r="Q959" s="16">
        <f>IF($P959="Overdue",'Settings'!$B$5-$O959,"")</f>
        <v/>
      </c>
      <c r="R959" s="16">
        <f>IF($A959="","",COUNT($H959,$J959,$K959))</f>
        <v/>
      </c>
      <c r="S959" s="17">
        <f>IF($O959="","",DATE(YEAR($O959),MONTH($O959),1))</f>
        <v/>
      </c>
      <c r="T959" s="16">
        <f>IF($P959="Overdue",COUNTIF($P$3:$P959,"Overdue"),"")</f>
        <v/>
      </c>
    </row>
    <row r="960">
      <c r="A960" s="4" t="n"/>
      <c r="B960" s="4" t="n"/>
      <c r="C960" s="14" t="n"/>
      <c r="D960" s="4" t="n"/>
      <c r="E960" s="4" t="n"/>
      <c r="F960" s="5" t="n"/>
      <c r="G960" s="6" t="n"/>
      <c r="H960" s="5" t="n"/>
      <c r="I960" s="4" t="n"/>
      <c r="J960" s="5" t="n"/>
      <c r="K960" s="5" t="n"/>
      <c r="L960" s="4" t="n"/>
      <c r="M960" s="5" t="n"/>
      <c r="N960" s="4" t="n"/>
      <c r="O960" s="15">
        <f>IF($F960="","",EDATE($F960,IF($G960="",'Settings'!$B$6,$G960)))</f>
        <v/>
      </c>
      <c r="P960" s="9">
        <f>IF($O960="","",IF(OR($M960&lt;&gt;"",$L960="Booked"),"Booked",IF(OR($L960="Declined",$L960="Moved / left"),"Closed",IF($O960&lt;DATE(YEAR('Settings'!$B$5),MONTH('Settings'!$B$5),1),"Overdue",IF($O960&lt;=EOMONTH('Settings'!$B$5,0),"Due this month",IF($O960&lt;=EOMONTH('Settings'!$B$5,1),"Due next month","Not yet due"))))))</f>
        <v/>
      </c>
      <c r="Q960" s="16">
        <f>IF($P960="Overdue",'Settings'!$B$5-$O960,"")</f>
        <v/>
      </c>
      <c r="R960" s="16">
        <f>IF($A960="","",COUNT($H960,$J960,$K960))</f>
        <v/>
      </c>
      <c r="S960" s="17">
        <f>IF($O960="","",DATE(YEAR($O960),MONTH($O960),1))</f>
        <v/>
      </c>
      <c r="T960" s="16">
        <f>IF($P960="Overdue",COUNTIF($P$3:$P960,"Overdue"),"")</f>
        <v/>
      </c>
    </row>
    <row r="961">
      <c r="A961" s="4" t="n"/>
      <c r="B961" s="4" t="n"/>
      <c r="C961" s="14" t="n"/>
      <c r="D961" s="4" t="n"/>
      <c r="E961" s="4" t="n"/>
      <c r="F961" s="5" t="n"/>
      <c r="G961" s="6" t="n"/>
      <c r="H961" s="5" t="n"/>
      <c r="I961" s="4" t="n"/>
      <c r="J961" s="5" t="n"/>
      <c r="K961" s="5" t="n"/>
      <c r="L961" s="4" t="n"/>
      <c r="M961" s="5" t="n"/>
      <c r="N961" s="4" t="n"/>
      <c r="O961" s="15">
        <f>IF($F961="","",EDATE($F961,IF($G961="",'Settings'!$B$6,$G961)))</f>
        <v/>
      </c>
      <c r="P961" s="9">
        <f>IF($O961="","",IF(OR($M961&lt;&gt;"",$L961="Booked"),"Booked",IF(OR($L961="Declined",$L961="Moved / left"),"Closed",IF($O961&lt;DATE(YEAR('Settings'!$B$5),MONTH('Settings'!$B$5),1),"Overdue",IF($O961&lt;=EOMONTH('Settings'!$B$5,0),"Due this month",IF($O961&lt;=EOMONTH('Settings'!$B$5,1),"Due next month","Not yet due"))))))</f>
        <v/>
      </c>
      <c r="Q961" s="16">
        <f>IF($P961="Overdue",'Settings'!$B$5-$O961,"")</f>
        <v/>
      </c>
      <c r="R961" s="16">
        <f>IF($A961="","",COUNT($H961,$J961,$K961))</f>
        <v/>
      </c>
      <c r="S961" s="17">
        <f>IF($O961="","",DATE(YEAR($O961),MONTH($O961),1))</f>
        <v/>
      </c>
      <c r="T961" s="16">
        <f>IF($P961="Overdue",COUNTIF($P$3:$P961,"Overdue"),"")</f>
        <v/>
      </c>
    </row>
    <row r="962">
      <c r="A962" s="4" t="n"/>
      <c r="B962" s="4" t="n"/>
      <c r="C962" s="14" t="n"/>
      <c r="D962" s="4" t="n"/>
      <c r="E962" s="4" t="n"/>
      <c r="F962" s="5" t="n"/>
      <c r="G962" s="6" t="n"/>
      <c r="H962" s="5" t="n"/>
      <c r="I962" s="4" t="n"/>
      <c r="J962" s="5" t="n"/>
      <c r="K962" s="5" t="n"/>
      <c r="L962" s="4" t="n"/>
      <c r="M962" s="5" t="n"/>
      <c r="N962" s="4" t="n"/>
      <c r="O962" s="15">
        <f>IF($F962="","",EDATE($F962,IF($G962="",'Settings'!$B$6,$G962)))</f>
        <v/>
      </c>
      <c r="P962" s="9">
        <f>IF($O962="","",IF(OR($M962&lt;&gt;"",$L962="Booked"),"Booked",IF(OR($L962="Declined",$L962="Moved / left"),"Closed",IF($O962&lt;DATE(YEAR('Settings'!$B$5),MONTH('Settings'!$B$5),1),"Overdue",IF($O962&lt;=EOMONTH('Settings'!$B$5,0),"Due this month",IF($O962&lt;=EOMONTH('Settings'!$B$5,1),"Due next month","Not yet due"))))))</f>
        <v/>
      </c>
      <c r="Q962" s="16">
        <f>IF($P962="Overdue",'Settings'!$B$5-$O962,"")</f>
        <v/>
      </c>
      <c r="R962" s="16">
        <f>IF($A962="","",COUNT($H962,$J962,$K962))</f>
        <v/>
      </c>
      <c r="S962" s="17">
        <f>IF($O962="","",DATE(YEAR($O962),MONTH($O962),1))</f>
        <v/>
      </c>
      <c r="T962" s="16">
        <f>IF($P962="Overdue",COUNTIF($P$3:$P962,"Overdue"),"")</f>
        <v/>
      </c>
    </row>
    <row r="963">
      <c r="A963" s="4" t="n"/>
      <c r="B963" s="4" t="n"/>
      <c r="C963" s="14" t="n"/>
      <c r="D963" s="4" t="n"/>
      <c r="E963" s="4" t="n"/>
      <c r="F963" s="5" t="n"/>
      <c r="G963" s="6" t="n"/>
      <c r="H963" s="5" t="n"/>
      <c r="I963" s="4" t="n"/>
      <c r="J963" s="5" t="n"/>
      <c r="K963" s="5" t="n"/>
      <c r="L963" s="4" t="n"/>
      <c r="M963" s="5" t="n"/>
      <c r="N963" s="4" t="n"/>
      <c r="O963" s="15">
        <f>IF($F963="","",EDATE($F963,IF($G963="",'Settings'!$B$6,$G963)))</f>
        <v/>
      </c>
      <c r="P963" s="9">
        <f>IF($O963="","",IF(OR($M963&lt;&gt;"",$L963="Booked"),"Booked",IF(OR($L963="Declined",$L963="Moved / left"),"Closed",IF($O963&lt;DATE(YEAR('Settings'!$B$5),MONTH('Settings'!$B$5),1),"Overdue",IF($O963&lt;=EOMONTH('Settings'!$B$5,0),"Due this month",IF($O963&lt;=EOMONTH('Settings'!$B$5,1),"Due next month","Not yet due"))))))</f>
        <v/>
      </c>
      <c r="Q963" s="16">
        <f>IF($P963="Overdue",'Settings'!$B$5-$O963,"")</f>
        <v/>
      </c>
      <c r="R963" s="16">
        <f>IF($A963="","",COUNT($H963,$J963,$K963))</f>
        <v/>
      </c>
      <c r="S963" s="17">
        <f>IF($O963="","",DATE(YEAR($O963),MONTH($O963),1))</f>
        <v/>
      </c>
      <c r="T963" s="16">
        <f>IF($P963="Overdue",COUNTIF($P$3:$P963,"Overdue"),"")</f>
        <v/>
      </c>
    </row>
    <row r="964">
      <c r="A964" s="4" t="n"/>
      <c r="B964" s="4" t="n"/>
      <c r="C964" s="14" t="n"/>
      <c r="D964" s="4" t="n"/>
      <c r="E964" s="4" t="n"/>
      <c r="F964" s="5" t="n"/>
      <c r="G964" s="6" t="n"/>
      <c r="H964" s="5" t="n"/>
      <c r="I964" s="4" t="n"/>
      <c r="J964" s="5" t="n"/>
      <c r="K964" s="5" t="n"/>
      <c r="L964" s="4" t="n"/>
      <c r="M964" s="5" t="n"/>
      <c r="N964" s="4" t="n"/>
      <c r="O964" s="15">
        <f>IF($F964="","",EDATE($F964,IF($G964="",'Settings'!$B$6,$G964)))</f>
        <v/>
      </c>
      <c r="P964" s="9">
        <f>IF($O964="","",IF(OR($M964&lt;&gt;"",$L964="Booked"),"Booked",IF(OR($L964="Declined",$L964="Moved / left"),"Closed",IF($O964&lt;DATE(YEAR('Settings'!$B$5),MONTH('Settings'!$B$5),1),"Overdue",IF($O964&lt;=EOMONTH('Settings'!$B$5,0),"Due this month",IF($O964&lt;=EOMONTH('Settings'!$B$5,1),"Due next month","Not yet due"))))))</f>
        <v/>
      </c>
      <c r="Q964" s="16">
        <f>IF($P964="Overdue",'Settings'!$B$5-$O964,"")</f>
        <v/>
      </c>
      <c r="R964" s="16">
        <f>IF($A964="","",COUNT($H964,$J964,$K964))</f>
        <v/>
      </c>
      <c r="S964" s="17">
        <f>IF($O964="","",DATE(YEAR($O964),MONTH($O964),1))</f>
        <v/>
      </c>
      <c r="T964" s="16">
        <f>IF($P964="Overdue",COUNTIF($P$3:$P964,"Overdue"),"")</f>
        <v/>
      </c>
    </row>
    <row r="965">
      <c r="A965" s="4" t="n"/>
      <c r="B965" s="4" t="n"/>
      <c r="C965" s="14" t="n"/>
      <c r="D965" s="4" t="n"/>
      <c r="E965" s="4" t="n"/>
      <c r="F965" s="5" t="n"/>
      <c r="G965" s="6" t="n"/>
      <c r="H965" s="5" t="n"/>
      <c r="I965" s="4" t="n"/>
      <c r="J965" s="5" t="n"/>
      <c r="K965" s="5" t="n"/>
      <c r="L965" s="4" t="n"/>
      <c r="M965" s="5" t="n"/>
      <c r="N965" s="4" t="n"/>
      <c r="O965" s="15">
        <f>IF($F965="","",EDATE($F965,IF($G965="",'Settings'!$B$6,$G965)))</f>
        <v/>
      </c>
      <c r="P965" s="9">
        <f>IF($O965="","",IF(OR($M965&lt;&gt;"",$L965="Booked"),"Booked",IF(OR($L965="Declined",$L965="Moved / left"),"Closed",IF($O965&lt;DATE(YEAR('Settings'!$B$5),MONTH('Settings'!$B$5),1),"Overdue",IF($O965&lt;=EOMONTH('Settings'!$B$5,0),"Due this month",IF($O965&lt;=EOMONTH('Settings'!$B$5,1),"Due next month","Not yet due"))))))</f>
        <v/>
      </c>
      <c r="Q965" s="16">
        <f>IF($P965="Overdue",'Settings'!$B$5-$O965,"")</f>
        <v/>
      </c>
      <c r="R965" s="16">
        <f>IF($A965="","",COUNT($H965,$J965,$K965))</f>
        <v/>
      </c>
      <c r="S965" s="17">
        <f>IF($O965="","",DATE(YEAR($O965),MONTH($O965),1))</f>
        <v/>
      </c>
      <c r="T965" s="16">
        <f>IF($P965="Overdue",COUNTIF($P$3:$P965,"Overdue"),"")</f>
        <v/>
      </c>
    </row>
    <row r="966">
      <c r="A966" s="4" t="n"/>
      <c r="B966" s="4" t="n"/>
      <c r="C966" s="14" t="n"/>
      <c r="D966" s="4" t="n"/>
      <c r="E966" s="4" t="n"/>
      <c r="F966" s="5" t="n"/>
      <c r="G966" s="6" t="n"/>
      <c r="H966" s="5" t="n"/>
      <c r="I966" s="4" t="n"/>
      <c r="J966" s="5" t="n"/>
      <c r="K966" s="5" t="n"/>
      <c r="L966" s="4" t="n"/>
      <c r="M966" s="5" t="n"/>
      <c r="N966" s="4" t="n"/>
      <c r="O966" s="15">
        <f>IF($F966="","",EDATE($F966,IF($G966="",'Settings'!$B$6,$G966)))</f>
        <v/>
      </c>
      <c r="P966" s="9">
        <f>IF($O966="","",IF(OR($M966&lt;&gt;"",$L966="Booked"),"Booked",IF(OR($L966="Declined",$L966="Moved / left"),"Closed",IF($O966&lt;DATE(YEAR('Settings'!$B$5),MONTH('Settings'!$B$5),1),"Overdue",IF($O966&lt;=EOMONTH('Settings'!$B$5,0),"Due this month",IF($O966&lt;=EOMONTH('Settings'!$B$5,1),"Due next month","Not yet due"))))))</f>
        <v/>
      </c>
      <c r="Q966" s="16">
        <f>IF($P966="Overdue",'Settings'!$B$5-$O966,"")</f>
        <v/>
      </c>
      <c r="R966" s="16">
        <f>IF($A966="","",COUNT($H966,$J966,$K966))</f>
        <v/>
      </c>
      <c r="S966" s="17">
        <f>IF($O966="","",DATE(YEAR($O966),MONTH($O966),1))</f>
        <v/>
      </c>
      <c r="T966" s="16">
        <f>IF($P966="Overdue",COUNTIF($P$3:$P966,"Overdue"),"")</f>
        <v/>
      </c>
    </row>
    <row r="967">
      <c r="A967" s="4" t="n"/>
      <c r="B967" s="4" t="n"/>
      <c r="C967" s="14" t="n"/>
      <c r="D967" s="4" t="n"/>
      <c r="E967" s="4" t="n"/>
      <c r="F967" s="5" t="n"/>
      <c r="G967" s="6" t="n"/>
      <c r="H967" s="5" t="n"/>
      <c r="I967" s="4" t="n"/>
      <c r="J967" s="5" t="n"/>
      <c r="K967" s="5" t="n"/>
      <c r="L967" s="4" t="n"/>
      <c r="M967" s="5" t="n"/>
      <c r="N967" s="4" t="n"/>
      <c r="O967" s="15">
        <f>IF($F967="","",EDATE($F967,IF($G967="",'Settings'!$B$6,$G967)))</f>
        <v/>
      </c>
      <c r="P967" s="9">
        <f>IF($O967="","",IF(OR($M967&lt;&gt;"",$L967="Booked"),"Booked",IF(OR($L967="Declined",$L967="Moved / left"),"Closed",IF($O967&lt;DATE(YEAR('Settings'!$B$5),MONTH('Settings'!$B$5),1),"Overdue",IF($O967&lt;=EOMONTH('Settings'!$B$5,0),"Due this month",IF($O967&lt;=EOMONTH('Settings'!$B$5,1),"Due next month","Not yet due"))))))</f>
        <v/>
      </c>
      <c r="Q967" s="16">
        <f>IF($P967="Overdue",'Settings'!$B$5-$O967,"")</f>
        <v/>
      </c>
      <c r="R967" s="16">
        <f>IF($A967="","",COUNT($H967,$J967,$K967))</f>
        <v/>
      </c>
      <c r="S967" s="17">
        <f>IF($O967="","",DATE(YEAR($O967),MONTH($O967),1))</f>
        <v/>
      </c>
      <c r="T967" s="16">
        <f>IF($P967="Overdue",COUNTIF($P$3:$P967,"Overdue"),"")</f>
        <v/>
      </c>
    </row>
    <row r="968">
      <c r="A968" s="4" t="n"/>
      <c r="B968" s="4" t="n"/>
      <c r="C968" s="14" t="n"/>
      <c r="D968" s="4" t="n"/>
      <c r="E968" s="4" t="n"/>
      <c r="F968" s="5" t="n"/>
      <c r="G968" s="6" t="n"/>
      <c r="H968" s="5" t="n"/>
      <c r="I968" s="4" t="n"/>
      <c r="J968" s="5" t="n"/>
      <c r="K968" s="5" t="n"/>
      <c r="L968" s="4" t="n"/>
      <c r="M968" s="5" t="n"/>
      <c r="N968" s="4" t="n"/>
      <c r="O968" s="15">
        <f>IF($F968="","",EDATE($F968,IF($G968="",'Settings'!$B$6,$G968)))</f>
        <v/>
      </c>
      <c r="P968" s="9">
        <f>IF($O968="","",IF(OR($M968&lt;&gt;"",$L968="Booked"),"Booked",IF(OR($L968="Declined",$L968="Moved / left"),"Closed",IF($O968&lt;DATE(YEAR('Settings'!$B$5),MONTH('Settings'!$B$5),1),"Overdue",IF($O968&lt;=EOMONTH('Settings'!$B$5,0),"Due this month",IF($O968&lt;=EOMONTH('Settings'!$B$5,1),"Due next month","Not yet due"))))))</f>
        <v/>
      </c>
      <c r="Q968" s="16">
        <f>IF($P968="Overdue",'Settings'!$B$5-$O968,"")</f>
        <v/>
      </c>
      <c r="R968" s="16">
        <f>IF($A968="","",COUNT($H968,$J968,$K968))</f>
        <v/>
      </c>
      <c r="S968" s="17">
        <f>IF($O968="","",DATE(YEAR($O968),MONTH($O968),1))</f>
        <v/>
      </c>
      <c r="T968" s="16">
        <f>IF($P968="Overdue",COUNTIF($P$3:$P968,"Overdue"),"")</f>
        <v/>
      </c>
    </row>
    <row r="969">
      <c r="A969" s="4" t="n"/>
      <c r="B969" s="4" t="n"/>
      <c r="C969" s="14" t="n"/>
      <c r="D969" s="4" t="n"/>
      <c r="E969" s="4" t="n"/>
      <c r="F969" s="5" t="n"/>
      <c r="G969" s="6" t="n"/>
      <c r="H969" s="5" t="n"/>
      <c r="I969" s="4" t="n"/>
      <c r="J969" s="5" t="n"/>
      <c r="K969" s="5" t="n"/>
      <c r="L969" s="4" t="n"/>
      <c r="M969" s="5" t="n"/>
      <c r="N969" s="4" t="n"/>
      <c r="O969" s="15">
        <f>IF($F969="","",EDATE($F969,IF($G969="",'Settings'!$B$6,$G969)))</f>
        <v/>
      </c>
      <c r="P969" s="9">
        <f>IF($O969="","",IF(OR($M969&lt;&gt;"",$L969="Booked"),"Booked",IF(OR($L969="Declined",$L969="Moved / left"),"Closed",IF($O969&lt;DATE(YEAR('Settings'!$B$5),MONTH('Settings'!$B$5),1),"Overdue",IF($O969&lt;=EOMONTH('Settings'!$B$5,0),"Due this month",IF($O969&lt;=EOMONTH('Settings'!$B$5,1),"Due next month","Not yet due"))))))</f>
        <v/>
      </c>
      <c r="Q969" s="16">
        <f>IF($P969="Overdue",'Settings'!$B$5-$O969,"")</f>
        <v/>
      </c>
      <c r="R969" s="16">
        <f>IF($A969="","",COUNT($H969,$J969,$K969))</f>
        <v/>
      </c>
      <c r="S969" s="17">
        <f>IF($O969="","",DATE(YEAR($O969),MONTH($O969),1))</f>
        <v/>
      </c>
      <c r="T969" s="16">
        <f>IF($P969="Overdue",COUNTIF($P$3:$P969,"Overdue"),"")</f>
        <v/>
      </c>
    </row>
    <row r="970">
      <c r="A970" s="4" t="n"/>
      <c r="B970" s="4" t="n"/>
      <c r="C970" s="14" t="n"/>
      <c r="D970" s="4" t="n"/>
      <c r="E970" s="4" t="n"/>
      <c r="F970" s="5" t="n"/>
      <c r="G970" s="6" t="n"/>
      <c r="H970" s="5" t="n"/>
      <c r="I970" s="4" t="n"/>
      <c r="J970" s="5" t="n"/>
      <c r="K970" s="5" t="n"/>
      <c r="L970" s="4" t="n"/>
      <c r="M970" s="5" t="n"/>
      <c r="N970" s="4" t="n"/>
      <c r="O970" s="15">
        <f>IF($F970="","",EDATE($F970,IF($G970="",'Settings'!$B$6,$G970)))</f>
        <v/>
      </c>
      <c r="P970" s="9">
        <f>IF($O970="","",IF(OR($M970&lt;&gt;"",$L970="Booked"),"Booked",IF(OR($L970="Declined",$L970="Moved / left"),"Closed",IF($O970&lt;DATE(YEAR('Settings'!$B$5),MONTH('Settings'!$B$5),1),"Overdue",IF($O970&lt;=EOMONTH('Settings'!$B$5,0),"Due this month",IF($O970&lt;=EOMONTH('Settings'!$B$5,1),"Due next month","Not yet due"))))))</f>
        <v/>
      </c>
      <c r="Q970" s="16">
        <f>IF($P970="Overdue",'Settings'!$B$5-$O970,"")</f>
        <v/>
      </c>
      <c r="R970" s="16">
        <f>IF($A970="","",COUNT($H970,$J970,$K970))</f>
        <v/>
      </c>
      <c r="S970" s="17">
        <f>IF($O970="","",DATE(YEAR($O970),MONTH($O970),1))</f>
        <v/>
      </c>
      <c r="T970" s="16">
        <f>IF($P970="Overdue",COUNTIF($P$3:$P970,"Overdue"),"")</f>
        <v/>
      </c>
    </row>
    <row r="971">
      <c r="A971" s="4" t="n"/>
      <c r="B971" s="4" t="n"/>
      <c r="C971" s="14" t="n"/>
      <c r="D971" s="4" t="n"/>
      <c r="E971" s="4" t="n"/>
      <c r="F971" s="5" t="n"/>
      <c r="G971" s="6" t="n"/>
      <c r="H971" s="5" t="n"/>
      <c r="I971" s="4" t="n"/>
      <c r="J971" s="5" t="n"/>
      <c r="K971" s="5" t="n"/>
      <c r="L971" s="4" t="n"/>
      <c r="M971" s="5" t="n"/>
      <c r="N971" s="4" t="n"/>
      <c r="O971" s="15">
        <f>IF($F971="","",EDATE($F971,IF($G971="",'Settings'!$B$6,$G971)))</f>
        <v/>
      </c>
      <c r="P971" s="9">
        <f>IF($O971="","",IF(OR($M971&lt;&gt;"",$L971="Booked"),"Booked",IF(OR($L971="Declined",$L971="Moved / left"),"Closed",IF($O971&lt;DATE(YEAR('Settings'!$B$5),MONTH('Settings'!$B$5),1),"Overdue",IF($O971&lt;=EOMONTH('Settings'!$B$5,0),"Due this month",IF($O971&lt;=EOMONTH('Settings'!$B$5,1),"Due next month","Not yet due"))))))</f>
        <v/>
      </c>
      <c r="Q971" s="16">
        <f>IF($P971="Overdue",'Settings'!$B$5-$O971,"")</f>
        <v/>
      </c>
      <c r="R971" s="16">
        <f>IF($A971="","",COUNT($H971,$J971,$K971))</f>
        <v/>
      </c>
      <c r="S971" s="17">
        <f>IF($O971="","",DATE(YEAR($O971),MONTH($O971),1))</f>
        <v/>
      </c>
      <c r="T971" s="16">
        <f>IF($P971="Overdue",COUNTIF($P$3:$P971,"Overdue"),"")</f>
        <v/>
      </c>
    </row>
    <row r="972">
      <c r="A972" s="4" t="n"/>
      <c r="B972" s="4" t="n"/>
      <c r="C972" s="14" t="n"/>
      <c r="D972" s="4" t="n"/>
      <c r="E972" s="4" t="n"/>
      <c r="F972" s="5" t="n"/>
      <c r="G972" s="6" t="n"/>
      <c r="H972" s="5" t="n"/>
      <c r="I972" s="4" t="n"/>
      <c r="J972" s="5" t="n"/>
      <c r="K972" s="5" t="n"/>
      <c r="L972" s="4" t="n"/>
      <c r="M972" s="5" t="n"/>
      <c r="N972" s="4" t="n"/>
      <c r="O972" s="15">
        <f>IF($F972="","",EDATE($F972,IF($G972="",'Settings'!$B$6,$G972)))</f>
        <v/>
      </c>
      <c r="P972" s="9">
        <f>IF($O972="","",IF(OR($M972&lt;&gt;"",$L972="Booked"),"Booked",IF(OR($L972="Declined",$L972="Moved / left"),"Closed",IF($O972&lt;DATE(YEAR('Settings'!$B$5),MONTH('Settings'!$B$5),1),"Overdue",IF($O972&lt;=EOMONTH('Settings'!$B$5,0),"Due this month",IF($O972&lt;=EOMONTH('Settings'!$B$5,1),"Due next month","Not yet due"))))))</f>
        <v/>
      </c>
      <c r="Q972" s="16">
        <f>IF($P972="Overdue",'Settings'!$B$5-$O972,"")</f>
        <v/>
      </c>
      <c r="R972" s="16">
        <f>IF($A972="","",COUNT($H972,$J972,$K972))</f>
        <v/>
      </c>
      <c r="S972" s="17">
        <f>IF($O972="","",DATE(YEAR($O972),MONTH($O972),1))</f>
        <v/>
      </c>
      <c r="T972" s="16">
        <f>IF($P972="Overdue",COUNTIF($P$3:$P972,"Overdue"),"")</f>
        <v/>
      </c>
    </row>
    <row r="973">
      <c r="A973" s="4" t="n"/>
      <c r="B973" s="4" t="n"/>
      <c r="C973" s="14" t="n"/>
      <c r="D973" s="4" t="n"/>
      <c r="E973" s="4" t="n"/>
      <c r="F973" s="5" t="n"/>
      <c r="G973" s="6" t="n"/>
      <c r="H973" s="5" t="n"/>
      <c r="I973" s="4" t="n"/>
      <c r="J973" s="5" t="n"/>
      <c r="K973" s="5" t="n"/>
      <c r="L973" s="4" t="n"/>
      <c r="M973" s="5" t="n"/>
      <c r="N973" s="4" t="n"/>
      <c r="O973" s="15">
        <f>IF($F973="","",EDATE($F973,IF($G973="",'Settings'!$B$6,$G973)))</f>
        <v/>
      </c>
      <c r="P973" s="9">
        <f>IF($O973="","",IF(OR($M973&lt;&gt;"",$L973="Booked"),"Booked",IF(OR($L973="Declined",$L973="Moved / left"),"Closed",IF($O973&lt;DATE(YEAR('Settings'!$B$5),MONTH('Settings'!$B$5),1),"Overdue",IF($O973&lt;=EOMONTH('Settings'!$B$5,0),"Due this month",IF($O973&lt;=EOMONTH('Settings'!$B$5,1),"Due next month","Not yet due"))))))</f>
        <v/>
      </c>
      <c r="Q973" s="16">
        <f>IF($P973="Overdue",'Settings'!$B$5-$O973,"")</f>
        <v/>
      </c>
      <c r="R973" s="16">
        <f>IF($A973="","",COUNT($H973,$J973,$K973))</f>
        <v/>
      </c>
      <c r="S973" s="17">
        <f>IF($O973="","",DATE(YEAR($O973),MONTH($O973),1))</f>
        <v/>
      </c>
      <c r="T973" s="16">
        <f>IF($P973="Overdue",COUNTIF($P$3:$P973,"Overdue"),"")</f>
        <v/>
      </c>
    </row>
    <row r="974">
      <c r="A974" s="4" t="n"/>
      <c r="B974" s="4" t="n"/>
      <c r="C974" s="14" t="n"/>
      <c r="D974" s="4" t="n"/>
      <c r="E974" s="4" t="n"/>
      <c r="F974" s="5" t="n"/>
      <c r="G974" s="6" t="n"/>
      <c r="H974" s="5" t="n"/>
      <c r="I974" s="4" t="n"/>
      <c r="J974" s="5" t="n"/>
      <c r="K974" s="5" t="n"/>
      <c r="L974" s="4" t="n"/>
      <c r="M974" s="5" t="n"/>
      <c r="N974" s="4" t="n"/>
      <c r="O974" s="15">
        <f>IF($F974="","",EDATE($F974,IF($G974="",'Settings'!$B$6,$G974)))</f>
        <v/>
      </c>
      <c r="P974" s="9">
        <f>IF($O974="","",IF(OR($M974&lt;&gt;"",$L974="Booked"),"Booked",IF(OR($L974="Declined",$L974="Moved / left"),"Closed",IF($O974&lt;DATE(YEAR('Settings'!$B$5),MONTH('Settings'!$B$5),1),"Overdue",IF($O974&lt;=EOMONTH('Settings'!$B$5,0),"Due this month",IF($O974&lt;=EOMONTH('Settings'!$B$5,1),"Due next month","Not yet due"))))))</f>
        <v/>
      </c>
      <c r="Q974" s="16">
        <f>IF($P974="Overdue",'Settings'!$B$5-$O974,"")</f>
        <v/>
      </c>
      <c r="R974" s="16">
        <f>IF($A974="","",COUNT($H974,$J974,$K974))</f>
        <v/>
      </c>
      <c r="S974" s="17">
        <f>IF($O974="","",DATE(YEAR($O974),MONTH($O974),1))</f>
        <v/>
      </c>
      <c r="T974" s="16">
        <f>IF($P974="Overdue",COUNTIF($P$3:$P974,"Overdue"),"")</f>
        <v/>
      </c>
    </row>
    <row r="975">
      <c r="A975" s="4" t="n"/>
      <c r="B975" s="4" t="n"/>
      <c r="C975" s="14" t="n"/>
      <c r="D975" s="4" t="n"/>
      <c r="E975" s="4" t="n"/>
      <c r="F975" s="5" t="n"/>
      <c r="G975" s="6" t="n"/>
      <c r="H975" s="5" t="n"/>
      <c r="I975" s="4" t="n"/>
      <c r="J975" s="5" t="n"/>
      <c r="K975" s="5" t="n"/>
      <c r="L975" s="4" t="n"/>
      <c r="M975" s="5" t="n"/>
      <c r="N975" s="4" t="n"/>
      <c r="O975" s="15">
        <f>IF($F975="","",EDATE($F975,IF($G975="",'Settings'!$B$6,$G975)))</f>
        <v/>
      </c>
      <c r="P975" s="9">
        <f>IF($O975="","",IF(OR($M975&lt;&gt;"",$L975="Booked"),"Booked",IF(OR($L975="Declined",$L975="Moved / left"),"Closed",IF($O975&lt;DATE(YEAR('Settings'!$B$5),MONTH('Settings'!$B$5),1),"Overdue",IF($O975&lt;=EOMONTH('Settings'!$B$5,0),"Due this month",IF($O975&lt;=EOMONTH('Settings'!$B$5,1),"Due next month","Not yet due"))))))</f>
        <v/>
      </c>
      <c r="Q975" s="16">
        <f>IF($P975="Overdue",'Settings'!$B$5-$O975,"")</f>
        <v/>
      </c>
      <c r="R975" s="16">
        <f>IF($A975="","",COUNT($H975,$J975,$K975))</f>
        <v/>
      </c>
      <c r="S975" s="17">
        <f>IF($O975="","",DATE(YEAR($O975),MONTH($O975),1))</f>
        <v/>
      </c>
      <c r="T975" s="16">
        <f>IF($P975="Overdue",COUNTIF($P$3:$P975,"Overdue"),"")</f>
        <v/>
      </c>
    </row>
    <row r="976">
      <c r="A976" s="4" t="n"/>
      <c r="B976" s="4" t="n"/>
      <c r="C976" s="14" t="n"/>
      <c r="D976" s="4" t="n"/>
      <c r="E976" s="4" t="n"/>
      <c r="F976" s="5" t="n"/>
      <c r="G976" s="6" t="n"/>
      <c r="H976" s="5" t="n"/>
      <c r="I976" s="4" t="n"/>
      <c r="J976" s="5" t="n"/>
      <c r="K976" s="5" t="n"/>
      <c r="L976" s="4" t="n"/>
      <c r="M976" s="5" t="n"/>
      <c r="N976" s="4" t="n"/>
      <c r="O976" s="15">
        <f>IF($F976="","",EDATE($F976,IF($G976="",'Settings'!$B$6,$G976)))</f>
        <v/>
      </c>
      <c r="P976" s="9">
        <f>IF($O976="","",IF(OR($M976&lt;&gt;"",$L976="Booked"),"Booked",IF(OR($L976="Declined",$L976="Moved / left"),"Closed",IF($O976&lt;DATE(YEAR('Settings'!$B$5),MONTH('Settings'!$B$5),1),"Overdue",IF($O976&lt;=EOMONTH('Settings'!$B$5,0),"Due this month",IF($O976&lt;=EOMONTH('Settings'!$B$5,1),"Due next month","Not yet due"))))))</f>
        <v/>
      </c>
      <c r="Q976" s="16">
        <f>IF($P976="Overdue",'Settings'!$B$5-$O976,"")</f>
        <v/>
      </c>
      <c r="R976" s="16">
        <f>IF($A976="","",COUNT($H976,$J976,$K976))</f>
        <v/>
      </c>
      <c r="S976" s="17">
        <f>IF($O976="","",DATE(YEAR($O976),MONTH($O976),1))</f>
        <v/>
      </c>
      <c r="T976" s="16">
        <f>IF($P976="Overdue",COUNTIF($P$3:$P976,"Overdue"),"")</f>
        <v/>
      </c>
    </row>
    <row r="977">
      <c r="A977" s="4" t="n"/>
      <c r="B977" s="4" t="n"/>
      <c r="C977" s="14" t="n"/>
      <c r="D977" s="4" t="n"/>
      <c r="E977" s="4" t="n"/>
      <c r="F977" s="5" t="n"/>
      <c r="G977" s="6" t="n"/>
      <c r="H977" s="5" t="n"/>
      <c r="I977" s="4" t="n"/>
      <c r="J977" s="5" t="n"/>
      <c r="K977" s="5" t="n"/>
      <c r="L977" s="4" t="n"/>
      <c r="M977" s="5" t="n"/>
      <c r="N977" s="4" t="n"/>
      <c r="O977" s="15">
        <f>IF($F977="","",EDATE($F977,IF($G977="",'Settings'!$B$6,$G977)))</f>
        <v/>
      </c>
      <c r="P977" s="9">
        <f>IF($O977="","",IF(OR($M977&lt;&gt;"",$L977="Booked"),"Booked",IF(OR($L977="Declined",$L977="Moved / left"),"Closed",IF($O977&lt;DATE(YEAR('Settings'!$B$5),MONTH('Settings'!$B$5),1),"Overdue",IF($O977&lt;=EOMONTH('Settings'!$B$5,0),"Due this month",IF($O977&lt;=EOMONTH('Settings'!$B$5,1),"Due next month","Not yet due"))))))</f>
        <v/>
      </c>
      <c r="Q977" s="16">
        <f>IF($P977="Overdue",'Settings'!$B$5-$O977,"")</f>
        <v/>
      </c>
      <c r="R977" s="16">
        <f>IF($A977="","",COUNT($H977,$J977,$K977))</f>
        <v/>
      </c>
      <c r="S977" s="17">
        <f>IF($O977="","",DATE(YEAR($O977),MONTH($O977),1))</f>
        <v/>
      </c>
      <c r="T977" s="16">
        <f>IF($P977="Overdue",COUNTIF($P$3:$P977,"Overdue"),"")</f>
        <v/>
      </c>
    </row>
    <row r="978">
      <c r="A978" s="4" t="n"/>
      <c r="B978" s="4" t="n"/>
      <c r="C978" s="14" t="n"/>
      <c r="D978" s="4" t="n"/>
      <c r="E978" s="4" t="n"/>
      <c r="F978" s="5" t="n"/>
      <c r="G978" s="6" t="n"/>
      <c r="H978" s="5" t="n"/>
      <c r="I978" s="4" t="n"/>
      <c r="J978" s="5" t="n"/>
      <c r="K978" s="5" t="n"/>
      <c r="L978" s="4" t="n"/>
      <c r="M978" s="5" t="n"/>
      <c r="N978" s="4" t="n"/>
      <c r="O978" s="15">
        <f>IF($F978="","",EDATE($F978,IF($G978="",'Settings'!$B$6,$G978)))</f>
        <v/>
      </c>
      <c r="P978" s="9">
        <f>IF($O978="","",IF(OR($M978&lt;&gt;"",$L978="Booked"),"Booked",IF(OR($L978="Declined",$L978="Moved / left"),"Closed",IF($O978&lt;DATE(YEAR('Settings'!$B$5),MONTH('Settings'!$B$5),1),"Overdue",IF($O978&lt;=EOMONTH('Settings'!$B$5,0),"Due this month",IF($O978&lt;=EOMONTH('Settings'!$B$5,1),"Due next month","Not yet due"))))))</f>
        <v/>
      </c>
      <c r="Q978" s="16">
        <f>IF($P978="Overdue",'Settings'!$B$5-$O978,"")</f>
        <v/>
      </c>
      <c r="R978" s="16">
        <f>IF($A978="","",COUNT($H978,$J978,$K978))</f>
        <v/>
      </c>
      <c r="S978" s="17">
        <f>IF($O978="","",DATE(YEAR($O978),MONTH($O978),1))</f>
        <v/>
      </c>
      <c r="T978" s="16">
        <f>IF($P978="Overdue",COUNTIF($P$3:$P978,"Overdue"),"")</f>
        <v/>
      </c>
    </row>
    <row r="979">
      <c r="A979" s="4" t="n"/>
      <c r="B979" s="4" t="n"/>
      <c r="C979" s="14" t="n"/>
      <c r="D979" s="4" t="n"/>
      <c r="E979" s="4" t="n"/>
      <c r="F979" s="5" t="n"/>
      <c r="G979" s="6" t="n"/>
      <c r="H979" s="5" t="n"/>
      <c r="I979" s="4" t="n"/>
      <c r="J979" s="5" t="n"/>
      <c r="K979" s="5" t="n"/>
      <c r="L979" s="4" t="n"/>
      <c r="M979" s="5" t="n"/>
      <c r="N979" s="4" t="n"/>
      <c r="O979" s="15">
        <f>IF($F979="","",EDATE($F979,IF($G979="",'Settings'!$B$6,$G979)))</f>
        <v/>
      </c>
      <c r="P979" s="9">
        <f>IF($O979="","",IF(OR($M979&lt;&gt;"",$L979="Booked"),"Booked",IF(OR($L979="Declined",$L979="Moved / left"),"Closed",IF($O979&lt;DATE(YEAR('Settings'!$B$5),MONTH('Settings'!$B$5),1),"Overdue",IF($O979&lt;=EOMONTH('Settings'!$B$5,0),"Due this month",IF($O979&lt;=EOMONTH('Settings'!$B$5,1),"Due next month","Not yet due"))))))</f>
        <v/>
      </c>
      <c r="Q979" s="16">
        <f>IF($P979="Overdue",'Settings'!$B$5-$O979,"")</f>
        <v/>
      </c>
      <c r="R979" s="16">
        <f>IF($A979="","",COUNT($H979,$J979,$K979))</f>
        <v/>
      </c>
      <c r="S979" s="17">
        <f>IF($O979="","",DATE(YEAR($O979),MONTH($O979),1))</f>
        <v/>
      </c>
      <c r="T979" s="16">
        <f>IF($P979="Overdue",COUNTIF($P$3:$P979,"Overdue"),"")</f>
        <v/>
      </c>
    </row>
    <row r="980">
      <c r="A980" s="4" t="n"/>
      <c r="B980" s="4" t="n"/>
      <c r="C980" s="14" t="n"/>
      <c r="D980" s="4" t="n"/>
      <c r="E980" s="4" t="n"/>
      <c r="F980" s="5" t="n"/>
      <c r="G980" s="6" t="n"/>
      <c r="H980" s="5" t="n"/>
      <c r="I980" s="4" t="n"/>
      <c r="J980" s="5" t="n"/>
      <c r="K980" s="5" t="n"/>
      <c r="L980" s="4" t="n"/>
      <c r="M980" s="5" t="n"/>
      <c r="N980" s="4" t="n"/>
      <c r="O980" s="15">
        <f>IF($F980="","",EDATE($F980,IF($G980="",'Settings'!$B$6,$G980)))</f>
        <v/>
      </c>
      <c r="P980" s="9">
        <f>IF($O980="","",IF(OR($M980&lt;&gt;"",$L980="Booked"),"Booked",IF(OR($L980="Declined",$L980="Moved / left"),"Closed",IF($O980&lt;DATE(YEAR('Settings'!$B$5),MONTH('Settings'!$B$5),1),"Overdue",IF($O980&lt;=EOMONTH('Settings'!$B$5,0),"Due this month",IF($O980&lt;=EOMONTH('Settings'!$B$5,1),"Due next month","Not yet due"))))))</f>
        <v/>
      </c>
      <c r="Q980" s="16">
        <f>IF($P980="Overdue",'Settings'!$B$5-$O980,"")</f>
        <v/>
      </c>
      <c r="R980" s="16">
        <f>IF($A980="","",COUNT($H980,$J980,$K980))</f>
        <v/>
      </c>
      <c r="S980" s="17">
        <f>IF($O980="","",DATE(YEAR($O980),MONTH($O980),1))</f>
        <v/>
      </c>
      <c r="T980" s="16">
        <f>IF($P980="Overdue",COUNTIF($P$3:$P980,"Overdue"),"")</f>
        <v/>
      </c>
    </row>
    <row r="981">
      <c r="A981" s="4" t="n"/>
      <c r="B981" s="4" t="n"/>
      <c r="C981" s="14" t="n"/>
      <c r="D981" s="4" t="n"/>
      <c r="E981" s="4" t="n"/>
      <c r="F981" s="5" t="n"/>
      <c r="G981" s="6" t="n"/>
      <c r="H981" s="5" t="n"/>
      <c r="I981" s="4" t="n"/>
      <c r="J981" s="5" t="n"/>
      <c r="K981" s="5" t="n"/>
      <c r="L981" s="4" t="n"/>
      <c r="M981" s="5" t="n"/>
      <c r="N981" s="4" t="n"/>
      <c r="O981" s="15">
        <f>IF($F981="","",EDATE($F981,IF($G981="",'Settings'!$B$6,$G981)))</f>
        <v/>
      </c>
      <c r="P981" s="9">
        <f>IF($O981="","",IF(OR($M981&lt;&gt;"",$L981="Booked"),"Booked",IF(OR($L981="Declined",$L981="Moved / left"),"Closed",IF($O981&lt;DATE(YEAR('Settings'!$B$5),MONTH('Settings'!$B$5),1),"Overdue",IF($O981&lt;=EOMONTH('Settings'!$B$5,0),"Due this month",IF($O981&lt;=EOMONTH('Settings'!$B$5,1),"Due next month","Not yet due"))))))</f>
        <v/>
      </c>
      <c r="Q981" s="16">
        <f>IF($P981="Overdue",'Settings'!$B$5-$O981,"")</f>
        <v/>
      </c>
      <c r="R981" s="16">
        <f>IF($A981="","",COUNT($H981,$J981,$K981))</f>
        <v/>
      </c>
      <c r="S981" s="17">
        <f>IF($O981="","",DATE(YEAR($O981),MONTH($O981),1))</f>
        <v/>
      </c>
      <c r="T981" s="16">
        <f>IF($P981="Overdue",COUNTIF($P$3:$P981,"Overdue"),"")</f>
        <v/>
      </c>
    </row>
    <row r="982">
      <c r="A982" s="4" t="n"/>
      <c r="B982" s="4" t="n"/>
      <c r="C982" s="14" t="n"/>
      <c r="D982" s="4" t="n"/>
      <c r="E982" s="4" t="n"/>
      <c r="F982" s="5" t="n"/>
      <c r="G982" s="6" t="n"/>
      <c r="H982" s="5" t="n"/>
      <c r="I982" s="4" t="n"/>
      <c r="J982" s="5" t="n"/>
      <c r="K982" s="5" t="n"/>
      <c r="L982" s="4" t="n"/>
      <c r="M982" s="5" t="n"/>
      <c r="N982" s="4" t="n"/>
      <c r="O982" s="15">
        <f>IF($F982="","",EDATE($F982,IF($G982="",'Settings'!$B$6,$G982)))</f>
        <v/>
      </c>
      <c r="P982" s="9">
        <f>IF($O982="","",IF(OR($M982&lt;&gt;"",$L982="Booked"),"Booked",IF(OR($L982="Declined",$L982="Moved / left"),"Closed",IF($O982&lt;DATE(YEAR('Settings'!$B$5),MONTH('Settings'!$B$5),1),"Overdue",IF($O982&lt;=EOMONTH('Settings'!$B$5,0),"Due this month",IF($O982&lt;=EOMONTH('Settings'!$B$5,1),"Due next month","Not yet due"))))))</f>
        <v/>
      </c>
      <c r="Q982" s="16">
        <f>IF($P982="Overdue",'Settings'!$B$5-$O982,"")</f>
        <v/>
      </c>
      <c r="R982" s="16">
        <f>IF($A982="","",COUNT($H982,$J982,$K982))</f>
        <v/>
      </c>
      <c r="S982" s="17">
        <f>IF($O982="","",DATE(YEAR($O982),MONTH($O982),1))</f>
        <v/>
      </c>
      <c r="T982" s="16">
        <f>IF($P982="Overdue",COUNTIF($P$3:$P982,"Overdue"),"")</f>
        <v/>
      </c>
    </row>
    <row r="983">
      <c r="A983" s="4" t="n"/>
      <c r="B983" s="4" t="n"/>
      <c r="C983" s="14" t="n"/>
      <c r="D983" s="4" t="n"/>
      <c r="E983" s="4" t="n"/>
      <c r="F983" s="5" t="n"/>
      <c r="G983" s="6" t="n"/>
      <c r="H983" s="5" t="n"/>
      <c r="I983" s="4" t="n"/>
      <c r="J983" s="5" t="n"/>
      <c r="K983" s="5" t="n"/>
      <c r="L983" s="4" t="n"/>
      <c r="M983" s="5" t="n"/>
      <c r="N983" s="4" t="n"/>
      <c r="O983" s="15">
        <f>IF($F983="","",EDATE($F983,IF($G983="",'Settings'!$B$6,$G983)))</f>
        <v/>
      </c>
      <c r="P983" s="9">
        <f>IF($O983="","",IF(OR($M983&lt;&gt;"",$L983="Booked"),"Booked",IF(OR($L983="Declined",$L983="Moved / left"),"Closed",IF($O983&lt;DATE(YEAR('Settings'!$B$5),MONTH('Settings'!$B$5),1),"Overdue",IF($O983&lt;=EOMONTH('Settings'!$B$5,0),"Due this month",IF($O983&lt;=EOMONTH('Settings'!$B$5,1),"Due next month","Not yet due"))))))</f>
        <v/>
      </c>
      <c r="Q983" s="16">
        <f>IF($P983="Overdue",'Settings'!$B$5-$O983,"")</f>
        <v/>
      </c>
      <c r="R983" s="16">
        <f>IF($A983="","",COUNT($H983,$J983,$K983))</f>
        <v/>
      </c>
      <c r="S983" s="17">
        <f>IF($O983="","",DATE(YEAR($O983),MONTH($O983),1))</f>
        <v/>
      </c>
      <c r="T983" s="16">
        <f>IF($P983="Overdue",COUNTIF($P$3:$P983,"Overdue"),"")</f>
        <v/>
      </c>
    </row>
    <row r="984">
      <c r="A984" s="4" t="n"/>
      <c r="B984" s="4" t="n"/>
      <c r="C984" s="14" t="n"/>
      <c r="D984" s="4" t="n"/>
      <c r="E984" s="4" t="n"/>
      <c r="F984" s="5" t="n"/>
      <c r="G984" s="6" t="n"/>
      <c r="H984" s="5" t="n"/>
      <c r="I984" s="4" t="n"/>
      <c r="J984" s="5" t="n"/>
      <c r="K984" s="5" t="n"/>
      <c r="L984" s="4" t="n"/>
      <c r="M984" s="5" t="n"/>
      <c r="N984" s="4" t="n"/>
      <c r="O984" s="15">
        <f>IF($F984="","",EDATE($F984,IF($G984="",'Settings'!$B$6,$G984)))</f>
        <v/>
      </c>
      <c r="P984" s="9">
        <f>IF($O984="","",IF(OR($M984&lt;&gt;"",$L984="Booked"),"Booked",IF(OR($L984="Declined",$L984="Moved / left"),"Closed",IF($O984&lt;DATE(YEAR('Settings'!$B$5),MONTH('Settings'!$B$5),1),"Overdue",IF($O984&lt;=EOMONTH('Settings'!$B$5,0),"Due this month",IF($O984&lt;=EOMONTH('Settings'!$B$5,1),"Due next month","Not yet due"))))))</f>
        <v/>
      </c>
      <c r="Q984" s="16">
        <f>IF($P984="Overdue",'Settings'!$B$5-$O984,"")</f>
        <v/>
      </c>
      <c r="R984" s="16">
        <f>IF($A984="","",COUNT($H984,$J984,$K984))</f>
        <v/>
      </c>
      <c r="S984" s="17">
        <f>IF($O984="","",DATE(YEAR($O984),MONTH($O984),1))</f>
        <v/>
      </c>
      <c r="T984" s="16">
        <f>IF($P984="Overdue",COUNTIF($P$3:$P984,"Overdue"),"")</f>
        <v/>
      </c>
    </row>
    <row r="985">
      <c r="A985" s="4" t="n"/>
      <c r="B985" s="4" t="n"/>
      <c r="C985" s="14" t="n"/>
      <c r="D985" s="4" t="n"/>
      <c r="E985" s="4" t="n"/>
      <c r="F985" s="5" t="n"/>
      <c r="G985" s="6" t="n"/>
      <c r="H985" s="5" t="n"/>
      <c r="I985" s="4" t="n"/>
      <c r="J985" s="5" t="n"/>
      <c r="K985" s="5" t="n"/>
      <c r="L985" s="4" t="n"/>
      <c r="M985" s="5" t="n"/>
      <c r="N985" s="4" t="n"/>
      <c r="O985" s="15">
        <f>IF($F985="","",EDATE($F985,IF($G985="",'Settings'!$B$6,$G985)))</f>
        <v/>
      </c>
      <c r="P985" s="9">
        <f>IF($O985="","",IF(OR($M985&lt;&gt;"",$L985="Booked"),"Booked",IF(OR($L985="Declined",$L985="Moved / left"),"Closed",IF($O985&lt;DATE(YEAR('Settings'!$B$5),MONTH('Settings'!$B$5),1),"Overdue",IF($O985&lt;=EOMONTH('Settings'!$B$5,0),"Due this month",IF($O985&lt;=EOMONTH('Settings'!$B$5,1),"Due next month","Not yet due"))))))</f>
        <v/>
      </c>
      <c r="Q985" s="16">
        <f>IF($P985="Overdue",'Settings'!$B$5-$O985,"")</f>
        <v/>
      </c>
      <c r="R985" s="16">
        <f>IF($A985="","",COUNT($H985,$J985,$K985))</f>
        <v/>
      </c>
      <c r="S985" s="17">
        <f>IF($O985="","",DATE(YEAR($O985),MONTH($O985),1))</f>
        <v/>
      </c>
      <c r="T985" s="16">
        <f>IF($P985="Overdue",COUNTIF($P$3:$P985,"Overdue"),"")</f>
        <v/>
      </c>
    </row>
    <row r="986">
      <c r="A986" s="4" t="n"/>
      <c r="B986" s="4" t="n"/>
      <c r="C986" s="14" t="n"/>
      <c r="D986" s="4" t="n"/>
      <c r="E986" s="4" t="n"/>
      <c r="F986" s="5" t="n"/>
      <c r="G986" s="6" t="n"/>
      <c r="H986" s="5" t="n"/>
      <c r="I986" s="4" t="n"/>
      <c r="J986" s="5" t="n"/>
      <c r="K986" s="5" t="n"/>
      <c r="L986" s="4" t="n"/>
      <c r="M986" s="5" t="n"/>
      <c r="N986" s="4" t="n"/>
      <c r="O986" s="15">
        <f>IF($F986="","",EDATE($F986,IF($G986="",'Settings'!$B$6,$G986)))</f>
        <v/>
      </c>
      <c r="P986" s="9">
        <f>IF($O986="","",IF(OR($M986&lt;&gt;"",$L986="Booked"),"Booked",IF(OR($L986="Declined",$L986="Moved / left"),"Closed",IF($O986&lt;DATE(YEAR('Settings'!$B$5),MONTH('Settings'!$B$5),1),"Overdue",IF($O986&lt;=EOMONTH('Settings'!$B$5,0),"Due this month",IF($O986&lt;=EOMONTH('Settings'!$B$5,1),"Due next month","Not yet due"))))))</f>
        <v/>
      </c>
      <c r="Q986" s="16">
        <f>IF($P986="Overdue",'Settings'!$B$5-$O986,"")</f>
        <v/>
      </c>
      <c r="R986" s="16">
        <f>IF($A986="","",COUNT($H986,$J986,$K986))</f>
        <v/>
      </c>
      <c r="S986" s="17">
        <f>IF($O986="","",DATE(YEAR($O986),MONTH($O986),1))</f>
        <v/>
      </c>
      <c r="T986" s="16">
        <f>IF($P986="Overdue",COUNTIF($P$3:$P986,"Overdue"),"")</f>
        <v/>
      </c>
    </row>
    <row r="987">
      <c r="A987" s="4" t="n"/>
      <c r="B987" s="4" t="n"/>
      <c r="C987" s="14" t="n"/>
      <c r="D987" s="4" t="n"/>
      <c r="E987" s="4" t="n"/>
      <c r="F987" s="5" t="n"/>
      <c r="G987" s="6" t="n"/>
      <c r="H987" s="5" t="n"/>
      <c r="I987" s="4" t="n"/>
      <c r="J987" s="5" t="n"/>
      <c r="K987" s="5" t="n"/>
      <c r="L987" s="4" t="n"/>
      <c r="M987" s="5" t="n"/>
      <c r="N987" s="4" t="n"/>
      <c r="O987" s="15">
        <f>IF($F987="","",EDATE($F987,IF($G987="",'Settings'!$B$6,$G987)))</f>
        <v/>
      </c>
      <c r="P987" s="9">
        <f>IF($O987="","",IF(OR($M987&lt;&gt;"",$L987="Booked"),"Booked",IF(OR($L987="Declined",$L987="Moved / left"),"Closed",IF($O987&lt;DATE(YEAR('Settings'!$B$5),MONTH('Settings'!$B$5),1),"Overdue",IF($O987&lt;=EOMONTH('Settings'!$B$5,0),"Due this month",IF($O987&lt;=EOMONTH('Settings'!$B$5,1),"Due next month","Not yet due"))))))</f>
        <v/>
      </c>
      <c r="Q987" s="16">
        <f>IF($P987="Overdue",'Settings'!$B$5-$O987,"")</f>
        <v/>
      </c>
      <c r="R987" s="16">
        <f>IF($A987="","",COUNT($H987,$J987,$K987))</f>
        <v/>
      </c>
      <c r="S987" s="17">
        <f>IF($O987="","",DATE(YEAR($O987),MONTH($O987),1))</f>
        <v/>
      </c>
      <c r="T987" s="16">
        <f>IF($P987="Overdue",COUNTIF($P$3:$P987,"Overdue"),"")</f>
        <v/>
      </c>
    </row>
    <row r="988">
      <c r="A988" s="4" t="n"/>
      <c r="B988" s="4" t="n"/>
      <c r="C988" s="14" t="n"/>
      <c r="D988" s="4" t="n"/>
      <c r="E988" s="4" t="n"/>
      <c r="F988" s="5" t="n"/>
      <c r="G988" s="6" t="n"/>
      <c r="H988" s="5" t="n"/>
      <c r="I988" s="4" t="n"/>
      <c r="J988" s="5" t="n"/>
      <c r="K988" s="5" t="n"/>
      <c r="L988" s="4" t="n"/>
      <c r="M988" s="5" t="n"/>
      <c r="N988" s="4" t="n"/>
      <c r="O988" s="15">
        <f>IF($F988="","",EDATE($F988,IF($G988="",'Settings'!$B$6,$G988)))</f>
        <v/>
      </c>
      <c r="P988" s="9">
        <f>IF($O988="","",IF(OR($M988&lt;&gt;"",$L988="Booked"),"Booked",IF(OR($L988="Declined",$L988="Moved / left"),"Closed",IF($O988&lt;DATE(YEAR('Settings'!$B$5),MONTH('Settings'!$B$5),1),"Overdue",IF($O988&lt;=EOMONTH('Settings'!$B$5,0),"Due this month",IF($O988&lt;=EOMONTH('Settings'!$B$5,1),"Due next month","Not yet due"))))))</f>
        <v/>
      </c>
      <c r="Q988" s="16">
        <f>IF($P988="Overdue",'Settings'!$B$5-$O988,"")</f>
        <v/>
      </c>
      <c r="R988" s="16">
        <f>IF($A988="","",COUNT($H988,$J988,$K988))</f>
        <v/>
      </c>
      <c r="S988" s="17">
        <f>IF($O988="","",DATE(YEAR($O988),MONTH($O988),1))</f>
        <v/>
      </c>
      <c r="T988" s="16">
        <f>IF($P988="Overdue",COUNTIF($P$3:$P988,"Overdue"),"")</f>
        <v/>
      </c>
    </row>
    <row r="989">
      <c r="A989" s="4" t="n"/>
      <c r="B989" s="4" t="n"/>
      <c r="C989" s="14" t="n"/>
      <c r="D989" s="4" t="n"/>
      <c r="E989" s="4" t="n"/>
      <c r="F989" s="5" t="n"/>
      <c r="G989" s="6" t="n"/>
      <c r="H989" s="5" t="n"/>
      <c r="I989" s="4" t="n"/>
      <c r="J989" s="5" t="n"/>
      <c r="K989" s="5" t="n"/>
      <c r="L989" s="4" t="n"/>
      <c r="M989" s="5" t="n"/>
      <c r="N989" s="4" t="n"/>
      <c r="O989" s="15">
        <f>IF($F989="","",EDATE($F989,IF($G989="",'Settings'!$B$6,$G989)))</f>
        <v/>
      </c>
      <c r="P989" s="9">
        <f>IF($O989="","",IF(OR($M989&lt;&gt;"",$L989="Booked"),"Booked",IF(OR($L989="Declined",$L989="Moved / left"),"Closed",IF($O989&lt;DATE(YEAR('Settings'!$B$5),MONTH('Settings'!$B$5),1),"Overdue",IF($O989&lt;=EOMONTH('Settings'!$B$5,0),"Due this month",IF($O989&lt;=EOMONTH('Settings'!$B$5,1),"Due next month","Not yet due"))))))</f>
        <v/>
      </c>
      <c r="Q989" s="16">
        <f>IF($P989="Overdue",'Settings'!$B$5-$O989,"")</f>
        <v/>
      </c>
      <c r="R989" s="16">
        <f>IF($A989="","",COUNT($H989,$J989,$K989))</f>
        <v/>
      </c>
      <c r="S989" s="17">
        <f>IF($O989="","",DATE(YEAR($O989),MONTH($O989),1))</f>
        <v/>
      </c>
      <c r="T989" s="16">
        <f>IF($P989="Overdue",COUNTIF($P$3:$P989,"Overdue"),"")</f>
        <v/>
      </c>
    </row>
    <row r="990">
      <c r="A990" s="4" t="n"/>
      <c r="B990" s="4" t="n"/>
      <c r="C990" s="14" t="n"/>
      <c r="D990" s="4" t="n"/>
      <c r="E990" s="4" t="n"/>
      <c r="F990" s="5" t="n"/>
      <c r="G990" s="6" t="n"/>
      <c r="H990" s="5" t="n"/>
      <c r="I990" s="4" t="n"/>
      <c r="J990" s="5" t="n"/>
      <c r="K990" s="5" t="n"/>
      <c r="L990" s="4" t="n"/>
      <c r="M990" s="5" t="n"/>
      <c r="N990" s="4" t="n"/>
      <c r="O990" s="15">
        <f>IF($F990="","",EDATE($F990,IF($G990="",'Settings'!$B$6,$G990)))</f>
        <v/>
      </c>
      <c r="P990" s="9">
        <f>IF($O990="","",IF(OR($M990&lt;&gt;"",$L990="Booked"),"Booked",IF(OR($L990="Declined",$L990="Moved / left"),"Closed",IF($O990&lt;DATE(YEAR('Settings'!$B$5),MONTH('Settings'!$B$5),1),"Overdue",IF($O990&lt;=EOMONTH('Settings'!$B$5,0),"Due this month",IF($O990&lt;=EOMONTH('Settings'!$B$5,1),"Due next month","Not yet due"))))))</f>
        <v/>
      </c>
      <c r="Q990" s="16">
        <f>IF($P990="Overdue",'Settings'!$B$5-$O990,"")</f>
        <v/>
      </c>
      <c r="R990" s="16">
        <f>IF($A990="","",COUNT($H990,$J990,$K990))</f>
        <v/>
      </c>
      <c r="S990" s="17">
        <f>IF($O990="","",DATE(YEAR($O990),MONTH($O990),1))</f>
        <v/>
      </c>
      <c r="T990" s="16">
        <f>IF($P990="Overdue",COUNTIF($P$3:$P990,"Overdue"),"")</f>
        <v/>
      </c>
    </row>
    <row r="991">
      <c r="A991" s="4" t="n"/>
      <c r="B991" s="4" t="n"/>
      <c r="C991" s="14" t="n"/>
      <c r="D991" s="4" t="n"/>
      <c r="E991" s="4" t="n"/>
      <c r="F991" s="5" t="n"/>
      <c r="G991" s="6" t="n"/>
      <c r="H991" s="5" t="n"/>
      <c r="I991" s="4" t="n"/>
      <c r="J991" s="5" t="n"/>
      <c r="K991" s="5" t="n"/>
      <c r="L991" s="4" t="n"/>
      <c r="M991" s="5" t="n"/>
      <c r="N991" s="4" t="n"/>
      <c r="O991" s="15">
        <f>IF($F991="","",EDATE($F991,IF($G991="",'Settings'!$B$6,$G991)))</f>
        <v/>
      </c>
      <c r="P991" s="9">
        <f>IF($O991="","",IF(OR($M991&lt;&gt;"",$L991="Booked"),"Booked",IF(OR($L991="Declined",$L991="Moved / left"),"Closed",IF($O991&lt;DATE(YEAR('Settings'!$B$5),MONTH('Settings'!$B$5),1),"Overdue",IF($O991&lt;=EOMONTH('Settings'!$B$5,0),"Due this month",IF($O991&lt;=EOMONTH('Settings'!$B$5,1),"Due next month","Not yet due"))))))</f>
        <v/>
      </c>
      <c r="Q991" s="16">
        <f>IF($P991="Overdue",'Settings'!$B$5-$O991,"")</f>
        <v/>
      </c>
      <c r="R991" s="16">
        <f>IF($A991="","",COUNT($H991,$J991,$K991))</f>
        <v/>
      </c>
      <c r="S991" s="17">
        <f>IF($O991="","",DATE(YEAR($O991),MONTH($O991),1))</f>
        <v/>
      </c>
      <c r="T991" s="16">
        <f>IF($P991="Overdue",COUNTIF($P$3:$P991,"Overdue"),"")</f>
        <v/>
      </c>
    </row>
    <row r="992">
      <c r="A992" s="4" t="n"/>
      <c r="B992" s="4" t="n"/>
      <c r="C992" s="14" t="n"/>
      <c r="D992" s="4" t="n"/>
      <c r="E992" s="4" t="n"/>
      <c r="F992" s="5" t="n"/>
      <c r="G992" s="6" t="n"/>
      <c r="H992" s="5" t="n"/>
      <c r="I992" s="4" t="n"/>
      <c r="J992" s="5" t="n"/>
      <c r="K992" s="5" t="n"/>
      <c r="L992" s="4" t="n"/>
      <c r="M992" s="5" t="n"/>
      <c r="N992" s="4" t="n"/>
      <c r="O992" s="15">
        <f>IF($F992="","",EDATE($F992,IF($G992="",'Settings'!$B$6,$G992)))</f>
        <v/>
      </c>
      <c r="P992" s="9">
        <f>IF($O992="","",IF(OR($M992&lt;&gt;"",$L992="Booked"),"Booked",IF(OR($L992="Declined",$L992="Moved / left"),"Closed",IF($O992&lt;DATE(YEAR('Settings'!$B$5),MONTH('Settings'!$B$5),1),"Overdue",IF($O992&lt;=EOMONTH('Settings'!$B$5,0),"Due this month",IF($O992&lt;=EOMONTH('Settings'!$B$5,1),"Due next month","Not yet due"))))))</f>
        <v/>
      </c>
      <c r="Q992" s="16">
        <f>IF($P992="Overdue",'Settings'!$B$5-$O992,"")</f>
        <v/>
      </c>
      <c r="R992" s="16">
        <f>IF($A992="","",COUNT($H992,$J992,$K992))</f>
        <v/>
      </c>
      <c r="S992" s="17">
        <f>IF($O992="","",DATE(YEAR($O992),MONTH($O992),1))</f>
        <v/>
      </c>
      <c r="T992" s="16">
        <f>IF($P992="Overdue",COUNTIF($P$3:$P992,"Overdue"),"")</f>
        <v/>
      </c>
    </row>
    <row r="993">
      <c r="A993" s="4" t="n"/>
      <c r="B993" s="4" t="n"/>
      <c r="C993" s="14" t="n"/>
      <c r="D993" s="4" t="n"/>
      <c r="E993" s="4" t="n"/>
      <c r="F993" s="5" t="n"/>
      <c r="G993" s="6" t="n"/>
      <c r="H993" s="5" t="n"/>
      <c r="I993" s="4" t="n"/>
      <c r="J993" s="5" t="n"/>
      <c r="K993" s="5" t="n"/>
      <c r="L993" s="4" t="n"/>
      <c r="M993" s="5" t="n"/>
      <c r="N993" s="4" t="n"/>
      <c r="O993" s="15">
        <f>IF($F993="","",EDATE($F993,IF($G993="",'Settings'!$B$6,$G993)))</f>
        <v/>
      </c>
      <c r="P993" s="9">
        <f>IF($O993="","",IF(OR($M993&lt;&gt;"",$L993="Booked"),"Booked",IF(OR($L993="Declined",$L993="Moved / left"),"Closed",IF($O993&lt;DATE(YEAR('Settings'!$B$5),MONTH('Settings'!$B$5),1),"Overdue",IF($O993&lt;=EOMONTH('Settings'!$B$5,0),"Due this month",IF($O993&lt;=EOMONTH('Settings'!$B$5,1),"Due next month","Not yet due"))))))</f>
        <v/>
      </c>
      <c r="Q993" s="16">
        <f>IF($P993="Overdue",'Settings'!$B$5-$O993,"")</f>
        <v/>
      </c>
      <c r="R993" s="16">
        <f>IF($A993="","",COUNT($H993,$J993,$K993))</f>
        <v/>
      </c>
      <c r="S993" s="17">
        <f>IF($O993="","",DATE(YEAR($O993),MONTH($O993),1))</f>
        <v/>
      </c>
      <c r="T993" s="16">
        <f>IF($P993="Overdue",COUNTIF($P$3:$P993,"Overdue"),"")</f>
        <v/>
      </c>
    </row>
    <row r="994">
      <c r="A994" s="4" t="n"/>
      <c r="B994" s="4" t="n"/>
      <c r="C994" s="14" t="n"/>
      <c r="D994" s="4" t="n"/>
      <c r="E994" s="4" t="n"/>
      <c r="F994" s="5" t="n"/>
      <c r="G994" s="6" t="n"/>
      <c r="H994" s="5" t="n"/>
      <c r="I994" s="4" t="n"/>
      <c r="J994" s="5" t="n"/>
      <c r="K994" s="5" t="n"/>
      <c r="L994" s="4" t="n"/>
      <c r="M994" s="5" t="n"/>
      <c r="N994" s="4" t="n"/>
      <c r="O994" s="15">
        <f>IF($F994="","",EDATE($F994,IF($G994="",'Settings'!$B$6,$G994)))</f>
        <v/>
      </c>
      <c r="P994" s="9">
        <f>IF($O994="","",IF(OR($M994&lt;&gt;"",$L994="Booked"),"Booked",IF(OR($L994="Declined",$L994="Moved / left"),"Closed",IF($O994&lt;DATE(YEAR('Settings'!$B$5),MONTH('Settings'!$B$5),1),"Overdue",IF($O994&lt;=EOMONTH('Settings'!$B$5,0),"Due this month",IF($O994&lt;=EOMONTH('Settings'!$B$5,1),"Due next month","Not yet due"))))))</f>
        <v/>
      </c>
      <c r="Q994" s="16">
        <f>IF($P994="Overdue",'Settings'!$B$5-$O994,"")</f>
        <v/>
      </c>
      <c r="R994" s="16">
        <f>IF($A994="","",COUNT($H994,$J994,$K994))</f>
        <v/>
      </c>
      <c r="S994" s="17">
        <f>IF($O994="","",DATE(YEAR($O994),MONTH($O994),1))</f>
        <v/>
      </c>
      <c r="T994" s="16">
        <f>IF($P994="Overdue",COUNTIF($P$3:$P994,"Overdue"),"")</f>
        <v/>
      </c>
    </row>
    <row r="995">
      <c r="A995" s="4" t="n"/>
      <c r="B995" s="4" t="n"/>
      <c r="C995" s="14" t="n"/>
      <c r="D995" s="4" t="n"/>
      <c r="E995" s="4" t="n"/>
      <c r="F995" s="5" t="n"/>
      <c r="G995" s="6" t="n"/>
      <c r="H995" s="5" t="n"/>
      <c r="I995" s="4" t="n"/>
      <c r="J995" s="5" t="n"/>
      <c r="K995" s="5" t="n"/>
      <c r="L995" s="4" t="n"/>
      <c r="M995" s="5" t="n"/>
      <c r="N995" s="4" t="n"/>
      <c r="O995" s="15">
        <f>IF($F995="","",EDATE($F995,IF($G995="",'Settings'!$B$6,$G995)))</f>
        <v/>
      </c>
      <c r="P995" s="9">
        <f>IF($O995="","",IF(OR($M995&lt;&gt;"",$L995="Booked"),"Booked",IF(OR($L995="Declined",$L995="Moved / left"),"Closed",IF($O995&lt;DATE(YEAR('Settings'!$B$5),MONTH('Settings'!$B$5),1),"Overdue",IF($O995&lt;=EOMONTH('Settings'!$B$5,0),"Due this month",IF($O995&lt;=EOMONTH('Settings'!$B$5,1),"Due next month","Not yet due"))))))</f>
        <v/>
      </c>
      <c r="Q995" s="16">
        <f>IF($P995="Overdue",'Settings'!$B$5-$O995,"")</f>
        <v/>
      </c>
      <c r="R995" s="16">
        <f>IF($A995="","",COUNT($H995,$J995,$K995))</f>
        <v/>
      </c>
      <c r="S995" s="17">
        <f>IF($O995="","",DATE(YEAR($O995),MONTH($O995),1))</f>
        <v/>
      </c>
      <c r="T995" s="16">
        <f>IF($P995="Overdue",COUNTIF($P$3:$P995,"Overdue"),"")</f>
        <v/>
      </c>
    </row>
    <row r="996">
      <c r="A996" s="4" t="n"/>
      <c r="B996" s="4" t="n"/>
      <c r="C996" s="14" t="n"/>
      <c r="D996" s="4" t="n"/>
      <c r="E996" s="4" t="n"/>
      <c r="F996" s="5" t="n"/>
      <c r="G996" s="6" t="n"/>
      <c r="H996" s="5" t="n"/>
      <c r="I996" s="4" t="n"/>
      <c r="J996" s="5" t="n"/>
      <c r="K996" s="5" t="n"/>
      <c r="L996" s="4" t="n"/>
      <c r="M996" s="5" t="n"/>
      <c r="N996" s="4" t="n"/>
      <c r="O996" s="15">
        <f>IF($F996="","",EDATE($F996,IF($G996="",'Settings'!$B$6,$G996)))</f>
        <v/>
      </c>
      <c r="P996" s="9">
        <f>IF($O996="","",IF(OR($M996&lt;&gt;"",$L996="Booked"),"Booked",IF(OR($L996="Declined",$L996="Moved / left"),"Closed",IF($O996&lt;DATE(YEAR('Settings'!$B$5),MONTH('Settings'!$B$5),1),"Overdue",IF($O996&lt;=EOMONTH('Settings'!$B$5,0),"Due this month",IF($O996&lt;=EOMONTH('Settings'!$B$5,1),"Due next month","Not yet due"))))))</f>
        <v/>
      </c>
      <c r="Q996" s="16">
        <f>IF($P996="Overdue",'Settings'!$B$5-$O996,"")</f>
        <v/>
      </c>
      <c r="R996" s="16">
        <f>IF($A996="","",COUNT($H996,$J996,$K996))</f>
        <v/>
      </c>
      <c r="S996" s="17">
        <f>IF($O996="","",DATE(YEAR($O996),MONTH($O996),1))</f>
        <v/>
      </c>
      <c r="T996" s="16">
        <f>IF($P996="Overdue",COUNTIF($P$3:$P996,"Overdue"),"")</f>
        <v/>
      </c>
    </row>
    <row r="997">
      <c r="A997" s="4" t="n"/>
      <c r="B997" s="4" t="n"/>
      <c r="C997" s="14" t="n"/>
      <c r="D997" s="4" t="n"/>
      <c r="E997" s="4" t="n"/>
      <c r="F997" s="5" t="n"/>
      <c r="G997" s="6" t="n"/>
      <c r="H997" s="5" t="n"/>
      <c r="I997" s="4" t="n"/>
      <c r="J997" s="5" t="n"/>
      <c r="K997" s="5" t="n"/>
      <c r="L997" s="4" t="n"/>
      <c r="M997" s="5" t="n"/>
      <c r="N997" s="4" t="n"/>
      <c r="O997" s="15">
        <f>IF($F997="","",EDATE($F997,IF($G997="",'Settings'!$B$6,$G997)))</f>
        <v/>
      </c>
      <c r="P997" s="9">
        <f>IF($O997="","",IF(OR($M997&lt;&gt;"",$L997="Booked"),"Booked",IF(OR($L997="Declined",$L997="Moved / left"),"Closed",IF($O997&lt;DATE(YEAR('Settings'!$B$5),MONTH('Settings'!$B$5),1),"Overdue",IF($O997&lt;=EOMONTH('Settings'!$B$5,0),"Due this month",IF($O997&lt;=EOMONTH('Settings'!$B$5,1),"Due next month","Not yet due"))))))</f>
        <v/>
      </c>
      <c r="Q997" s="16">
        <f>IF($P997="Overdue",'Settings'!$B$5-$O997,"")</f>
        <v/>
      </c>
      <c r="R997" s="16">
        <f>IF($A997="","",COUNT($H997,$J997,$K997))</f>
        <v/>
      </c>
      <c r="S997" s="17">
        <f>IF($O997="","",DATE(YEAR($O997),MONTH($O997),1))</f>
        <v/>
      </c>
      <c r="T997" s="16">
        <f>IF($P997="Overdue",COUNTIF($P$3:$P997,"Overdue"),"")</f>
        <v/>
      </c>
    </row>
    <row r="998">
      <c r="A998" s="4" t="n"/>
      <c r="B998" s="4" t="n"/>
      <c r="C998" s="14" t="n"/>
      <c r="D998" s="4" t="n"/>
      <c r="E998" s="4" t="n"/>
      <c r="F998" s="5" t="n"/>
      <c r="G998" s="6" t="n"/>
      <c r="H998" s="5" t="n"/>
      <c r="I998" s="4" t="n"/>
      <c r="J998" s="5" t="n"/>
      <c r="K998" s="5" t="n"/>
      <c r="L998" s="4" t="n"/>
      <c r="M998" s="5" t="n"/>
      <c r="N998" s="4" t="n"/>
      <c r="O998" s="15">
        <f>IF($F998="","",EDATE($F998,IF($G998="",'Settings'!$B$6,$G998)))</f>
        <v/>
      </c>
      <c r="P998" s="9">
        <f>IF($O998="","",IF(OR($M998&lt;&gt;"",$L998="Booked"),"Booked",IF(OR($L998="Declined",$L998="Moved / left"),"Closed",IF($O998&lt;DATE(YEAR('Settings'!$B$5),MONTH('Settings'!$B$5),1),"Overdue",IF($O998&lt;=EOMONTH('Settings'!$B$5,0),"Due this month",IF($O998&lt;=EOMONTH('Settings'!$B$5,1),"Due next month","Not yet due"))))))</f>
        <v/>
      </c>
      <c r="Q998" s="16">
        <f>IF($P998="Overdue",'Settings'!$B$5-$O998,"")</f>
        <v/>
      </c>
      <c r="R998" s="16">
        <f>IF($A998="","",COUNT($H998,$J998,$K998))</f>
        <v/>
      </c>
      <c r="S998" s="17">
        <f>IF($O998="","",DATE(YEAR($O998),MONTH($O998),1))</f>
        <v/>
      </c>
      <c r="T998" s="16">
        <f>IF($P998="Overdue",COUNTIF($P$3:$P998,"Overdue"),"")</f>
        <v/>
      </c>
    </row>
    <row r="999">
      <c r="A999" s="4" t="n"/>
      <c r="B999" s="4" t="n"/>
      <c r="C999" s="14" t="n"/>
      <c r="D999" s="4" t="n"/>
      <c r="E999" s="4" t="n"/>
      <c r="F999" s="5" t="n"/>
      <c r="G999" s="6" t="n"/>
      <c r="H999" s="5" t="n"/>
      <c r="I999" s="4" t="n"/>
      <c r="J999" s="5" t="n"/>
      <c r="K999" s="5" t="n"/>
      <c r="L999" s="4" t="n"/>
      <c r="M999" s="5" t="n"/>
      <c r="N999" s="4" t="n"/>
      <c r="O999" s="15">
        <f>IF($F999="","",EDATE($F999,IF($G999="",'Settings'!$B$6,$G999)))</f>
        <v/>
      </c>
      <c r="P999" s="9">
        <f>IF($O999="","",IF(OR($M999&lt;&gt;"",$L999="Booked"),"Booked",IF(OR($L999="Declined",$L999="Moved / left"),"Closed",IF($O999&lt;DATE(YEAR('Settings'!$B$5),MONTH('Settings'!$B$5),1),"Overdue",IF($O999&lt;=EOMONTH('Settings'!$B$5,0),"Due this month",IF($O999&lt;=EOMONTH('Settings'!$B$5,1),"Due next month","Not yet due"))))))</f>
        <v/>
      </c>
      <c r="Q999" s="16">
        <f>IF($P999="Overdue",'Settings'!$B$5-$O999,"")</f>
        <v/>
      </c>
      <c r="R999" s="16">
        <f>IF($A999="","",COUNT($H999,$J999,$K999))</f>
        <v/>
      </c>
      <c r="S999" s="17">
        <f>IF($O999="","",DATE(YEAR($O999),MONTH($O999),1))</f>
        <v/>
      </c>
      <c r="T999" s="16">
        <f>IF($P999="Overdue",COUNTIF($P$3:$P999,"Overdue"),"")</f>
        <v/>
      </c>
    </row>
    <row r="1000">
      <c r="A1000" s="4" t="n"/>
      <c r="B1000" s="4" t="n"/>
      <c r="C1000" s="14" t="n"/>
      <c r="D1000" s="4" t="n"/>
      <c r="E1000" s="4" t="n"/>
      <c r="F1000" s="5" t="n"/>
      <c r="G1000" s="6" t="n"/>
      <c r="H1000" s="5" t="n"/>
      <c r="I1000" s="4" t="n"/>
      <c r="J1000" s="5" t="n"/>
      <c r="K1000" s="5" t="n"/>
      <c r="L1000" s="4" t="n"/>
      <c r="M1000" s="5" t="n"/>
      <c r="N1000" s="4" t="n"/>
      <c r="O1000" s="15">
        <f>IF($F1000="","",EDATE($F1000,IF($G1000="",'Settings'!$B$6,$G1000)))</f>
        <v/>
      </c>
      <c r="P1000" s="9">
        <f>IF($O1000="","",IF(OR($M1000&lt;&gt;"",$L1000="Booked"),"Booked",IF(OR($L1000="Declined",$L1000="Moved / left"),"Closed",IF($O1000&lt;DATE(YEAR('Settings'!$B$5),MONTH('Settings'!$B$5),1),"Overdue",IF($O1000&lt;=EOMONTH('Settings'!$B$5,0),"Due this month",IF($O1000&lt;=EOMONTH('Settings'!$B$5,1),"Due next month","Not yet due"))))))</f>
        <v/>
      </c>
      <c r="Q1000" s="16">
        <f>IF($P1000="Overdue",'Settings'!$B$5-$O1000,"")</f>
        <v/>
      </c>
      <c r="R1000" s="16">
        <f>IF($A1000="","",COUNT($H1000,$J1000,$K1000))</f>
        <v/>
      </c>
      <c r="S1000" s="17">
        <f>IF($O1000="","",DATE(YEAR($O1000),MONTH($O1000),1))</f>
        <v/>
      </c>
      <c r="T1000" s="16">
        <f>IF($P1000="Overdue",COUNTIF($P$3:$P1000,"Overdue"),"")</f>
        <v/>
      </c>
    </row>
    <row r="1001">
      <c r="A1001" s="4" t="n"/>
      <c r="B1001" s="4" t="n"/>
      <c r="C1001" s="14" t="n"/>
      <c r="D1001" s="4" t="n"/>
      <c r="E1001" s="4" t="n"/>
      <c r="F1001" s="5" t="n"/>
      <c r="G1001" s="6" t="n"/>
      <c r="H1001" s="5" t="n"/>
      <c r="I1001" s="4" t="n"/>
      <c r="J1001" s="5" t="n"/>
      <c r="K1001" s="5" t="n"/>
      <c r="L1001" s="4" t="n"/>
      <c r="M1001" s="5" t="n"/>
      <c r="N1001" s="4" t="n"/>
      <c r="O1001" s="15">
        <f>IF($F1001="","",EDATE($F1001,IF($G1001="",'Settings'!$B$6,$G1001)))</f>
        <v/>
      </c>
      <c r="P1001" s="9">
        <f>IF($O1001="","",IF(OR($M1001&lt;&gt;"",$L1001="Booked"),"Booked",IF(OR($L1001="Declined",$L1001="Moved / left"),"Closed",IF($O1001&lt;DATE(YEAR('Settings'!$B$5),MONTH('Settings'!$B$5),1),"Overdue",IF($O1001&lt;=EOMONTH('Settings'!$B$5,0),"Due this month",IF($O1001&lt;=EOMONTH('Settings'!$B$5,1),"Due next month","Not yet due"))))))</f>
        <v/>
      </c>
      <c r="Q1001" s="16">
        <f>IF($P1001="Overdue",'Settings'!$B$5-$O1001,"")</f>
        <v/>
      </c>
      <c r="R1001" s="16">
        <f>IF($A1001="","",COUNT($H1001,$J1001,$K1001))</f>
        <v/>
      </c>
      <c r="S1001" s="17">
        <f>IF($O1001="","",DATE(YEAR($O1001),MONTH($O1001),1))</f>
        <v/>
      </c>
      <c r="T1001" s="16">
        <f>IF($P1001="Overdue",COUNTIF($P$3:$P1001,"Overdue"),"")</f>
        <v/>
      </c>
    </row>
    <row r="1002">
      <c r="A1002" s="4" t="n"/>
      <c r="B1002" s="4" t="n"/>
      <c r="C1002" s="14" t="n"/>
      <c r="D1002" s="4" t="n"/>
      <c r="E1002" s="4" t="n"/>
      <c r="F1002" s="5" t="n"/>
      <c r="G1002" s="6" t="n"/>
      <c r="H1002" s="5" t="n"/>
      <c r="I1002" s="4" t="n"/>
      <c r="J1002" s="5" t="n"/>
      <c r="K1002" s="5" t="n"/>
      <c r="L1002" s="4" t="n"/>
      <c r="M1002" s="5" t="n"/>
      <c r="N1002" s="4" t="n"/>
      <c r="O1002" s="15">
        <f>IF($F1002="","",EDATE($F1002,IF($G1002="",'Settings'!$B$6,$G1002)))</f>
        <v/>
      </c>
      <c r="P1002" s="9">
        <f>IF($O1002="","",IF(OR($M1002&lt;&gt;"",$L1002="Booked"),"Booked",IF(OR($L1002="Declined",$L1002="Moved / left"),"Closed",IF($O1002&lt;DATE(YEAR('Settings'!$B$5),MONTH('Settings'!$B$5),1),"Overdue",IF($O1002&lt;=EOMONTH('Settings'!$B$5,0),"Due this month",IF($O1002&lt;=EOMONTH('Settings'!$B$5,1),"Due next month","Not yet due"))))))</f>
        <v/>
      </c>
      <c r="Q1002" s="16">
        <f>IF($P1002="Overdue",'Settings'!$B$5-$O1002,"")</f>
        <v/>
      </c>
      <c r="R1002" s="16">
        <f>IF($A1002="","",COUNT($H1002,$J1002,$K1002))</f>
        <v/>
      </c>
      <c r="S1002" s="17">
        <f>IF($O1002="","",DATE(YEAR($O1002),MONTH($O1002),1))</f>
        <v/>
      </c>
      <c r="T1002" s="16">
        <f>IF($P1002="Overdue",COUNTIF($P$3:$P1002,"Overdue"),"")</f>
        <v/>
      </c>
    </row>
    <row r="1003">
      <c r="A1003" s="4" t="n"/>
      <c r="B1003" s="4" t="n"/>
      <c r="C1003" s="14" t="n"/>
      <c r="D1003" s="4" t="n"/>
      <c r="E1003" s="4" t="n"/>
      <c r="F1003" s="5" t="n"/>
      <c r="G1003" s="6" t="n"/>
      <c r="H1003" s="5" t="n"/>
      <c r="I1003" s="4" t="n"/>
      <c r="J1003" s="5" t="n"/>
      <c r="K1003" s="5" t="n"/>
      <c r="L1003" s="4" t="n"/>
      <c r="M1003" s="5" t="n"/>
      <c r="N1003" s="4" t="n"/>
      <c r="O1003" s="15">
        <f>IF($F1003="","",EDATE($F1003,IF($G1003="",'Settings'!$B$6,$G1003)))</f>
        <v/>
      </c>
      <c r="P1003" s="9">
        <f>IF($O1003="","",IF(OR($M1003&lt;&gt;"",$L1003="Booked"),"Booked",IF(OR($L1003="Declined",$L1003="Moved / left"),"Closed",IF($O1003&lt;DATE(YEAR('Settings'!$B$5),MONTH('Settings'!$B$5),1),"Overdue",IF($O1003&lt;=EOMONTH('Settings'!$B$5,0),"Due this month",IF($O1003&lt;=EOMONTH('Settings'!$B$5,1),"Due next month","Not yet due"))))))</f>
        <v/>
      </c>
      <c r="Q1003" s="16">
        <f>IF($P1003="Overdue",'Settings'!$B$5-$O1003,"")</f>
        <v/>
      </c>
      <c r="R1003" s="16">
        <f>IF($A1003="","",COUNT($H1003,$J1003,$K1003))</f>
        <v/>
      </c>
      <c r="S1003" s="17">
        <f>IF($O1003="","",DATE(YEAR($O1003),MONTH($O1003),1))</f>
        <v/>
      </c>
      <c r="T1003" s="16">
        <f>IF($P1003="Overdue",COUNTIF($P$3:$P1003,"Overdue"),"")</f>
        <v/>
      </c>
    </row>
    <row r="1004">
      <c r="A1004" s="4" t="n"/>
      <c r="B1004" s="4" t="n"/>
      <c r="C1004" s="14" t="n"/>
      <c r="D1004" s="4" t="n"/>
      <c r="E1004" s="4" t="n"/>
      <c r="F1004" s="5" t="n"/>
      <c r="G1004" s="6" t="n"/>
      <c r="H1004" s="5" t="n"/>
      <c r="I1004" s="4" t="n"/>
      <c r="J1004" s="5" t="n"/>
      <c r="K1004" s="5" t="n"/>
      <c r="L1004" s="4" t="n"/>
      <c r="M1004" s="5" t="n"/>
      <c r="N1004" s="4" t="n"/>
      <c r="O1004" s="15">
        <f>IF($F1004="","",EDATE($F1004,IF($G1004="",'Settings'!$B$6,$G1004)))</f>
        <v/>
      </c>
      <c r="P1004" s="9">
        <f>IF($O1004="","",IF(OR($M1004&lt;&gt;"",$L1004="Booked"),"Booked",IF(OR($L1004="Declined",$L1004="Moved / left"),"Closed",IF($O1004&lt;DATE(YEAR('Settings'!$B$5),MONTH('Settings'!$B$5),1),"Overdue",IF($O1004&lt;=EOMONTH('Settings'!$B$5,0),"Due this month",IF($O1004&lt;=EOMONTH('Settings'!$B$5,1),"Due next month","Not yet due"))))))</f>
        <v/>
      </c>
      <c r="Q1004" s="16">
        <f>IF($P1004="Overdue",'Settings'!$B$5-$O1004,"")</f>
        <v/>
      </c>
      <c r="R1004" s="16">
        <f>IF($A1004="","",COUNT($H1004,$J1004,$K1004))</f>
        <v/>
      </c>
      <c r="S1004" s="17">
        <f>IF($O1004="","",DATE(YEAR($O1004),MONTH($O1004),1))</f>
        <v/>
      </c>
      <c r="T1004" s="16">
        <f>IF($P1004="Overdue",COUNTIF($P$3:$P1004,"Overdue"),"")</f>
        <v/>
      </c>
    </row>
    <row r="1005">
      <c r="A1005" s="4" t="n"/>
      <c r="B1005" s="4" t="n"/>
      <c r="C1005" s="14" t="n"/>
      <c r="D1005" s="4" t="n"/>
      <c r="E1005" s="4" t="n"/>
      <c r="F1005" s="5" t="n"/>
      <c r="G1005" s="6" t="n"/>
      <c r="H1005" s="5" t="n"/>
      <c r="I1005" s="4" t="n"/>
      <c r="J1005" s="5" t="n"/>
      <c r="K1005" s="5" t="n"/>
      <c r="L1005" s="4" t="n"/>
      <c r="M1005" s="5" t="n"/>
      <c r="N1005" s="4" t="n"/>
      <c r="O1005" s="15">
        <f>IF($F1005="","",EDATE($F1005,IF($G1005="",'Settings'!$B$6,$G1005)))</f>
        <v/>
      </c>
      <c r="P1005" s="9">
        <f>IF($O1005="","",IF(OR($M1005&lt;&gt;"",$L1005="Booked"),"Booked",IF(OR($L1005="Declined",$L1005="Moved / left"),"Closed",IF($O1005&lt;DATE(YEAR('Settings'!$B$5),MONTH('Settings'!$B$5),1),"Overdue",IF($O1005&lt;=EOMONTH('Settings'!$B$5,0),"Due this month",IF($O1005&lt;=EOMONTH('Settings'!$B$5,1),"Due next month","Not yet due"))))))</f>
        <v/>
      </c>
      <c r="Q1005" s="16">
        <f>IF($P1005="Overdue",'Settings'!$B$5-$O1005,"")</f>
        <v/>
      </c>
      <c r="R1005" s="16">
        <f>IF($A1005="","",COUNT($H1005,$J1005,$K1005))</f>
        <v/>
      </c>
      <c r="S1005" s="17">
        <f>IF($O1005="","",DATE(YEAR($O1005),MONTH($O1005),1))</f>
        <v/>
      </c>
      <c r="T1005" s="16">
        <f>IF($P1005="Overdue",COUNTIF($P$3:$P1005,"Overdue"),"")</f>
        <v/>
      </c>
    </row>
    <row r="1006">
      <c r="A1006" s="4" t="n"/>
      <c r="B1006" s="4" t="n"/>
      <c r="C1006" s="14" t="n"/>
      <c r="D1006" s="4" t="n"/>
      <c r="E1006" s="4" t="n"/>
      <c r="F1006" s="5" t="n"/>
      <c r="G1006" s="6" t="n"/>
      <c r="H1006" s="5" t="n"/>
      <c r="I1006" s="4" t="n"/>
      <c r="J1006" s="5" t="n"/>
      <c r="K1006" s="5" t="n"/>
      <c r="L1006" s="4" t="n"/>
      <c r="M1006" s="5" t="n"/>
      <c r="N1006" s="4" t="n"/>
      <c r="O1006" s="15">
        <f>IF($F1006="","",EDATE($F1006,IF($G1006="",'Settings'!$B$6,$G1006)))</f>
        <v/>
      </c>
      <c r="P1006" s="9">
        <f>IF($O1006="","",IF(OR($M1006&lt;&gt;"",$L1006="Booked"),"Booked",IF(OR($L1006="Declined",$L1006="Moved / left"),"Closed",IF($O1006&lt;DATE(YEAR('Settings'!$B$5),MONTH('Settings'!$B$5),1),"Overdue",IF($O1006&lt;=EOMONTH('Settings'!$B$5,0),"Due this month",IF($O1006&lt;=EOMONTH('Settings'!$B$5,1),"Due next month","Not yet due"))))))</f>
        <v/>
      </c>
      <c r="Q1006" s="16">
        <f>IF($P1006="Overdue",'Settings'!$B$5-$O1006,"")</f>
        <v/>
      </c>
      <c r="R1006" s="16">
        <f>IF($A1006="","",COUNT($H1006,$J1006,$K1006))</f>
        <v/>
      </c>
      <c r="S1006" s="17">
        <f>IF($O1006="","",DATE(YEAR($O1006),MONTH($O1006),1))</f>
        <v/>
      </c>
      <c r="T1006" s="16">
        <f>IF($P1006="Overdue",COUNTIF($P$3:$P1006,"Overdue"),"")</f>
        <v/>
      </c>
    </row>
    <row r="1007">
      <c r="A1007" s="4" t="n"/>
      <c r="B1007" s="4" t="n"/>
      <c r="C1007" s="14" t="n"/>
      <c r="D1007" s="4" t="n"/>
      <c r="E1007" s="4" t="n"/>
      <c r="F1007" s="5" t="n"/>
      <c r="G1007" s="6" t="n"/>
      <c r="H1007" s="5" t="n"/>
      <c r="I1007" s="4" t="n"/>
      <c r="J1007" s="5" t="n"/>
      <c r="K1007" s="5" t="n"/>
      <c r="L1007" s="4" t="n"/>
      <c r="M1007" s="5" t="n"/>
      <c r="N1007" s="4" t="n"/>
      <c r="O1007" s="15">
        <f>IF($F1007="","",EDATE($F1007,IF($G1007="",'Settings'!$B$6,$G1007)))</f>
        <v/>
      </c>
      <c r="P1007" s="9">
        <f>IF($O1007="","",IF(OR($M1007&lt;&gt;"",$L1007="Booked"),"Booked",IF(OR($L1007="Declined",$L1007="Moved / left"),"Closed",IF($O1007&lt;DATE(YEAR('Settings'!$B$5),MONTH('Settings'!$B$5),1),"Overdue",IF($O1007&lt;=EOMONTH('Settings'!$B$5,0),"Due this month",IF($O1007&lt;=EOMONTH('Settings'!$B$5,1),"Due next month","Not yet due"))))))</f>
        <v/>
      </c>
      <c r="Q1007" s="16">
        <f>IF($P1007="Overdue",'Settings'!$B$5-$O1007,"")</f>
        <v/>
      </c>
      <c r="R1007" s="16">
        <f>IF($A1007="","",COUNT($H1007,$J1007,$K1007))</f>
        <v/>
      </c>
      <c r="S1007" s="17">
        <f>IF($O1007="","",DATE(YEAR($O1007),MONTH($O1007),1))</f>
        <v/>
      </c>
      <c r="T1007" s="16">
        <f>IF($P1007="Overdue",COUNTIF($P$3:$P1007,"Overdue"),"")</f>
        <v/>
      </c>
    </row>
    <row r="1008">
      <c r="A1008" s="4" t="n"/>
      <c r="B1008" s="4" t="n"/>
      <c r="C1008" s="14" t="n"/>
      <c r="D1008" s="4" t="n"/>
      <c r="E1008" s="4" t="n"/>
      <c r="F1008" s="5" t="n"/>
      <c r="G1008" s="6" t="n"/>
      <c r="H1008" s="5" t="n"/>
      <c r="I1008" s="4" t="n"/>
      <c r="J1008" s="5" t="n"/>
      <c r="K1008" s="5" t="n"/>
      <c r="L1008" s="4" t="n"/>
      <c r="M1008" s="5" t="n"/>
      <c r="N1008" s="4" t="n"/>
      <c r="O1008" s="15">
        <f>IF($F1008="","",EDATE($F1008,IF($G1008="",'Settings'!$B$6,$G1008)))</f>
        <v/>
      </c>
      <c r="P1008" s="9">
        <f>IF($O1008="","",IF(OR($M1008&lt;&gt;"",$L1008="Booked"),"Booked",IF(OR($L1008="Declined",$L1008="Moved / left"),"Closed",IF($O1008&lt;DATE(YEAR('Settings'!$B$5),MONTH('Settings'!$B$5),1),"Overdue",IF($O1008&lt;=EOMONTH('Settings'!$B$5,0),"Due this month",IF($O1008&lt;=EOMONTH('Settings'!$B$5,1),"Due next month","Not yet due"))))))</f>
        <v/>
      </c>
      <c r="Q1008" s="16">
        <f>IF($P1008="Overdue",'Settings'!$B$5-$O1008,"")</f>
        <v/>
      </c>
      <c r="R1008" s="16">
        <f>IF($A1008="","",COUNT($H1008,$J1008,$K1008))</f>
        <v/>
      </c>
      <c r="S1008" s="17">
        <f>IF($O1008="","",DATE(YEAR($O1008),MONTH($O1008),1))</f>
        <v/>
      </c>
      <c r="T1008" s="16">
        <f>IF($P1008="Overdue",COUNTIF($P$3:$P1008,"Overdue"),"")</f>
        <v/>
      </c>
    </row>
    <row r="1009">
      <c r="A1009" s="4" t="n"/>
      <c r="B1009" s="4" t="n"/>
      <c r="C1009" s="14" t="n"/>
      <c r="D1009" s="4" t="n"/>
      <c r="E1009" s="4" t="n"/>
      <c r="F1009" s="5" t="n"/>
      <c r="G1009" s="6" t="n"/>
      <c r="H1009" s="5" t="n"/>
      <c r="I1009" s="4" t="n"/>
      <c r="J1009" s="5" t="n"/>
      <c r="K1009" s="5" t="n"/>
      <c r="L1009" s="4" t="n"/>
      <c r="M1009" s="5" t="n"/>
      <c r="N1009" s="4" t="n"/>
      <c r="O1009" s="15">
        <f>IF($F1009="","",EDATE($F1009,IF($G1009="",'Settings'!$B$6,$G1009)))</f>
        <v/>
      </c>
      <c r="P1009" s="9">
        <f>IF($O1009="","",IF(OR($M1009&lt;&gt;"",$L1009="Booked"),"Booked",IF(OR($L1009="Declined",$L1009="Moved / left"),"Closed",IF($O1009&lt;DATE(YEAR('Settings'!$B$5),MONTH('Settings'!$B$5),1),"Overdue",IF($O1009&lt;=EOMONTH('Settings'!$B$5,0),"Due this month",IF($O1009&lt;=EOMONTH('Settings'!$B$5,1),"Due next month","Not yet due"))))))</f>
        <v/>
      </c>
      <c r="Q1009" s="16">
        <f>IF($P1009="Overdue",'Settings'!$B$5-$O1009,"")</f>
        <v/>
      </c>
      <c r="R1009" s="16">
        <f>IF($A1009="","",COUNT($H1009,$J1009,$K1009))</f>
        <v/>
      </c>
      <c r="S1009" s="17">
        <f>IF($O1009="","",DATE(YEAR($O1009),MONTH($O1009),1))</f>
        <v/>
      </c>
      <c r="T1009" s="16">
        <f>IF($P1009="Overdue",COUNTIF($P$3:$P1009,"Overdue"),"")</f>
        <v/>
      </c>
    </row>
    <row r="1010">
      <c r="A1010" s="4" t="n"/>
      <c r="B1010" s="4" t="n"/>
      <c r="C1010" s="14" t="n"/>
      <c r="D1010" s="4" t="n"/>
      <c r="E1010" s="4" t="n"/>
      <c r="F1010" s="5" t="n"/>
      <c r="G1010" s="6" t="n"/>
      <c r="H1010" s="5" t="n"/>
      <c r="I1010" s="4" t="n"/>
      <c r="J1010" s="5" t="n"/>
      <c r="K1010" s="5" t="n"/>
      <c r="L1010" s="4" t="n"/>
      <c r="M1010" s="5" t="n"/>
      <c r="N1010" s="4" t="n"/>
      <c r="O1010" s="15">
        <f>IF($F1010="","",EDATE($F1010,IF($G1010="",'Settings'!$B$6,$G1010)))</f>
        <v/>
      </c>
      <c r="P1010" s="9">
        <f>IF($O1010="","",IF(OR($M1010&lt;&gt;"",$L1010="Booked"),"Booked",IF(OR($L1010="Declined",$L1010="Moved / left"),"Closed",IF($O1010&lt;DATE(YEAR('Settings'!$B$5),MONTH('Settings'!$B$5),1),"Overdue",IF($O1010&lt;=EOMONTH('Settings'!$B$5,0),"Due this month",IF($O1010&lt;=EOMONTH('Settings'!$B$5,1),"Due next month","Not yet due"))))))</f>
        <v/>
      </c>
      <c r="Q1010" s="16">
        <f>IF($P1010="Overdue",'Settings'!$B$5-$O1010,"")</f>
        <v/>
      </c>
      <c r="R1010" s="16">
        <f>IF($A1010="","",COUNT($H1010,$J1010,$K1010))</f>
        <v/>
      </c>
      <c r="S1010" s="17">
        <f>IF($O1010="","",DATE(YEAR($O1010),MONTH($O1010),1))</f>
        <v/>
      </c>
      <c r="T1010" s="16">
        <f>IF($P1010="Overdue",COUNTIF($P$3:$P1010,"Overdue"),"")</f>
        <v/>
      </c>
    </row>
    <row r="1011">
      <c r="A1011" s="4" t="n"/>
      <c r="B1011" s="4" t="n"/>
      <c r="C1011" s="14" t="n"/>
      <c r="D1011" s="4" t="n"/>
      <c r="E1011" s="4" t="n"/>
      <c r="F1011" s="5" t="n"/>
      <c r="G1011" s="6" t="n"/>
      <c r="H1011" s="5" t="n"/>
      <c r="I1011" s="4" t="n"/>
      <c r="J1011" s="5" t="n"/>
      <c r="K1011" s="5" t="n"/>
      <c r="L1011" s="4" t="n"/>
      <c r="M1011" s="5" t="n"/>
      <c r="N1011" s="4" t="n"/>
      <c r="O1011" s="15">
        <f>IF($F1011="","",EDATE($F1011,IF($G1011="",'Settings'!$B$6,$G1011)))</f>
        <v/>
      </c>
      <c r="P1011" s="9">
        <f>IF($O1011="","",IF(OR($M1011&lt;&gt;"",$L1011="Booked"),"Booked",IF(OR($L1011="Declined",$L1011="Moved / left"),"Closed",IF($O1011&lt;DATE(YEAR('Settings'!$B$5),MONTH('Settings'!$B$5),1),"Overdue",IF($O1011&lt;=EOMONTH('Settings'!$B$5,0),"Due this month",IF($O1011&lt;=EOMONTH('Settings'!$B$5,1),"Due next month","Not yet due"))))))</f>
        <v/>
      </c>
      <c r="Q1011" s="16">
        <f>IF($P1011="Overdue",'Settings'!$B$5-$O1011,"")</f>
        <v/>
      </c>
      <c r="R1011" s="16">
        <f>IF($A1011="","",COUNT($H1011,$J1011,$K1011))</f>
        <v/>
      </c>
      <c r="S1011" s="17">
        <f>IF($O1011="","",DATE(YEAR($O1011),MONTH($O1011),1))</f>
        <v/>
      </c>
      <c r="T1011" s="16">
        <f>IF($P1011="Overdue",COUNTIF($P$3:$P1011,"Overdue"),"")</f>
        <v/>
      </c>
    </row>
    <row r="1012">
      <c r="A1012" s="4" t="n"/>
      <c r="B1012" s="4" t="n"/>
      <c r="C1012" s="14" t="n"/>
      <c r="D1012" s="4" t="n"/>
      <c r="E1012" s="4" t="n"/>
      <c r="F1012" s="5" t="n"/>
      <c r="G1012" s="6" t="n"/>
      <c r="H1012" s="5" t="n"/>
      <c r="I1012" s="4" t="n"/>
      <c r="J1012" s="5" t="n"/>
      <c r="K1012" s="5" t="n"/>
      <c r="L1012" s="4" t="n"/>
      <c r="M1012" s="5" t="n"/>
      <c r="N1012" s="4" t="n"/>
      <c r="O1012" s="15">
        <f>IF($F1012="","",EDATE($F1012,IF($G1012="",'Settings'!$B$6,$G1012)))</f>
        <v/>
      </c>
      <c r="P1012" s="9">
        <f>IF($O1012="","",IF(OR($M1012&lt;&gt;"",$L1012="Booked"),"Booked",IF(OR($L1012="Declined",$L1012="Moved / left"),"Closed",IF($O1012&lt;DATE(YEAR('Settings'!$B$5),MONTH('Settings'!$B$5),1),"Overdue",IF($O1012&lt;=EOMONTH('Settings'!$B$5,0),"Due this month",IF($O1012&lt;=EOMONTH('Settings'!$B$5,1),"Due next month","Not yet due"))))))</f>
        <v/>
      </c>
      <c r="Q1012" s="16">
        <f>IF($P1012="Overdue",'Settings'!$B$5-$O1012,"")</f>
        <v/>
      </c>
      <c r="R1012" s="16">
        <f>IF($A1012="","",COUNT($H1012,$J1012,$K1012))</f>
        <v/>
      </c>
      <c r="S1012" s="17">
        <f>IF($O1012="","",DATE(YEAR($O1012),MONTH($O1012),1))</f>
        <v/>
      </c>
      <c r="T1012" s="16">
        <f>IF($P1012="Overdue",COUNTIF($P$3:$P1012,"Overdue"),"")</f>
        <v/>
      </c>
    </row>
    <row r="1013">
      <c r="A1013" s="4" t="n"/>
      <c r="B1013" s="4" t="n"/>
      <c r="C1013" s="14" t="n"/>
      <c r="D1013" s="4" t="n"/>
      <c r="E1013" s="4" t="n"/>
      <c r="F1013" s="5" t="n"/>
      <c r="G1013" s="6" t="n"/>
      <c r="H1013" s="5" t="n"/>
      <c r="I1013" s="4" t="n"/>
      <c r="J1013" s="5" t="n"/>
      <c r="K1013" s="5" t="n"/>
      <c r="L1013" s="4" t="n"/>
      <c r="M1013" s="5" t="n"/>
      <c r="N1013" s="4" t="n"/>
      <c r="O1013" s="15">
        <f>IF($F1013="","",EDATE($F1013,IF($G1013="",'Settings'!$B$6,$G1013)))</f>
        <v/>
      </c>
      <c r="P1013" s="9">
        <f>IF($O1013="","",IF(OR($M1013&lt;&gt;"",$L1013="Booked"),"Booked",IF(OR($L1013="Declined",$L1013="Moved / left"),"Closed",IF($O1013&lt;DATE(YEAR('Settings'!$B$5),MONTH('Settings'!$B$5),1),"Overdue",IF($O1013&lt;=EOMONTH('Settings'!$B$5,0),"Due this month",IF($O1013&lt;=EOMONTH('Settings'!$B$5,1),"Due next month","Not yet due"))))))</f>
        <v/>
      </c>
      <c r="Q1013" s="16">
        <f>IF($P1013="Overdue",'Settings'!$B$5-$O1013,"")</f>
        <v/>
      </c>
      <c r="R1013" s="16">
        <f>IF($A1013="","",COUNT($H1013,$J1013,$K1013))</f>
        <v/>
      </c>
      <c r="S1013" s="17">
        <f>IF($O1013="","",DATE(YEAR($O1013),MONTH($O1013),1))</f>
        <v/>
      </c>
      <c r="T1013" s="16">
        <f>IF($P1013="Overdue",COUNTIF($P$3:$P1013,"Overdue"),"")</f>
        <v/>
      </c>
    </row>
    <row r="1014">
      <c r="A1014" s="4" t="n"/>
      <c r="B1014" s="4" t="n"/>
      <c r="C1014" s="14" t="n"/>
      <c r="D1014" s="4" t="n"/>
      <c r="E1014" s="4" t="n"/>
      <c r="F1014" s="5" t="n"/>
      <c r="G1014" s="6" t="n"/>
      <c r="H1014" s="5" t="n"/>
      <c r="I1014" s="4" t="n"/>
      <c r="J1014" s="5" t="n"/>
      <c r="K1014" s="5" t="n"/>
      <c r="L1014" s="4" t="n"/>
      <c r="M1014" s="5" t="n"/>
      <c r="N1014" s="4" t="n"/>
      <c r="O1014" s="15">
        <f>IF($F1014="","",EDATE($F1014,IF($G1014="",'Settings'!$B$6,$G1014)))</f>
        <v/>
      </c>
      <c r="P1014" s="9">
        <f>IF($O1014="","",IF(OR($M1014&lt;&gt;"",$L1014="Booked"),"Booked",IF(OR($L1014="Declined",$L1014="Moved / left"),"Closed",IF($O1014&lt;DATE(YEAR('Settings'!$B$5),MONTH('Settings'!$B$5),1),"Overdue",IF($O1014&lt;=EOMONTH('Settings'!$B$5,0),"Due this month",IF($O1014&lt;=EOMONTH('Settings'!$B$5,1),"Due next month","Not yet due"))))))</f>
        <v/>
      </c>
      <c r="Q1014" s="16">
        <f>IF($P1014="Overdue",'Settings'!$B$5-$O1014,"")</f>
        <v/>
      </c>
      <c r="R1014" s="16">
        <f>IF($A1014="","",COUNT($H1014,$J1014,$K1014))</f>
        <v/>
      </c>
      <c r="S1014" s="17">
        <f>IF($O1014="","",DATE(YEAR($O1014),MONTH($O1014),1))</f>
        <v/>
      </c>
      <c r="T1014" s="16">
        <f>IF($P1014="Overdue",COUNTIF($P$3:$P1014,"Overdue"),"")</f>
        <v/>
      </c>
    </row>
    <row r="1015">
      <c r="A1015" s="4" t="n"/>
      <c r="B1015" s="4" t="n"/>
      <c r="C1015" s="14" t="n"/>
      <c r="D1015" s="4" t="n"/>
      <c r="E1015" s="4" t="n"/>
      <c r="F1015" s="5" t="n"/>
      <c r="G1015" s="6" t="n"/>
      <c r="H1015" s="5" t="n"/>
      <c r="I1015" s="4" t="n"/>
      <c r="J1015" s="5" t="n"/>
      <c r="K1015" s="5" t="n"/>
      <c r="L1015" s="4" t="n"/>
      <c r="M1015" s="5" t="n"/>
      <c r="N1015" s="4" t="n"/>
      <c r="O1015" s="15">
        <f>IF($F1015="","",EDATE($F1015,IF($G1015="",'Settings'!$B$6,$G1015)))</f>
        <v/>
      </c>
      <c r="P1015" s="9">
        <f>IF($O1015="","",IF(OR($M1015&lt;&gt;"",$L1015="Booked"),"Booked",IF(OR($L1015="Declined",$L1015="Moved / left"),"Closed",IF($O1015&lt;DATE(YEAR('Settings'!$B$5),MONTH('Settings'!$B$5),1),"Overdue",IF($O1015&lt;=EOMONTH('Settings'!$B$5,0),"Due this month",IF($O1015&lt;=EOMONTH('Settings'!$B$5,1),"Due next month","Not yet due"))))))</f>
        <v/>
      </c>
      <c r="Q1015" s="16">
        <f>IF($P1015="Overdue",'Settings'!$B$5-$O1015,"")</f>
        <v/>
      </c>
      <c r="R1015" s="16">
        <f>IF($A1015="","",COUNT($H1015,$J1015,$K1015))</f>
        <v/>
      </c>
      <c r="S1015" s="17">
        <f>IF($O1015="","",DATE(YEAR($O1015),MONTH($O1015),1))</f>
        <v/>
      </c>
      <c r="T1015" s="16">
        <f>IF($P1015="Overdue",COUNTIF($P$3:$P1015,"Overdue"),"")</f>
        <v/>
      </c>
    </row>
    <row r="1016">
      <c r="A1016" s="4" t="n"/>
      <c r="B1016" s="4" t="n"/>
      <c r="C1016" s="14" t="n"/>
      <c r="D1016" s="4" t="n"/>
      <c r="E1016" s="4" t="n"/>
      <c r="F1016" s="5" t="n"/>
      <c r="G1016" s="6" t="n"/>
      <c r="H1016" s="5" t="n"/>
      <c r="I1016" s="4" t="n"/>
      <c r="J1016" s="5" t="n"/>
      <c r="K1016" s="5" t="n"/>
      <c r="L1016" s="4" t="n"/>
      <c r="M1016" s="5" t="n"/>
      <c r="N1016" s="4" t="n"/>
      <c r="O1016" s="15">
        <f>IF($F1016="","",EDATE($F1016,IF($G1016="",'Settings'!$B$6,$G1016)))</f>
        <v/>
      </c>
      <c r="P1016" s="9">
        <f>IF($O1016="","",IF(OR($M1016&lt;&gt;"",$L1016="Booked"),"Booked",IF(OR($L1016="Declined",$L1016="Moved / left"),"Closed",IF($O1016&lt;DATE(YEAR('Settings'!$B$5),MONTH('Settings'!$B$5),1),"Overdue",IF($O1016&lt;=EOMONTH('Settings'!$B$5,0),"Due this month",IF($O1016&lt;=EOMONTH('Settings'!$B$5,1),"Due next month","Not yet due"))))))</f>
        <v/>
      </c>
      <c r="Q1016" s="16">
        <f>IF($P1016="Overdue",'Settings'!$B$5-$O1016,"")</f>
        <v/>
      </c>
      <c r="R1016" s="16">
        <f>IF($A1016="","",COUNT($H1016,$J1016,$K1016))</f>
        <v/>
      </c>
      <c r="S1016" s="17">
        <f>IF($O1016="","",DATE(YEAR($O1016),MONTH($O1016),1))</f>
        <v/>
      </c>
      <c r="T1016" s="16">
        <f>IF($P1016="Overdue",COUNTIF($P$3:$P1016,"Overdue"),"")</f>
        <v/>
      </c>
    </row>
    <row r="1017">
      <c r="A1017" s="4" t="n"/>
      <c r="B1017" s="4" t="n"/>
      <c r="C1017" s="14" t="n"/>
      <c r="D1017" s="4" t="n"/>
      <c r="E1017" s="4" t="n"/>
      <c r="F1017" s="5" t="n"/>
      <c r="G1017" s="6" t="n"/>
      <c r="H1017" s="5" t="n"/>
      <c r="I1017" s="4" t="n"/>
      <c r="J1017" s="5" t="n"/>
      <c r="K1017" s="5" t="n"/>
      <c r="L1017" s="4" t="n"/>
      <c r="M1017" s="5" t="n"/>
      <c r="N1017" s="4" t="n"/>
      <c r="O1017" s="15">
        <f>IF($F1017="","",EDATE($F1017,IF($G1017="",'Settings'!$B$6,$G1017)))</f>
        <v/>
      </c>
      <c r="P1017" s="9">
        <f>IF($O1017="","",IF(OR($M1017&lt;&gt;"",$L1017="Booked"),"Booked",IF(OR($L1017="Declined",$L1017="Moved / left"),"Closed",IF($O1017&lt;DATE(YEAR('Settings'!$B$5),MONTH('Settings'!$B$5),1),"Overdue",IF($O1017&lt;=EOMONTH('Settings'!$B$5,0),"Due this month",IF($O1017&lt;=EOMONTH('Settings'!$B$5,1),"Due next month","Not yet due"))))))</f>
        <v/>
      </c>
      <c r="Q1017" s="16">
        <f>IF($P1017="Overdue",'Settings'!$B$5-$O1017,"")</f>
        <v/>
      </c>
      <c r="R1017" s="16">
        <f>IF($A1017="","",COUNT($H1017,$J1017,$K1017))</f>
        <v/>
      </c>
      <c r="S1017" s="17">
        <f>IF($O1017="","",DATE(YEAR($O1017),MONTH($O1017),1))</f>
        <v/>
      </c>
      <c r="T1017" s="16">
        <f>IF($P1017="Overdue",COUNTIF($P$3:$P1017,"Overdue"),"")</f>
        <v/>
      </c>
    </row>
    <row r="1018">
      <c r="A1018" s="4" t="n"/>
      <c r="B1018" s="4" t="n"/>
      <c r="C1018" s="14" t="n"/>
      <c r="D1018" s="4" t="n"/>
      <c r="E1018" s="4" t="n"/>
      <c r="F1018" s="5" t="n"/>
      <c r="G1018" s="6" t="n"/>
      <c r="H1018" s="5" t="n"/>
      <c r="I1018" s="4" t="n"/>
      <c r="J1018" s="5" t="n"/>
      <c r="K1018" s="5" t="n"/>
      <c r="L1018" s="4" t="n"/>
      <c r="M1018" s="5" t="n"/>
      <c r="N1018" s="4" t="n"/>
      <c r="O1018" s="15">
        <f>IF($F1018="","",EDATE($F1018,IF($G1018="",'Settings'!$B$6,$G1018)))</f>
        <v/>
      </c>
      <c r="P1018" s="9">
        <f>IF($O1018="","",IF(OR($M1018&lt;&gt;"",$L1018="Booked"),"Booked",IF(OR($L1018="Declined",$L1018="Moved / left"),"Closed",IF($O1018&lt;DATE(YEAR('Settings'!$B$5),MONTH('Settings'!$B$5),1),"Overdue",IF($O1018&lt;=EOMONTH('Settings'!$B$5,0),"Due this month",IF($O1018&lt;=EOMONTH('Settings'!$B$5,1),"Due next month","Not yet due"))))))</f>
        <v/>
      </c>
      <c r="Q1018" s="16">
        <f>IF($P1018="Overdue",'Settings'!$B$5-$O1018,"")</f>
        <v/>
      </c>
      <c r="R1018" s="16">
        <f>IF($A1018="","",COUNT($H1018,$J1018,$K1018))</f>
        <v/>
      </c>
      <c r="S1018" s="17">
        <f>IF($O1018="","",DATE(YEAR($O1018),MONTH($O1018),1))</f>
        <v/>
      </c>
      <c r="T1018" s="16">
        <f>IF($P1018="Overdue",COUNTIF($P$3:$P1018,"Overdue"),"")</f>
        <v/>
      </c>
    </row>
    <row r="1019">
      <c r="A1019" s="4" t="n"/>
      <c r="B1019" s="4" t="n"/>
      <c r="C1019" s="14" t="n"/>
      <c r="D1019" s="4" t="n"/>
      <c r="E1019" s="4" t="n"/>
      <c r="F1019" s="5" t="n"/>
      <c r="G1019" s="6" t="n"/>
      <c r="H1019" s="5" t="n"/>
      <c r="I1019" s="4" t="n"/>
      <c r="J1019" s="5" t="n"/>
      <c r="K1019" s="5" t="n"/>
      <c r="L1019" s="4" t="n"/>
      <c r="M1019" s="5" t="n"/>
      <c r="N1019" s="4" t="n"/>
      <c r="O1019" s="15">
        <f>IF($F1019="","",EDATE($F1019,IF($G1019="",'Settings'!$B$6,$G1019)))</f>
        <v/>
      </c>
      <c r="P1019" s="9">
        <f>IF($O1019="","",IF(OR($M1019&lt;&gt;"",$L1019="Booked"),"Booked",IF(OR($L1019="Declined",$L1019="Moved / left"),"Closed",IF($O1019&lt;DATE(YEAR('Settings'!$B$5),MONTH('Settings'!$B$5),1),"Overdue",IF($O1019&lt;=EOMONTH('Settings'!$B$5,0),"Due this month",IF($O1019&lt;=EOMONTH('Settings'!$B$5,1),"Due next month","Not yet due"))))))</f>
        <v/>
      </c>
      <c r="Q1019" s="16">
        <f>IF($P1019="Overdue",'Settings'!$B$5-$O1019,"")</f>
        <v/>
      </c>
      <c r="R1019" s="16">
        <f>IF($A1019="","",COUNT($H1019,$J1019,$K1019))</f>
        <v/>
      </c>
      <c r="S1019" s="17">
        <f>IF($O1019="","",DATE(YEAR($O1019),MONTH($O1019),1))</f>
        <v/>
      </c>
      <c r="T1019" s="16">
        <f>IF($P1019="Overdue",COUNTIF($P$3:$P1019,"Overdue"),"")</f>
        <v/>
      </c>
    </row>
    <row r="1020">
      <c r="A1020" s="4" t="n"/>
      <c r="B1020" s="4" t="n"/>
      <c r="C1020" s="14" t="n"/>
      <c r="D1020" s="4" t="n"/>
      <c r="E1020" s="4" t="n"/>
      <c r="F1020" s="5" t="n"/>
      <c r="G1020" s="6" t="n"/>
      <c r="H1020" s="5" t="n"/>
      <c r="I1020" s="4" t="n"/>
      <c r="J1020" s="5" t="n"/>
      <c r="K1020" s="5" t="n"/>
      <c r="L1020" s="4" t="n"/>
      <c r="M1020" s="5" t="n"/>
      <c r="N1020" s="4" t="n"/>
      <c r="O1020" s="15">
        <f>IF($F1020="","",EDATE($F1020,IF($G1020="",'Settings'!$B$6,$G1020)))</f>
        <v/>
      </c>
      <c r="P1020" s="9">
        <f>IF($O1020="","",IF(OR($M1020&lt;&gt;"",$L1020="Booked"),"Booked",IF(OR($L1020="Declined",$L1020="Moved / left"),"Closed",IF($O1020&lt;DATE(YEAR('Settings'!$B$5),MONTH('Settings'!$B$5),1),"Overdue",IF($O1020&lt;=EOMONTH('Settings'!$B$5,0),"Due this month",IF($O1020&lt;=EOMONTH('Settings'!$B$5,1),"Due next month","Not yet due"))))))</f>
        <v/>
      </c>
      <c r="Q1020" s="16">
        <f>IF($P1020="Overdue",'Settings'!$B$5-$O1020,"")</f>
        <v/>
      </c>
      <c r="R1020" s="16">
        <f>IF($A1020="","",COUNT($H1020,$J1020,$K1020))</f>
        <v/>
      </c>
      <c r="S1020" s="17">
        <f>IF($O1020="","",DATE(YEAR($O1020),MONTH($O1020),1))</f>
        <v/>
      </c>
      <c r="T1020" s="16">
        <f>IF($P1020="Overdue",COUNTIF($P$3:$P1020,"Overdue"),"")</f>
        <v/>
      </c>
    </row>
    <row r="1021">
      <c r="A1021" s="4" t="n"/>
      <c r="B1021" s="4" t="n"/>
      <c r="C1021" s="14" t="n"/>
      <c r="D1021" s="4" t="n"/>
      <c r="E1021" s="4" t="n"/>
      <c r="F1021" s="5" t="n"/>
      <c r="G1021" s="6" t="n"/>
      <c r="H1021" s="5" t="n"/>
      <c r="I1021" s="4" t="n"/>
      <c r="J1021" s="5" t="n"/>
      <c r="K1021" s="5" t="n"/>
      <c r="L1021" s="4" t="n"/>
      <c r="M1021" s="5" t="n"/>
      <c r="N1021" s="4" t="n"/>
      <c r="O1021" s="15">
        <f>IF($F1021="","",EDATE($F1021,IF($G1021="",'Settings'!$B$6,$G1021)))</f>
        <v/>
      </c>
      <c r="P1021" s="9">
        <f>IF($O1021="","",IF(OR($M1021&lt;&gt;"",$L1021="Booked"),"Booked",IF(OR($L1021="Declined",$L1021="Moved / left"),"Closed",IF($O1021&lt;DATE(YEAR('Settings'!$B$5),MONTH('Settings'!$B$5),1),"Overdue",IF($O1021&lt;=EOMONTH('Settings'!$B$5,0),"Due this month",IF($O1021&lt;=EOMONTH('Settings'!$B$5,1),"Due next month","Not yet due"))))))</f>
        <v/>
      </c>
      <c r="Q1021" s="16">
        <f>IF($P1021="Overdue",'Settings'!$B$5-$O1021,"")</f>
        <v/>
      </c>
      <c r="R1021" s="16">
        <f>IF($A1021="","",COUNT($H1021,$J1021,$K1021))</f>
        <v/>
      </c>
      <c r="S1021" s="17">
        <f>IF($O1021="","",DATE(YEAR($O1021),MONTH($O1021),1))</f>
        <v/>
      </c>
      <c r="T1021" s="16">
        <f>IF($P1021="Overdue",COUNTIF($P$3:$P1021,"Overdue"),"")</f>
        <v/>
      </c>
    </row>
    <row r="1022">
      <c r="A1022" s="4" t="n"/>
      <c r="B1022" s="4" t="n"/>
      <c r="C1022" s="14" t="n"/>
      <c r="D1022" s="4" t="n"/>
      <c r="E1022" s="4" t="n"/>
      <c r="F1022" s="5" t="n"/>
      <c r="G1022" s="6" t="n"/>
      <c r="H1022" s="5" t="n"/>
      <c r="I1022" s="4" t="n"/>
      <c r="J1022" s="5" t="n"/>
      <c r="K1022" s="5" t="n"/>
      <c r="L1022" s="4" t="n"/>
      <c r="M1022" s="5" t="n"/>
      <c r="N1022" s="4" t="n"/>
      <c r="O1022" s="15">
        <f>IF($F1022="","",EDATE($F1022,IF($G1022="",'Settings'!$B$6,$G1022)))</f>
        <v/>
      </c>
      <c r="P1022" s="9">
        <f>IF($O1022="","",IF(OR($M1022&lt;&gt;"",$L1022="Booked"),"Booked",IF(OR($L1022="Declined",$L1022="Moved / left"),"Closed",IF($O1022&lt;DATE(YEAR('Settings'!$B$5),MONTH('Settings'!$B$5),1),"Overdue",IF($O1022&lt;=EOMONTH('Settings'!$B$5,0),"Due this month",IF($O1022&lt;=EOMONTH('Settings'!$B$5,1),"Due next month","Not yet due"))))))</f>
        <v/>
      </c>
      <c r="Q1022" s="16">
        <f>IF($P1022="Overdue",'Settings'!$B$5-$O1022,"")</f>
        <v/>
      </c>
      <c r="R1022" s="16">
        <f>IF($A1022="","",COUNT($H1022,$J1022,$K1022))</f>
        <v/>
      </c>
      <c r="S1022" s="17">
        <f>IF($O1022="","",DATE(YEAR($O1022),MONTH($O1022),1))</f>
        <v/>
      </c>
      <c r="T1022" s="16">
        <f>IF($P1022="Overdue",COUNTIF($P$3:$P1022,"Overdue"),"")</f>
        <v/>
      </c>
    </row>
    <row r="1023">
      <c r="A1023" s="4" t="n"/>
      <c r="B1023" s="4" t="n"/>
      <c r="C1023" s="14" t="n"/>
      <c r="D1023" s="4" t="n"/>
      <c r="E1023" s="4" t="n"/>
      <c r="F1023" s="5" t="n"/>
      <c r="G1023" s="6" t="n"/>
      <c r="H1023" s="5" t="n"/>
      <c r="I1023" s="4" t="n"/>
      <c r="J1023" s="5" t="n"/>
      <c r="K1023" s="5" t="n"/>
      <c r="L1023" s="4" t="n"/>
      <c r="M1023" s="5" t="n"/>
      <c r="N1023" s="4" t="n"/>
      <c r="O1023" s="15">
        <f>IF($F1023="","",EDATE($F1023,IF($G1023="",'Settings'!$B$6,$G1023)))</f>
        <v/>
      </c>
      <c r="P1023" s="9">
        <f>IF($O1023="","",IF(OR($M1023&lt;&gt;"",$L1023="Booked"),"Booked",IF(OR($L1023="Declined",$L1023="Moved / left"),"Closed",IF($O1023&lt;DATE(YEAR('Settings'!$B$5),MONTH('Settings'!$B$5),1),"Overdue",IF($O1023&lt;=EOMONTH('Settings'!$B$5,0),"Due this month",IF($O1023&lt;=EOMONTH('Settings'!$B$5,1),"Due next month","Not yet due"))))))</f>
        <v/>
      </c>
      <c r="Q1023" s="16">
        <f>IF($P1023="Overdue",'Settings'!$B$5-$O1023,"")</f>
        <v/>
      </c>
      <c r="R1023" s="16">
        <f>IF($A1023="","",COUNT($H1023,$J1023,$K1023))</f>
        <v/>
      </c>
      <c r="S1023" s="17">
        <f>IF($O1023="","",DATE(YEAR($O1023),MONTH($O1023),1))</f>
        <v/>
      </c>
      <c r="T1023" s="16">
        <f>IF($P1023="Overdue",COUNTIF($P$3:$P1023,"Overdue"),"")</f>
        <v/>
      </c>
    </row>
    <row r="1024">
      <c r="A1024" s="4" t="n"/>
      <c r="B1024" s="4" t="n"/>
      <c r="C1024" s="14" t="n"/>
      <c r="D1024" s="4" t="n"/>
      <c r="E1024" s="4" t="n"/>
      <c r="F1024" s="5" t="n"/>
      <c r="G1024" s="6" t="n"/>
      <c r="H1024" s="5" t="n"/>
      <c r="I1024" s="4" t="n"/>
      <c r="J1024" s="5" t="n"/>
      <c r="K1024" s="5" t="n"/>
      <c r="L1024" s="4" t="n"/>
      <c r="M1024" s="5" t="n"/>
      <c r="N1024" s="4" t="n"/>
      <c r="O1024" s="15">
        <f>IF($F1024="","",EDATE($F1024,IF($G1024="",'Settings'!$B$6,$G1024)))</f>
        <v/>
      </c>
      <c r="P1024" s="9">
        <f>IF($O1024="","",IF(OR($M1024&lt;&gt;"",$L1024="Booked"),"Booked",IF(OR($L1024="Declined",$L1024="Moved / left"),"Closed",IF($O1024&lt;DATE(YEAR('Settings'!$B$5),MONTH('Settings'!$B$5),1),"Overdue",IF($O1024&lt;=EOMONTH('Settings'!$B$5,0),"Due this month",IF($O1024&lt;=EOMONTH('Settings'!$B$5,1),"Due next month","Not yet due"))))))</f>
        <v/>
      </c>
      <c r="Q1024" s="16">
        <f>IF($P1024="Overdue",'Settings'!$B$5-$O1024,"")</f>
        <v/>
      </c>
      <c r="R1024" s="16">
        <f>IF($A1024="","",COUNT($H1024,$J1024,$K1024))</f>
        <v/>
      </c>
      <c r="S1024" s="17">
        <f>IF($O1024="","",DATE(YEAR($O1024),MONTH($O1024),1))</f>
        <v/>
      </c>
      <c r="T1024" s="16">
        <f>IF($P1024="Overdue",COUNTIF($P$3:$P1024,"Overdue"),"")</f>
        <v/>
      </c>
    </row>
    <row r="1025">
      <c r="A1025" s="4" t="n"/>
      <c r="B1025" s="4" t="n"/>
      <c r="C1025" s="14" t="n"/>
      <c r="D1025" s="4" t="n"/>
      <c r="E1025" s="4" t="n"/>
      <c r="F1025" s="5" t="n"/>
      <c r="G1025" s="6" t="n"/>
      <c r="H1025" s="5" t="n"/>
      <c r="I1025" s="4" t="n"/>
      <c r="J1025" s="5" t="n"/>
      <c r="K1025" s="5" t="n"/>
      <c r="L1025" s="4" t="n"/>
      <c r="M1025" s="5" t="n"/>
      <c r="N1025" s="4" t="n"/>
      <c r="O1025" s="15">
        <f>IF($F1025="","",EDATE($F1025,IF($G1025="",'Settings'!$B$6,$G1025)))</f>
        <v/>
      </c>
      <c r="P1025" s="9">
        <f>IF($O1025="","",IF(OR($M1025&lt;&gt;"",$L1025="Booked"),"Booked",IF(OR($L1025="Declined",$L1025="Moved / left"),"Closed",IF($O1025&lt;DATE(YEAR('Settings'!$B$5),MONTH('Settings'!$B$5),1),"Overdue",IF($O1025&lt;=EOMONTH('Settings'!$B$5,0),"Due this month",IF($O1025&lt;=EOMONTH('Settings'!$B$5,1),"Due next month","Not yet due"))))))</f>
        <v/>
      </c>
      <c r="Q1025" s="16">
        <f>IF($P1025="Overdue",'Settings'!$B$5-$O1025,"")</f>
        <v/>
      </c>
      <c r="R1025" s="16">
        <f>IF($A1025="","",COUNT($H1025,$J1025,$K1025))</f>
        <v/>
      </c>
      <c r="S1025" s="17">
        <f>IF($O1025="","",DATE(YEAR($O1025),MONTH($O1025),1))</f>
        <v/>
      </c>
      <c r="T1025" s="16">
        <f>IF($P1025="Overdue",COUNTIF($P$3:$P1025,"Overdue"),"")</f>
        <v/>
      </c>
    </row>
    <row r="1026">
      <c r="A1026" s="4" t="n"/>
      <c r="B1026" s="4" t="n"/>
      <c r="C1026" s="14" t="n"/>
      <c r="D1026" s="4" t="n"/>
      <c r="E1026" s="4" t="n"/>
      <c r="F1026" s="5" t="n"/>
      <c r="G1026" s="6" t="n"/>
      <c r="H1026" s="5" t="n"/>
      <c r="I1026" s="4" t="n"/>
      <c r="J1026" s="5" t="n"/>
      <c r="K1026" s="5" t="n"/>
      <c r="L1026" s="4" t="n"/>
      <c r="M1026" s="5" t="n"/>
      <c r="N1026" s="4" t="n"/>
      <c r="O1026" s="15">
        <f>IF($F1026="","",EDATE($F1026,IF($G1026="",'Settings'!$B$6,$G1026)))</f>
        <v/>
      </c>
      <c r="P1026" s="9">
        <f>IF($O1026="","",IF(OR($M1026&lt;&gt;"",$L1026="Booked"),"Booked",IF(OR($L1026="Declined",$L1026="Moved / left"),"Closed",IF($O1026&lt;DATE(YEAR('Settings'!$B$5),MONTH('Settings'!$B$5),1),"Overdue",IF($O1026&lt;=EOMONTH('Settings'!$B$5,0),"Due this month",IF($O1026&lt;=EOMONTH('Settings'!$B$5,1),"Due next month","Not yet due"))))))</f>
        <v/>
      </c>
      <c r="Q1026" s="16">
        <f>IF($P1026="Overdue",'Settings'!$B$5-$O1026,"")</f>
        <v/>
      </c>
      <c r="R1026" s="16">
        <f>IF($A1026="","",COUNT($H1026,$J1026,$K1026))</f>
        <v/>
      </c>
      <c r="S1026" s="17">
        <f>IF($O1026="","",DATE(YEAR($O1026),MONTH($O1026),1))</f>
        <v/>
      </c>
      <c r="T1026" s="16">
        <f>IF($P1026="Overdue",COUNTIF($P$3:$P1026,"Overdue"),"")</f>
        <v/>
      </c>
    </row>
    <row r="1027">
      <c r="A1027" s="4" t="n"/>
      <c r="B1027" s="4" t="n"/>
      <c r="C1027" s="14" t="n"/>
      <c r="D1027" s="4" t="n"/>
      <c r="E1027" s="4" t="n"/>
      <c r="F1027" s="5" t="n"/>
      <c r="G1027" s="6" t="n"/>
      <c r="H1027" s="5" t="n"/>
      <c r="I1027" s="4" t="n"/>
      <c r="J1027" s="5" t="n"/>
      <c r="K1027" s="5" t="n"/>
      <c r="L1027" s="4" t="n"/>
      <c r="M1027" s="5" t="n"/>
      <c r="N1027" s="4" t="n"/>
      <c r="O1027" s="15">
        <f>IF($F1027="","",EDATE($F1027,IF($G1027="",'Settings'!$B$6,$G1027)))</f>
        <v/>
      </c>
      <c r="P1027" s="9">
        <f>IF($O1027="","",IF(OR($M1027&lt;&gt;"",$L1027="Booked"),"Booked",IF(OR($L1027="Declined",$L1027="Moved / left"),"Closed",IF($O1027&lt;DATE(YEAR('Settings'!$B$5),MONTH('Settings'!$B$5),1),"Overdue",IF($O1027&lt;=EOMONTH('Settings'!$B$5,0),"Due this month",IF($O1027&lt;=EOMONTH('Settings'!$B$5,1),"Due next month","Not yet due"))))))</f>
        <v/>
      </c>
      <c r="Q1027" s="16">
        <f>IF($P1027="Overdue",'Settings'!$B$5-$O1027,"")</f>
        <v/>
      </c>
      <c r="R1027" s="16">
        <f>IF($A1027="","",COUNT($H1027,$J1027,$K1027))</f>
        <v/>
      </c>
      <c r="S1027" s="17">
        <f>IF($O1027="","",DATE(YEAR($O1027),MONTH($O1027),1))</f>
        <v/>
      </c>
      <c r="T1027" s="16">
        <f>IF($P1027="Overdue",COUNTIF($P$3:$P1027,"Overdue"),"")</f>
        <v/>
      </c>
    </row>
    <row r="1028">
      <c r="A1028" s="4" t="n"/>
      <c r="B1028" s="4" t="n"/>
      <c r="C1028" s="14" t="n"/>
      <c r="D1028" s="4" t="n"/>
      <c r="E1028" s="4" t="n"/>
      <c r="F1028" s="5" t="n"/>
      <c r="G1028" s="6" t="n"/>
      <c r="H1028" s="5" t="n"/>
      <c r="I1028" s="4" t="n"/>
      <c r="J1028" s="5" t="n"/>
      <c r="K1028" s="5" t="n"/>
      <c r="L1028" s="4" t="n"/>
      <c r="M1028" s="5" t="n"/>
      <c r="N1028" s="4" t="n"/>
      <c r="O1028" s="15">
        <f>IF($F1028="","",EDATE($F1028,IF($G1028="",'Settings'!$B$6,$G1028)))</f>
        <v/>
      </c>
      <c r="P1028" s="9">
        <f>IF($O1028="","",IF(OR($M1028&lt;&gt;"",$L1028="Booked"),"Booked",IF(OR($L1028="Declined",$L1028="Moved / left"),"Closed",IF($O1028&lt;DATE(YEAR('Settings'!$B$5),MONTH('Settings'!$B$5),1),"Overdue",IF($O1028&lt;=EOMONTH('Settings'!$B$5,0),"Due this month",IF($O1028&lt;=EOMONTH('Settings'!$B$5,1),"Due next month","Not yet due"))))))</f>
        <v/>
      </c>
      <c r="Q1028" s="16">
        <f>IF($P1028="Overdue",'Settings'!$B$5-$O1028,"")</f>
        <v/>
      </c>
      <c r="R1028" s="16">
        <f>IF($A1028="","",COUNT($H1028,$J1028,$K1028))</f>
        <v/>
      </c>
      <c r="S1028" s="17">
        <f>IF($O1028="","",DATE(YEAR($O1028),MONTH($O1028),1))</f>
        <v/>
      </c>
      <c r="T1028" s="16">
        <f>IF($P1028="Overdue",COUNTIF($P$3:$P1028,"Overdue"),"")</f>
        <v/>
      </c>
    </row>
    <row r="1029">
      <c r="A1029" s="4" t="n"/>
      <c r="B1029" s="4" t="n"/>
      <c r="C1029" s="14" t="n"/>
      <c r="D1029" s="4" t="n"/>
      <c r="E1029" s="4" t="n"/>
      <c r="F1029" s="5" t="n"/>
      <c r="G1029" s="6" t="n"/>
      <c r="H1029" s="5" t="n"/>
      <c r="I1029" s="4" t="n"/>
      <c r="J1029" s="5" t="n"/>
      <c r="K1029" s="5" t="n"/>
      <c r="L1029" s="4" t="n"/>
      <c r="M1029" s="5" t="n"/>
      <c r="N1029" s="4" t="n"/>
      <c r="O1029" s="15">
        <f>IF($F1029="","",EDATE($F1029,IF($G1029="",'Settings'!$B$6,$G1029)))</f>
        <v/>
      </c>
      <c r="P1029" s="9">
        <f>IF($O1029="","",IF(OR($M1029&lt;&gt;"",$L1029="Booked"),"Booked",IF(OR($L1029="Declined",$L1029="Moved / left"),"Closed",IF($O1029&lt;DATE(YEAR('Settings'!$B$5),MONTH('Settings'!$B$5),1),"Overdue",IF($O1029&lt;=EOMONTH('Settings'!$B$5,0),"Due this month",IF($O1029&lt;=EOMONTH('Settings'!$B$5,1),"Due next month","Not yet due"))))))</f>
        <v/>
      </c>
      <c r="Q1029" s="16">
        <f>IF($P1029="Overdue",'Settings'!$B$5-$O1029,"")</f>
        <v/>
      </c>
      <c r="R1029" s="16">
        <f>IF($A1029="","",COUNT($H1029,$J1029,$K1029))</f>
        <v/>
      </c>
      <c r="S1029" s="17">
        <f>IF($O1029="","",DATE(YEAR($O1029),MONTH($O1029),1))</f>
        <v/>
      </c>
      <c r="T1029" s="16">
        <f>IF($P1029="Overdue",COUNTIF($P$3:$P1029,"Overdue"),"")</f>
        <v/>
      </c>
    </row>
    <row r="1030">
      <c r="A1030" s="4" t="n"/>
      <c r="B1030" s="4" t="n"/>
      <c r="C1030" s="14" t="n"/>
      <c r="D1030" s="4" t="n"/>
      <c r="E1030" s="4" t="n"/>
      <c r="F1030" s="5" t="n"/>
      <c r="G1030" s="6" t="n"/>
      <c r="H1030" s="5" t="n"/>
      <c r="I1030" s="4" t="n"/>
      <c r="J1030" s="5" t="n"/>
      <c r="K1030" s="5" t="n"/>
      <c r="L1030" s="4" t="n"/>
      <c r="M1030" s="5" t="n"/>
      <c r="N1030" s="4" t="n"/>
      <c r="O1030" s="15">
        <f>IF($F1030="","",EDATE($F1030,IF($G1030="",'Settings'!$B$6,$G1030)))</f>
        <v/>
      </c>
      <c r="P1030" s="9">
        <f>IF($O1030="","",IF(OR($M1030&lt;&gt;"",$L1030="Booked"),"Booked",IF(OR($L1030="Declined",$L1030="Moved / left"),"Closed",IF($O1030&lt;DATE(YEAR('Settings'!$B$5),MONTH('Settings'!$B$5),1),"Overdue",IF($O1030&lt;=EOMONTH('Settings'!$B$5,0),"Due this month",IF($O1030&lt;=EOMONTH('Settings'!$B$5,1),"Due next month","Not yet due"))))))</f>
        <v/>
      </c>
      <c r="Q1030" s="16">
        <f>IF($P1030="Overdue",'Settings'!$B$5-$O1030,"")</f>
        <v/>
      </c>
      <c r="R1030" s="16">
        <f>IF($A1030="","",COUNT($H1030,$J1030,$K1030))</f>
        <v/>
      </c>
      <c r="S1030" s="17">
        <f>IF($O1030="","",DATE(YEAR($O1030),MONTH($O1030),1))</f>
        <v/>
      </c>
      <c r="T1030" s="16">
        <f>IF($P1030="Overdue",COUNTIF($P$3:$P1030,"Overdue"),"")</f>
        <v/>
      </c>
    </row>
    <row r="1031">
      <c r="A1031" s="4" t="n"/>
      <c r="B1031" s="4" t="n"/>
      <c r="C1031" s="14" t="n"/>
      <c r="D1031" s="4" t="n"/>
      <c r="E1031" s="4" t="n"/>
      <c r="F1031" s="5" t="n"/>
      <c r="G1031" s="6" t="n"/>
      <c r="H1031" s="5" t="n"/>
      <c r="I1031" s="4" t="n"/>
      <c r="J1031" s="5" t="n"/>
      <c r="K1031" s="5" t="n"/>
      <c r="L1031" s="4" t="n"/>
      <c r="M1031" s="5" t="n"/>
      <c r="N1031" s="4" t="n"/>
      <c r="O1031" s="15">
        <f>IF($F1031="","",EDATE($F1031,IF($G1031="",'Settings'!$B$6,$G1031)))</f>
        <v/>
      </c>
      <c r="P1031" s="9">
        <f>IF($O1031="","",IF(OR($M1031&lt;&gt;"",$L1031="Booked"),"Booked",IF(OR($L1031="Declined",$L1031="Moved / left"),"Closed",IF($O1031&lt;DATE(YEAR('Settings'!$B$5),MONTH('Settings'!$B$5),1),"Overdue",IF($O1031&lt;=EOMONTH('Settings'!$B$5,0),"Due this month",IF($O1031&lt;=EOMONTH('Settings'!$B$5,1),"Due next month","Not yet due"))))))</f>
        <v/>
      </c>
      <c r="Q1031" s="16">
        <f>IF($P1031="Overdue",'Settings'!$B$5-$O1031,"")</f>
        <v/>
      </c>
      <c r="R1031" s="16">
        <f>IF($A1031="","",COUNT($H1031,$J1031,$K1031))</f>
        <v/>
      </c>
      <c r="S1031" s="17">
        <f>IF($O1031="","",DATE(YEAR($O1031),MONTH($O1031),1))</f>
        <v/>
      </c>
      <c r="T1031" s="16">
        <f>IF($P1031="Overdue",COUNTIF($P$3:$P1031,"Overdue"),"")</f>
        <v/>
      </c>
    </row>
    <row r="1032">
      <c r="A1032" s="4" t="n"/>
      <c r="B1032" s="4" t="n"/>
      <c r="C1032" s="14" t="n"/>
      <c r="D1032" s="4" t="n"/>
      <c r="E1032" s="4" t="n"/>
      <c r="F1032" s="5" t="n"/>
      <c r="G1032" s="6" t="n"/>
      <c r="H1032" s="5" t="n"/>
      <c r="I1032" s="4" t="n"/>
      <c r="J1032" s="5" t="n"/>
      <c r="K1032" s="5" t="n"/>
      <c r="L1032" s="4" t="n"/>
      <c r="M1032" s="5" t="n"/>
      <c r="N1032" s="4" t="n"/>
      <c r="O1032" s="15">
        <f>IF($F1032="","",EDATE($F1032,IF($G1032="",'Settings'!$B$6,$G1032)))</f>
        <v/>
      </c>
      <c r="P1032" s="9">
        <f>IF($O1032="","",IF(OR($M1032&lt;&gt;"",$L1032="Booked"),"Booked",IF(OR($L1032="Declined",$L1032="Moved / left"),"Closed",IF($O1032&lt;DATE(YEAR('Settings'!$B$5),MONTH('Settings'!$B$5),1),"Overdue",IF($O1032&lt;=EOMONTH('Settings'!$B$5,0),"Due this month",IF($O1032&lt;=EOMONTH('Settings'!$B$5,1),"Due next month","Not yet due"))))))</f>
        <v/>
      </c>
      <c r="Q1032" s="16">
        <f>IF($P1032="Overdue",'Settings'!$B$5-$O1032,"")</f>
        <v/>
      </c>
      <c r="R1032" s="16">
        <f>IF($A1032="","",COUNT($H1032,$J1032,$K1032))</f>
        <v/>
      </c>
      <c r="S1032" s="17">
        <f>IF($O1032="","",DATE(YEAR($O1032),MONTH($O1032),1))</f>
        <v/>
      </c>
      <c r="T1032" s="16">
        <f>IF($P1032="Overdue",COUNTIF($P$3:$P1032,"Overdue"),"")</f>
        <v/>
      </c>
    </row>
    <row r="1033">
      <c r="A1033" s="4" t="n"/>
      <c r="B1033" s="4" t="n"/>
      <c r="C1033" s="14" t="n"/>
      <c r="D1033" s="4" t="n"/>
      <c r="E1033" s="4" t="n"/>
      <c r="F1033" s="5" t="n"/>
      <c r="G1033" s="6" t="n"/>
      <c r="H1033" s="5" t="n"/>
      <c r="I1033" s="4" t="n"/>
      <c r="J1033" s="5" t="n"/>
      <c r="K1033" s="5" t="n"/>
      <c r="L1033" s="4" t="n"/>
      <c r="M1033" s="5" t="n"/>
      <c r="N1033" s="4" t="n"/>
      <c r="O1033" s="15">
        <f>IF($F1033="","",EDATE($F1033,IF($G1033="",'Settings'!$B$6,$G1033)))</f>
        <v/>
      </c>
      <c r="P1033" s="9">
        <f>IF($O1033="","",IF(OR($M1033&lt;&gt;"",$L1033="Booked"),"Booked",IF(OR($L1033="Declined",$L1033="Moved / left"),"Closed",IF($O1033&lt;DATE(YEAR('Settings'!$B$5),MONTH('Settings'!$B$5),1),"Overdue",IF($O1033&lt;=EOMONTH('Settings'!$B$5,0),"Due this month",IF($O1033&lt;=EOMONTH('Settings'!$B$5,1),"Due next month","Not yet due"))))))</f>
        <v/>
      </c>
      <c r="Q1033" s="16">
        <f>IF($P1033="Overdue",'Settings'!$B$5-$O1033,"")</f>
        <v/>
      </c>
      <c r="R1033" s="16">
        <f>IF($A1033="","",COUNT($H1033,$J1033,$K1033))</f>
        <v/>
      </c>
      <c r="S1033" s="17">
        <f>IF($O1033="","",DATE(YEAR($O1033),MONTH($O1033),1))</f>
        <v/>
      </c>
      <c r="T1033" s="16">
        <f>IF($P1033="Overdue",COUNTIF($P$3:$P1033,"Overdue"),"")</f>
        <v/>
      </c>
    </row>
    <row r="1034">
      <c r="A1034" s="4" t="n"/>
      <c r="B1034" s="4" t="n"/>
      <c r="C1034" s="14" t="n"/>
      <c r="D1034" s="4" t="n"/>
      <c r="E1034" s="4" t="n"/>
      <c r="F1034" s="5" t="n"/>
      <c r="G1034" s="6" t="n"/>
      <c r="H1034" s="5" t="n"/>
      <c r="I1034" s="4" t="n"/>
      <c r="J1034" s="5" t="n"/>
      <c r="K1034" s="5" t="n"/>
      <c r="L1034" s="4" t="n"/>
      <c r="M1034" s="5" t="n"/>
      <c r="N1034" s="4" t="n"/>
      <c r="O1034" s="15">
        <f>IF($F1034="","",EDATE($F1034,IF($G1034="",'Settings'!$B$6,$G1034)))</f>
        <v/>
      </c>
      <c r="P1034" s="9">
        <f>IF($O1034="","",IF(OR($M1034&lt;&gt;"",$L1034="Booked"),"Booked",IF(OR($L1034="Declined",$L1034="Moved / left"),"Closed",IF($O1034&lt;DATE(YEAR('Settings'!$B$5),MONTH('Settings'!$B$5),1),"Overdue",IF($O1034&lt;=EOMONTH('Settings'!$B$5,0),"Due this month",IF($O1034&lt;=EOMONTH('Settings'!$B$5,1),"Due next month","Not yet due"))))))</f>
        <v/>
      </c>
      <c r="Q1034" s="16">
        <f>IF($P1034="Overdue",'Settings'!$B$5-$O1034,"")</f>
        <v/>
      </c>
      <c r="R1034" s="16">
        <f>IF($A1034="","",COUNT($H1034,$J1034,$K1034))</f>
        <v/>
      </c>
      <c r="S1034" s="17">
        <f>IF($O1034="","",DATE(YEAR($O1034),MONTH($O1034),1))</f>
        <v/>
      </c>
      <c r="T1034" s="16">
        <f>IF($P1034="Overdue",COUNTIF($P$3:$P1034,"Overdue"),"")</f>
        <v/>
      </c>
    </row>
    <row r="1035">
      <c r="A1035" s="4" t="n"/>
      <c r="B1035" s="4" t="n"/>
      <c r="C1035" s="14" t="n"/>
      <c r="D1035" s="4" t="n"/>
      <c r="E1035" s="4" t="n"/>
      <c r="F1035" s="5" t="n"/>
      <c r="G1035" s="6" t="n"/>
      <c r="H1035" s="5" t="n"/>
      <c r="I1035" s="4" t="n"/>
      <c r="J1035" s="5" t="n"/>
      <c r="K1035" s="5" t="n"/>
      <c r="L1035" s="4" t="n"/>
      <c r="M1035" s="5" t="n"/>
      <c r="N1035" s="4" t="n"/>
      <c r="O1035" s="15">
        <f>IF($F1035="","",EDATE($F1035,IF($G1035="",'Settings'!$B$6,$G1035)))</f>
        <v/>
      </c>
      <c r="P1035" s="9">
        <f>IF($O1035="","",IF(OR($M1035&lt;&gt;"",$L1035="Booked"),"Booked",IF(OR($L1035="Declined",$L1035="Moved / left"),"Closed",IF($O1035&lt;DATE(YEAR('Settings'!$B$5),MONTH('Settings'!$B$5),1),"Overdue",IF($O1035&lt;=EOMONTH('Settings'!$B$5,0),"Due this month",IF($O1035&lt;=EOMONTH('Settings'!$B$5,1),"Due next month","Not yet due"))))))</f>
        <v/>
      </c>
      <c r="Q1035" s="16">
        <f>IF($P1035="Overdue",'Settings'!$B$5-$O1035,"")</f>
        <v/>
      </c>
      <c r="R1035" s="16">
        <f>IF($A1035="","",COUNT($H1035,$J1035,$K1035))</f>
        <v/>
      </c>
      <c r="S1035" s="17">
        <f>IF($O1035="","",DATE(YEAR($O1035),MONTH($O1035),1))</f>
        <v/>
      </c>
      <c r="T1035" s="16">
        <f>IF($P1035="Overdue",COUNTIF($P$3:$P1035,"Overdue"),"")</f>
        <v/>
      </c>
    </row>
    <row r="1036">
      <c r="A1036" s="4" t="n"/>
      <c r="B1036" s="4" t="n"/>
      <c r="C1036" s="14" t="n"/>
      <c r="D1036" s="4" t="n"/>
      <c r="E1036" s="4" t="n"/>
      <c r="F1036" s="5" t="n"/>
      <c r="G1036" s="6" t="n"/>
      <c r="H1036" s="5" t="n"/>
      <c r="I1036" s="4" t="n"/>
      <c r="J1036" s="5" t="n"/>
      <c r="K1036" s="5" t="n"/>
      <c r="L1036" s="4" t="n"/>
      <c r="M1036" s="5" t="n"/>
      <c r="N1036" s="4" t="n"/>
      <c r="O1036" s="15">
        <f>IF($F1036="","",EDATE($F1036,IF($G1036="",'Settings'!$B$6,$G1036)))</f>
        <v/>
      </c>
      <c r="P1036" s="9">
        <f>IF($O1036="","",IF(OR($M1036&lt;&gt;"",$L1036="Booked"),"Booked",IF(OR($L1036="Declined",$L1036="Moved / left"),"Closed",IF($O1036&lt;DATE(YEAR('Settings'!$B$5),MONTH('Settings'!$B$5),1),"Overdue",IF($O1036&lt;=EOMONTH('Settings'!$B$5,0),"Due this month",IF($O1036&lt;=EOMONTH('Settings'!$B$5,1),"Due next month","Not yet due"))))))</f>
        <v/>
      </c>
      <c r="Q1036" s="16">
        <f>IF($P1036="Overdue",'Settings'!$B$5-$O1036,"")</f>
        <v/>
      </c>
      <c r="R1036" s="16">
        <f>IF($A1036="","",COUNT($H1036,$J1036,$K1036))</f>
        <v/>
      </c>
      <c r="S1036" s="17">
        <f>IF($O1036="","",DATE(YEAR($O1036),MONTH($O1036),1))</f>
        <v/>
      </c>
      <c r="T1036" s="16">
        <f>IF($P1036="Overdue",COUNTIF($P$3:$P1036,"Overdue"),"")</f>
        <v/>
      </c>
    </row>
    <row r="1037">
      <c r="A1037" s="4" t="n"/>
      <c r="B1037" s="4" t="n"/>
      <c r="C1037" s="14" t="n"/>
      <c r="D1037" s="4" t="n"/>
      <c r="E1037" s="4" t="n"/>
      <c r="F1037" s="5" t="n"/>
      <c r="G1037" s="6" t="n"/>
      <c r="H1037" s="5" t="n"/>
      <c r="I1037" s="4" t="n"/>
      <c r="J1037" s="5" t="n"/>
      <c r="K1037" s="5" t="n"/>
      <c r="L1037" s="4" t="n"/>
      <c r="M1037" s="5" t="n"/>
      <c r="N1037" s="4" t="n"/>
      <c r="O1037" s="15">
        <f>IF($F1037="","",EDATE($F1037,IF($G1037="",'Settings'!$B$6,$G1037)))</f>
        <v/>
      </c>
      <c r="P1037" s="9">
        <f>IF($O1037="","",IF(OR($M1037&lt;&gt;"",$L1037="Booked"),"Booked",IF(OR($L1037="Declined",$L1037="Moved / left"),"Closed",IF($O1037&lt;DATE(YEAR('Settings'!$B$5),MONTH('Settings'!$B$5),1),"Overdue",IF($O1037&lt;=EOMONTH('Settings'!$B$5,0),"Due this month",IF($O1037&lt;=EOMONTH('Settings'!$B$5,1),"Due next month","Not yet due"))))))</f>
        <v/>
      </c>
      <c r="Q1037" s="16">
        <f>IF($P1037="Overdue",'Settings'!$B$5-$O1037,"")</f>
        <v/>
      </c>
      <c r="R1037" s="16">
        <f>IF($A1037="","",COUNT($H1037,$J1037,$K1037))</f>
        <v/>
      </c>
      <c r="S1037" s="17">
        <f>IF($O1037="","",DATE(YEAR($O1037),MONTH($O1037),1))</f>
        <v/>
      </c>
      <c r="T1037" s="16">
        <f>IF($P1037="Overdue",COUNTIF($P$3:$P1037,"Overdue"),"")</f>
        <v/>
      </c>
    </row>
    <row r="1038">
      <c r="A1038" s="4" t="n"/>
      <c r="B1038" s="4" t="n"/>
      <c r="C1038" s="14" t="n"/>
      <c r="D1038" s="4" t="n"/>
      <c r="E1038" s="4" t="n"/>
      <c r="F1038" s="5" t="n"/>
      <c r="G1038" s="6" t="n"/>
      <c r="H1038" s="5" t="n"/>
      <c r="I1038" s="4" t="n"/>
      <c r="J1038" s="5" t="n"/>
      <c r="K1038" s="5" t="n"/>
      <c r="L1038" s="4" t="n"/>
      <c r="M1038" s="5" t="n"/>
      <c r="N1038" s="4" t="n"/>
      <c r="O1038" s="15">
        <f>IF($F1038="","",EDATE($F1038,IF($G1038="",'Settings'!$B$6,$G1038)))</f>
        <v/>
      </c>
      <c r="P1038" s="9">
        <f>IF($O1038="","",IF(OR($M1038&lt;&gt;"",$L1038="Booked"),"Booked",IF(OR($L1038="Declined",$L1038="Moved / left"),"Closed",IF($O1038&lt;DATE(YEAR('Settings'!$B$5),MONTH('Settings'!$B$5),1),"Overdue",IF($O1038&lt;=EOMONTH('Settings'!$B$5,0),"Due this month",IF($O1038&lt;=EOMONTH('Settings'!$B$5,1),"Due next month","Not yet due"))))))</f>
        <v/>
      </c>
      <c r="Q1038" s="16">
        <f>IF($P1038="Overdue",'Settings'!$B$5-$O1038,"")</f>
        <v/>
      </c>
      <c r="R1038" s="16">
        <f>IF($A1038="","",COUNT($H1038,$J1038,$K1038))</f>
        <v/>
      </c>
      <c r="S1038" s="17">
        <f>IF($O1038="","",DATE(YEAR($O1038),MONTH($O1038),1))</f>
        <v/>
      </c>
      <c r="T1038" s="16">
        <f>IF($P1038="Overdue",COUNTIF($P$3:$P1038,"Overdue"),"")</f>
        <v/>
      </c>
    </row>
    <row r="1039">
      <c r="A1039" s="4" t="n"/>
      <c r="B1039" s="4" t="n"/>
      <c r="C1039" s="14" t="n"/>
      <c r="D1039" s="4" t="n"/>
      <c r="E1039" s="4" t="n"/>
      <c r="F1039" s="5" t="n"/>
      <c r="G1039" s="6" t="n"/>
      <c r="H1039" s="5" t="n"/>
      <c r="I1039" s="4" t="n"/>
      <c r="J1039" s="5" t="n"/>
      <c r="K1039" s="5" t="n"/>
      <c r="L1039" s="4" t="n"/>
      <c r="M1039" s="5" t="n"/>
      <c r="N1039" s="4" t="n"/>
      <c r="O1039" s="15">
        <f>IF($F1039="","",EDATE($F1039,IF($G1039="",'Settings'!$B$6,$G1039)))</f>
        <v/>
      </c>
      <c r="P1039" s="9">
        <f>IF($O1039="","",IF(OR($M1039&lt;&gt;"",$L1039="Booked"),"Booked",IF(OR($L1039="Declined",$L1039="Moved / left"),"Closed",IF($O1039&lt;DATE(YEAR('Settings'!$B$5),MONTH('Settings'!$B$5),1),"Overdue",IF($O1039&lt;=EOMONTH('Settings'!$B$5,0),"Due this month",IF($O1039&lt;=EOMONTH('Settings'!$B$5,1),"Due next month","Not yet due"))))))</f>
        <v/>
      </c>
      <c r="Q1039" s="16">
        <f>IF($P1039="Overdue",'Settings'!$B$5-$O1039,"")</f>
        <v/>
      </c>
      <c r="R1039" s="16">
        <f>IF($A1039="","",COUNT($H1039,$J1039,$K1039))</f>
        <v/>
      </c>
      <c r="S1039" s="17">
        <f>IF($O1039="","",DATE(YEAR($O1039),MONTH($O1039),1))</f>
        <v/>
      </c>
      <c r="T1039" s="16">
        <f>IF($P1039="Overdue",COUNTIF($P$3:$P1039,"Overdue"),"")</f>
        <v/>
      </c>
    </row>
    <row r="1040">
      <c r="A1040" s="4" t="n"/>
      <c r="B1040" s="4" t="n"/>
      <c r="C1040" s="14" t="n"/>
      <c r="D1040" s="4" t="n"/>
      <c r="E1040" s="4" t="n"/>
      <c r="F1040" s="5" t="n"/>
      <c r="G1040" s="6" t="n"/>
      <c r="H1040" s="5" t="n"/>
      <c r="I1040" s="4" t="n"/>
      <c r="J1040" s="5" t="n"/>
      <c r="K1040" s="5" t="n"/>
      <c r="L1040" s="4" t="n"/>
      <c r="M1040" s="5" t="n"/>
      <c r="N1040" s="4" t="n"/>
      <c r="O1040" s="15">
        <f>IF($F1040="","",EDATE($F1040,IF($G1040="",'Settings'!$B$6,$G1040)))</f>
        <v/>
      </c>
      <c r="P1040" s="9">
        <f>IF($O1040="","",IF(OR($M1040&lt;&gt;"",$L1040="Booked"),"Booked",IF(OR($L1040="Declined",$L1040="Moved / left"),"Closed",IF($O1040&lt;DATE(YEAR('Settings'!$B$5),MONTH('Settings'!$B$5),1),"Overdue",IF($O1040&lt;=EOMONTH('Settings'!$B$5,0),"Due this month",IF($O1040&lt;=EOMONTH('Settings'!$B$5,1),"Due next month","Not yet due"))))))</f>
        <v/>
      </c>
      <c r="Q1040" s="16">
        <f>IF($P1040="Overdue",'Settings'!$B$5-$O1040,"")</f>
        <v/>
      </c>
      <c r="R1040" s="16">
        <f>IF($A1040="","",COUNT($H1040,$J1040,$K1040))</f>
        <v/>
      </c>
      <c r="S1040" s="17">
        <f>IF($O1040="","",DATE(YEAR($O1040),MONTH($O1040),1))</f>
        <v/>
      </c>
      <c r="T1040" s="16">
        <f>IF($P1040="Overdue",COUNTIF($P$3:$P1040,"Overdue"),"")</f>
        <v/>
      </c>
    </row>
    <row r="1041">
      <c r="A1041" s="4" t="n"/>
      <c r="B1041" s="4" t="n"/>
      <c r="C1041" s="14" t="n"/>
      <c r="D1041" s="4" t="n"/>
      <c r="E1041" s="4" t="n"/>
      <c r="F1041" s="5" t="n"/>
      <c r="G1041" s="6" t="n"/>
      <c r="H1041" s="5" t="n"/>
      <c r="I1041" s="4" t="n"/>
      <c r="J1041" s="5" t="n"/>
      <c r="K1041" s="5" t="n"/>
      <c r="L1041" s="4" t="n"/>
      <c r="M1041" s="5" t="n"/>
      <c r="N1041" s="4" t="n"/>
      <c r="O1041" s="15">
        <f>IF($F1041="","",EDATE($F1041,IF($G1041="",'Settings'!$B$6,$G1041)))</f>
        <v/>
      </c>
      <c r="P1041" s="9">
        <f>IF($O1041="","",IF(OR($M1041&lt;&gt;"",$L1041="Booked"),"Booked",IF(OR($L1041="Declined",$L1041="Moved / left"),"Closed",IF($O1041&lt;DATE(YEAR('Settings'!$B$5),MONTH('Settings'!$B$5),1),"Overdue",IF($O1041&lt;=EOMONTH('Settings'!$B$5,0),"Due this month",IF($O1041&lt;=EOMONTH('Settings'!$B$5,1),"Due next month","Not yet due"))))))</f>
        <v/>
      </c>
      <c r="Q1041" s="16">
        <f>IF($P1041="Overdue",'Settings'!$B$5-$O1041,"")</f>
        <v/>
      </c>
      <c r="R1041" s="16">
        <f>IF($A1041="","",COUNT($H1041,$J1041,$K1041))</f>
        <v/>
      </c>
      <c r="S1041" s="17">
        <f>IF($O1041="","",DATE(YEAR($O1041),MONTH($O1041),1))</f>
        <v/>
      </c>
      <c r="T1041" s="16">
        <f>IF($P1041="Overdue",COUNTIF($P$3:$P1041,"Overdue"),"")</f>
        <v/>
      </c>
    </row>
    <row r="1042">
      <c r="A1042" s="4" t="n"/>
      <c r="B1042" s="4" t="n"/>
      <c r="C1042" s="14" t="n"/>
      <c r="D1042" s="4" t="n"/>
      <c r="E1042" s="4" t="n"/>
      <c r="F1042" s="5" t="n"/>
      <c r="G1042" s="6" t="n"/>
      <c r="H1042" s="5" t="n"/>
      <c r="I1042" s="4" t="n"/>
      <c r="J1042" s="5" t="n"/>
      <c r="K1042" s="5" t="n"/>
      <c r="L1042" s="4" t="n"/>
      <c r="M1042" s="5" t="n"/>
      <c r="N1042" s="4" t="n"/>
      <c r="O1042" s="15">
        <f>IF($F1042="","",EDATE($F1042,IF($G1042="",'Settings'!$B$6,$G1042)))</f>
        <v/>
      </c>
      <c r="P1042" s="9">
        <f>IF($O1042="","",IF(OR($M1042&lt;&gt;"",$L1042="Booked"),"Booked",IF(OR($L1042="Declined",$L1042="Moved / left"),"Closed",IF($O1042&lt;DATE(YEAR('Settings'!$B$5),MONTH('Settings'!$B$5),1),"Overdue",IF($O1042&lt;=EOMONTH('Settings'!$B$5,0),"Due this month",IF($O1042&lt;=EOMONTH('Settings'!$B$5,1),"Due next month","Not yet due"))))))</f>
        <v/>
      </c>
      <c r="Q1042" s="16">
        <f>IF($P1042="Overdue",'Settings'!$B$5-$O1042,"")</f>
        <v/>
      </c>
      <c r="R1042" s="16">
        <f>IF($A1042="","",COUNT($H1042,$J1042,$K1042))</f>
        <v/>
      </c>
      <c r="S1042" s="17">
        <f>IF($O1042="","",DATE(YEAR($O1042),MONTH($O1042),1))</f>
        <v/>
      </c>
      <c r="T1042" s="16">
        <f>IF($P1042="Overdue",COUNTIF($P$3:$P1042,"Overdue"),"")</f>
        <v/>
      </c>
    </row>
    <row r="1043">
      <c r="A1043" s="4" t="n"/>
      <c r="B1043" s="4" t="n"/>
      <c r="C1043" s="14" t="n"/>
      <c r="D1043" s="4" t="n"/>
      <c r="E1043" s="4" t="n"/>
      <c r="F1043" s="5" t="n"/>
      <c r="G1043" s="6" t="n"/>
      <c r="H1043" s="5" t="n"/>
      <c r="I1043" s="4" t="n"/>
      <c r="J1043" s="5" t="n"/>
      <c r="K1043" s="5" t="n"/>
      <c r="L1043" s="4" t="n"/>
      <c r="M1043" s="5" t="n"/>
      <c r="N1043" s="4" t="n"/>
      <c r="O1043" s="15">
        <f>IF($F1043="","",EDATE($F1043,IF($G1043="",'Settings'!$B$6,$G1043)))</f>
        <v/>
      </c>
      <c r="P1043" s="9">
        <f>IF($O1043="","",IF(OR($M1043&lt;&gt;"",$L1043="Booked"),"Booked",IF(OR($L1043="Declined",$L1043="Moved / left"),"Closed",IF($O1043&lt;DATE(YEAR('Settings'!$B$5),MONTH('Settings'!$B$5),1),"Overdue",IF($O1043&lt;=EOMONTH('Settings'!$B$5,0),"Due this month",IF($O1043&lt;=EOMONTH('Settings'!$B$5,1),"Due next month","Not yet due"))))))</f>
        <v/>
      </c>
      <c r="Q1043" s="16">
        <f>IF($P1043="Overdue",'Settings'!$B$5-$O1043,"")</f>
        <v/>
      </c>
      <c r="R1043" s="16">
        <f>IF($A1043="","",COUNT($H1043,$J1043,$K1043))</f>
        <v/>
      </c>
      <c r="S1043" s="17">
        <f>IF($O1043="","",DATE(YEAR($O1043),MONTH($O1043),1))</f>
        <v/>
      </c>
      <c r="T1043" s="16">
        <f>IF($P1043="Overdue",COUNTIF($P$3:$P1043,"Overdue"),"")</f>
        <v/>
      </c>
    </row>
    <row r="1044">
      <c r="A1044" s="4" t="n"/>
      <c r="B1044" s="4" t="n"/>
      <c r="C1044" s="14" t="n"/>
      <c r="D1044" s="4" t="n"/>
      <c r="E1044" s="4" t="n"/>
      <c r="F1044" s="5" t="n"/>
      <c r="G1044" s="6" t="n"/>
      <c r="H1044" s="5" t="n"/>
      <c r="I1044" s="4" t="n"/>
      <c r="J1044" s="5" t="n"/>
      <c r="K1044" s="5" t="n"/>
      <c r="L1044" s="4" t="n"/>
      <c r="M1044" s="5" t="n"/>
      <c r="N1044" s="4" t="n"/>
      <c r="O1044" s="15">
        <f>IF($F1044="","",EDATE($F1044,IF($G1044="",'Settings'!$B$6,$G1044)))</f>
        <v/>
      </c>
      <c r="P1044" s="9">
        <f>IF($O1044="","",IF(OR($M1044&lt;&gt;"",$L1044="Booked"),"Booked",IF(OR($L1044="Declined",$L1044="Moved / left"),"Closed",IF($O1044&lt;DATE(YEAR('Settings'!$B$5),MONTH('Settings'!$B$5),1),"Overdue",IF($O1044&lt;=EOMONTH('Settings'!$B$5,0),"Due this month",IF($O1044&lt;=EOMONTH('Settings'!$B$5,1),"Due next month","Not yet due"))))))</f>
        <v/>
      </c>
      <c r="Q1044" s="16">
        <f>IF($P1044="Overdue",'Settings'!$B$5-$O1044,"")</f>
        <v/>
      </c>
      <c r="R1044" s="16">
        <f>IF($A1044="","",COUNT($H1044,$J1044,$K1044))</f>
        <v/>
      </c>
      <c r="S1044" s="17">
        <f>IF($O1044="","",DATE(YEAR($O1044),MONTH($O1044),1))</f>
        <v/>
      </c>
      <c r="T1044" s="16">
        <f>IF($P1044="Overdue",COUNTIF($P$3:$P1044,"Overdue"),"")</f>
        <v/>
      </c>
    </row>
    <row r="1045">
      <c r="A1045" s="4" t="n"/>
      <c r="B1045" s="4" t="n"/>
      <c r="C1045" s="14" t="n"/>
      <c r="D1045" s="4" t="n"/>
      <c r="E1045" s="4" t="n"/>
      <c r="F1045" s="5" t="n"/>
      <c r="G1045" s="6" t="n"/>
      <c r="H1045" s="5" t="n"/>
      <c r="I1045" s="4" t="n"/>
      <c r="J1045" s="5" t="n"/>
      <c r="K1045" s="5" t="n"/>
      <c r="L1045" s="4" t="n"/>
      <c r="M1045" s="5" t="n"/>
      <c r="N1045" s="4" t="n"/>
      <c r="O1045" s="15">
        <f>IF($F1045="","",EDATE($F1045,IF($G1045="",'Settings'!$B$6,$G1045)))</f>
        <v/>
      </c>
      <c r="P1045" s="9">
        <f>IF($O1045="","",IF(OR($M1045&lt;&gt;"",$L1045="Booked"),"Booked",IF(OR($L1045="Declined",$L1045="Moved / left"),"Closed",IF($O1045&lt;DATE(YEAR('Settings'!$B$5),MONTH('Settings'!$B$5),1),"Overdue",IF($O1045&lt;=EOMONTH('Settings'!$B$5,0),"Due this month",IF($O1045&lt;=EOMONTH('Settings'!$B$5,1),"Due next month","Not yet due"))))))</f>
        <v/>
      </c>
      <c r="Q1045" s="16">
        <f>IF($P1045="Overdue",'Settings'!$B$5-$O1045,"")</f>
        <v/>
      </c>
      <c r="R1045" s="16">
        <f>IF($A1045="","",COUNT($H1045,$J1045,$K1045))</f>
        <v/>
      </c>
      <c r="S1045" s="17">
        <f>IF($O1045="","",DATE(YEAR($O1045),MONTH($O1045),1))</f>
        <v/>
      </c>
      <c r="T1045" s="16">
        <f>IF($P1045="Overdue",COUNTIF($P$3:$P1045,"Overdue"),"")</f>
        <v/>
      </c>
    </row>
    <row r="1046">
      <c r="A1046" s="4" t="n"/>
      <c r="B1046" s="4" t="n"/>
      <c r="C1046" s="14" t="n"/>
      <c r="D1046" s="4" t="n"/>
      <c r="E1046" s="4" t="n"/>
      <c r="F1046" s="5" t="n"/>
      <c r="G1046" s="6" t="n"/>
      <c r="H1046" s="5" t="n"/>
      <c r="I1046" s="4" t="n"/>
      <c r="J1046" s="5" t="n"/>
      <c r="K1046" s="5" t="n"/>
      <c r="L1046" s="4" t="n"/>
      <c r="M1046" s="5" t="n"/>
      <c r="N1046" s="4" t="n"/>
      <c r="O1046" s="15">
        <f>IF($F1046="","",EDATE($F1046,IF($G1046="",'Settings'!$B$6,$G1046)))</f>
        <v/>
      </c>
      <c r="P1046" s="9">
        <f>IF($O1046="","",IF(OR($M1046&lt;&gt;"",$L1046="Booked"),"Booked",IF(OR($L1046="Declined",$L1046="Moved / left"),"Closed",IF($O1046&lt;DATE(YEAR('Settings'!$B$5),MONTH('Settings'!$B$5),1),"Overdue",IF($O1046&lt;=EOMONTH('Settings'!$B$5,0),"Due this month",IF($O1046&lt;=EOMONTH('Settings'!$B$5,1),"Due next month","Not yet due"))))))</f>
        <v/>
      </c>
      <c r="Q1046" s="16">
        <f>IF($P1046="Overdue",'Settings'!$B$5-$O1046,"")</f>
        <v/>
      </c>
      <c r="R1046" s="16">
        <f>IF($A1046="","",COUNT($H1046,$J1046,$K1046))</f>
        <v/>
      </c>
      <c r="S1046" s="17">
        <f>IF($O1046="","",DATE(YEAR($O1046),MONTH($O1046),1))</f>
        <v/>
      </c>
      <c r="T1046" s="16">
        <f>IF($P1046="Overdue",COUNTIF($P$3:$P1046,"Overdue"),"")</f>
        <v/>
      </c>
    </row>
    <row r="1047">
      <c r="A1047" s="4" t="n"/>
      <c r="B1047" s="4" t="n"/>
      <c r="C1047" s="14" t="n"/>
      <c r="D1047" s="4" t="n"/>
      <c r="E1047" s="4" t="n"/>
      <c r="F1047" s="5" t="n"/>
      <c r="G1047" s="6" t="n"/>
      <c r="H1047" s="5" t="n"/>
      <c r="I1047" s="4" t="n"/>
      <c r="J1047" s="5" t="n"/>
      <c r="K1047" s="5" t="n"/>
      <c r="L1047" s="4" t="n"/>
      <c r="M1047" s="5" t="n"/>
      <c r="N1047" s="4" t="n"/>
      <c r="O1047" s="15">
        <f>IF($F1047="","",EDATE($F1047,IF($G1047="",'Settings'!$B$6,$G1047)))</f>
        <v/>
      </c>
      <c r="P1047" s="9">
        <f>IF($O1047="","",IF(OR($M1047&lt;&gt;"",$L1047="Booked"),"Booked",IF(OR($L1047="Declined",$L1047="Moved / left"),"Closed",IF($O1047&lt;DATE(YEAR('Settings'!$B$5),MONTH('Settings'!$B$5),1),"Overdue",IF($O1047&lt;=EOMONTH('Settings'!$B$5,0),"Due this month",IF($O1047&lt;=EOMONTH('Settings'!$B$5,1),"Due next month","Not yet due"))))))</f>
        <v/>
      </c>
      <c r="Q1047" s="16">
        <f>IF($P1047="Overdue",'Settings'!$B$5-$O1047,"")</f>
        <v/>
      </c>
      <c r="R1047" s="16">
        <f>IF($A1047="","",COUNT($H1047,$J1047,$K1047))</f>
        <v/>
      </c>
      <c r="S1047" s="17">
        <f>IF($O1047="","",DATE(YEAR($O1047),MONTH($O1047),1))</f>
        <v/>
      </c>
      <c r="T1047" s="16">
        <f>IF($P1047="Overdue",COUNTIF($P$3:$P1047,"Overdue"),"")</f>
        <v/>
      </c>
    </row>
    <row r="1048">
      <c r="A1048" s="4" t="n"/>
      <c r="B1048" s="4" t="n"/>
      <c r="C1048" s="14" t="n"/>
      <c r="D1048" s="4" t="n"/>
      <c r="E1048" s="4" t="n"/>
      <c r="F1048" s="5" t="n"/>
      <c r="G1048" s="6" t="n"/>
      <c r="H1048" s="5" t="n"/>
      <c r="I1048" s="4" t="n"/>
      <c r="J1048" s="5" t="n"/>
      <c r="K1048" s="5" t="n"/>
      <c r="L1048" s="4" t="n"/>
      <c r="M1048" s="5" t="n"/>
      <c r="N1048" s="4" t="n"/>
      <c r="O1048" s="15">
        <f>IF($F1048="","",EDATE($F1048,IF($G1048="",'Settings'!$B$6,$G1048)))</f>
        <v/>
      </c>
      <c r="P1048" s="9">
        <f>IF($O1048="","",IF(OR($M1048&lt;&gt;"",$L1048="Booked"),"Booked",IF(OR($L1048="Declined",$L1048="Moved / left"),"Closed",IF($O1048&lt;DATE(YEAR('Settings'!$B$5),MONTH('Settings'!$B$5),1),"Overdue",IF($O1048&lt;=EOMONTH('Settings'!$B$5,0),"Due this month",IF($O1048&lt;=EOMONTH('Settings'!$B$5,1),"Due next month","Not yet due"))))))</f>
        <v/>
      </c>
      <c r="Q1048" s="16">
        <f>IF($P1048="Overdue",'Settings'!$B$5-$O1048,"")</f>
        <v/>
      </c>
      <c r="R1048" s="16">
        <f>IF($A1048="","",COUNT($H1048,$J1048,$K1048))</f>
        <v/>
      </c>
      <c r="S1048" s="17">
        <f>IF($O1048="","",DATE(YEAR($O1048),MONTH($O1048),1))</f>
        <v/>
      </c>
      <c r="T1048" s="16">
        <f>IF($P1048="Overdue",COUNTIF($P$3:$P1048,"Overdue"),"")</f>
        <v/>
      </c>
    </row>
    <row r="1049">
      <c r="A1049" s="4" t="n"/>
      <c r="B1049" s="4" t="n"/>
      <c r="C1049" s="14" t="n"/>
      <c r="D1049" s="4" t="n"/>
      <c r="E1049" s="4" t="n"/>
      <c r="F1049" s="5" t="n"/>
      <c r="G1049" s="6" t="n"/>
      <c r="H1049" s="5" t="n"/>
      <c r="I1049" s="4" t="n"/>
      <c r="J1049" s="5" t="n"/>
      <c r="K1049" s="5" t="n"/>
      <c r="L1049" s="4" t="n"/>
      <c r="M1049" s="5" t="n"/>
      <c r="N1049" s="4" t="n"/>
      <c r="O1049" s="15">
        <f>IF($F1049="","",EDATE($F1049,IF($G1049="",'Settings'!$B$6,$G1049)))</f>
        <v/>
      </c>
      <c r="P1049" s="9">
        <f>IF($O1049="","",IF(OR($M1049&lt;&gt;"",$L1049="Booked"),"Booked",IF(OR($L1049="Declined",$L1049="Moved / left"),"Closed",IF($O1049&lt;DATE(YEAR('Settings'!$B$5),MONTH('Settings'!$B$5),1),"Overdue",IF($O1049&lt;=EOMONTH('Settings'!$B$5,0),"Due this month",IF($O1049&lt;=EOMONTH('Settings'!$B$5,1),"Due next month","Not yet due"))))))</f>
        <v/>
      </c>
      <c r="Q1049" s="16">
        <f>IF($P1049="Overdue",'Settings'!$B$5-$O1049,"")</f>
        <v/>
      </c>
      <c r="R1049" s="16">
        <f>IF($A1049="","",COUNT($H1049,$J1049,$K1049))</f>
        <v/>
      </c>
      <c r="S1049" s="17">
        <f>IF($O1049="","",DATE(YEAR($O1049),MONTH($O1049),1))</f>
        <v/>
      </c>
      <c r="T1049" s="16">
        <f>IF($P1049="Overdue",COUNTIF($P$3:$P1049,"Overdue"),"")</f>
        <v/>
      </c>
    </row>
    <row r="1050">
      <c r="A1050" s="4" t="n"/>
      <c r="B1050" s="4" t="n"/>
      <c r="C1050" s="14" t="n"/>
      <c r="D1050" s="4" t="n"/>
      <c r="E1050" s="4" t="n"/>
      <c r="F1050" s="5" t="n"/>
      <c r="G1050" s="6" t="n"/>
      <c r="H1050" s="5" t="n"/>
      <c r="I1050" s="4" t="n"/>
      <c r="J1050" s="5" t="n"/>
      <c r="K1050" s="5" t="n"/>
      <c r="L1050" s="4" t="n"/>
      <c r="M1050" s="5" t="n"/>
      <c r="N1050" s="4" t="n"/>
      <c r="O1050" s="15">
        <f>IF($F1050="","",EDATE($F1050,IF($G1050="",'Settings'!$B$6,$G1050)))</f>
        <v/>
      </c>
      <c r="P1050" s="9">
        <f>IF($O1050="","",IF(OR($M1050&lt;&gt;"",$L1050="Booked"),"Booked",IF(OR($L1050="Declined",$L1050="Moved / left"),"Closed",IF($O1050&lt;DATE(YEAR('Settings'!$B$5),MONTH('Settings'!$B$5),1),"Overdue",IF($O1050&lt;=EOMONTH('Settings'!$B$5,0),"Due this month",IF($O1050&lt;=EOMONTH('Settings'!$B$5,1),"Due next month","Not yet due"))))))</f>
        <v/>
      </c>
      <c r="Q1050" s="16">
        <f>IF($P1050="Overdue",'Settings'!$B$5-$O1050,"")</f>
        <v/>
      </c>
      <c r="R1050" s="16">
        <f>IF($A1050="","",COUNT($H1050,$J1050,$K1050))</f>
        <v/>
      </c>
      <c r="S1050" s="17">
        <f>IF($O1050="","",DATE(YEAR($O1050),MONTH($O1050),1))</f>
        <v/>
      </c>
      <c r="T1050" s="16">
        <f>IF($P1050="Overdue",COUNTIF($P$3:$P1050,"Overdue"),"")</f>
        <v/>
      </c>
    </row>
    <row r="1051">
      <c r="A1051" s="4" t="n"/>
      <c r="B1051" s="4" t="n"/>
      <c r="C1051" s="14" t="n"/>
      <c r="D1051" s="4" t="n"/>
      <c r="E1051" s="4" t="n"/>
      <c r="F1051" s="5" t="n"/>
      <c r="G1051" s="6" t="n"/>
      <c r="H1051" s="5" t="n"/>
      <c r="I1051" s="4" t="n"/>
      <c r="J1051" s="5" t="n"/>
      <c r="K1051" s="5" t="n"/>
      <c r="L1051" s="4" t="n"/>
      <c r="M1051" s="5" t="n"/>
      <c r="N1051" s="4" t="n"/>
      <c r="O1051" s="15">
        <f>IF($F1051="","",EDATE($F1051,IF($G1051="",'Settings'!$B$6,$G1051)))</f>
        <v/>
      </c>
      <c r="P1051" s="9">
        <f>IF($O1051="","",IF(OR($M1051&lt;&gt;"",$L1051="Booked"),"Booked",IF(OR($L1051="Declined",$L1051="Moved / left"),"Closed",IF($O1051&lt;DATE(YEAR('Settings'!$B$5),MONTH('Settings'!$B$5),1),"Overdue",IF($O1051&lt;=EOMONTH('Settings'!$B$5,0),"Due this month",IF($O1051&lt;=EOMONTH('Settings'!$B$5,1),"Due next month","Not yet due"))))))</f>
        <v/>
      </c>
      <c r="Q1051" s="16">
        <f>IF($P1051="Overdue",'Settings'!$B$5-$O1051,"")</f>
        <v/>
      </c>
      <c r="R1051" s="16">
        <f>IF($A1051="","",COUNT($H1051,$J1051,$K1051))</f>
        <v/>
      </c>
      <c r="S1051" s="17">
        <f>IF($O1051="","",DATE(YEAR($O1051),MONTH($O1051),1))</f>
        <v/>
      </c>
      <c r="T1051" s="16">
        <f>IF($P1051="Overdue",COUNTIF($P$3:$P1051,"Overdue"),"")</f>
        <v/>
      </c>
    </row>
    <row r="1052">
      <c r="A1052" s="4" t="n"/>
      <c r="B1052" s="4" t="n"/>
      <c r="C1052" s="14" t="n"/>
      <c r="D1052" s="4" t="n"/>
      <c r="E1052" s="4" t="n"/>
      <c r="F1052" s="5" t="n"/>
      <c r="G1052" s="6" t="n"/>
      <c r="H1052" s="5" t="n"/>
      <c r="I1052" s="4" t="n"/>
      <c r="J1052" s="5" t="n"/>
      <c r="K1052" s="5" t="n"/>
      <c r="L1052" s="4" t="n"/>
      <c r="M1052" s="5" t="n"/>
      <c r="N1052" s="4" t="n"/>
      <c r="O1052" s="15">
        <f>IF($F1052="","",EDATE($F1052,IF($G1052="",'Settings'!$B$6,$G1052)))</f>
        <v/>
      </c>
      <c r="P1052" s="9">
        <f>IF($O1052="","",IF(OR($M1052&lt;&gt;"",$L1052="Booked"),"Booked",IF(OR($L1052="Declined",$L1052="Moved / left"),"Closed",IF($O1052&lt;DATE(YEAR('Settings'!$B$5),MONTH('Settings'!$B$5),1),"Overdue",IF($O1052&lt;=EOMONTH('Settings'!$B$5,0),"Due this month",IF($O1052&lt;=EOMONTH('Settings'!$B$5,1),"Due next month","Not yet due"))))))</f>
        <v/>
      </c>
      <c r="Q1052" s="16">
        <f>IF($P1052="Overdue",'Settings'!$B$5-$O1052,"")</f>
        <v/>
      </c>
      <c r="R1052" s="16">
        <f>IF($A1052="","",COUNT($H1052,$J1052,$K1052))</f>
        <v/>
      </c>
      <c r="S1052" s="17">
        <f>IF($O1052="","",DATE(YEAR($O1052),MONTH($O1052),1))</f>
        <v/>
      </c>
      <c r="T1052" s="16">
        <f>IF($P1052="Overdue",COUNTIF($P$3:$P1052,"Overdue"),"")</f>
        <v/>
      </c>
    </row>
    <row r="1053">
      <c r="A1053" s="4" t="n"/>
      <c r="B1053" s="4" t="n"/>
      <c r="C1053" s="14" t="n"/>
      <c r="D1053" s="4" t="n"/>
      <c r="E1053" s="4" t="n"/>
      <c r="F1053" s="5" t="n"/>
      <c r="G1053" s="6" t="n"/>
      <c r="H1053" s="5" t="n"/>
      <c r="I1053" s="4" t="n"/>
      <c r="J1053" s="5" t="n"/>
      <c r="K1053" s="5" t="n"/>
      <c r="L1053" s="4" t="n"/>
      <c r="M1053" s="5" t="n"/>
      <c r="N1053" s="4" t="n"/>
      <c r="O1053" s="15">
        <f>IF($F1053="","",EDATE($F1053,IF($G1053="",'Settings'!$B$6,$G1053)))</f>
        <v/>
      </c>
      <c r="P1053" s="9">
        <f>IF($O1053="","",IF(OR($M1053&lt;&gt;"",$L1053="Booked"),"Booked",IF(OR($L1053="Declined",$L1053="Moved / left"),"Closed",IF($O1053&lt;DATE(YEAR('Settings'!$B$5),MONTH('Settings'!$B$5),1),"Overdue",IF($O1053&lt;=EOMONTH('Settings'!$B$5,0),"Due this month",IF($O1053&lt;=EOMONTH('Settings'!$B$5,1),"Due next month","Not yet due"))))))</f>
        <v/>
      </c>
      <c r="Q1053" s="16">
        <f>IF($P1053="Overdue",'Settings'!$B$5-$O1053,"")</f>
        <v/>
      </c>
      <c r="R1053" s="16">
        <f>IF($A1053="","",COUNT($H1053,$J1053,$K1053))</f>
        <v/>
      </c>
      <c r="S1053" s="17">
        <f>IF($O1053="","",DATE(YEAR($O1053),MONTH($O1053),1))</f>
        <v/>
      </c>
      <c r="T1053" s="16">
        <f>IF($P1053="Overdue",COUNTIF($P$3:$P1053,"Overdue"),"")</f>
        <v/>
      </c>
    </row>
    <row r="1054">
      <c r="A1054" s="4" t="n"/>
      <c r="B1054" s="4" t="n"/>
      <c r="C1054" s="14" t="n"/>
      <c r="D1054" s="4" t="n"/>
      <c r="E1054" s="4" t="n"/>
      <c r="F1054" s="5" t="n"/>
      <c r="G1054" s="6" t="n"/>
      <c r="H1054" s="5" t="n"/>
      <c r="I1054" s="4" t="n"/>
      <c r="J1054" s="5" t="n"/>
      <c r="K1054" s="5" t="n"/>
      <c r="L1054" s="4" t="n"/>
      <c r="M1054" s="5" t="n"/>
      <c r="N1054" s="4" t="n"/>
      <c r="O1054" s="15">
        <f>IF($F1054="","",EDATE($F1054,IF($G1054="",'Settings'!$B$6,$G1054)))</f>
        <v/>
      </c>
      <c r="P1054" s="9">
        <f>IF($O1054="","",IF(OR($M1054&lt;&gt;"",$L1054="Booked"),"Booked",IF(OR($L1054="Declined",$L1054="Moved / left"),"Closed",IF($O1054&lt;DATE(YEAR('Settings'!$B$5),MONTH('Settings'!$B$5),1),"Overdue",IF($O1054&lt;=EOMONTH('Settings'!$B$5,0),"Due this month",IF($O1054&lt;=EOMONTH('Settings'!$B$5,1),"Due next month","Not yet due"))))))</f>
        <v/>
      </c>
      <c r="Q1054" s="16">
        <f>IF($P1054="Overdue",'Settings'!$B$5-$O1054,"")</f>
        <v/>
      </c>
      <c r="R1054" s="16">
        <f>IF($A1054="","",COUNT($H1054,$J1054,$K1054))</f>
        <v/>
      </c>
      <c r="S1054" s="17">
        <f>IF($O1054="","",DATE(YEAR($O1054),MONTH($O1054),1))</f>
        <v/>
      </c>
      <c r="T1054" s="16">
        <f>IF($P1054="Overdue",COUNTIF($P$3:$P1054,"Overdue"),"")</f>
        <v/>
      </c>
    </row>
    <row r="1055">
      <c r="A1055" s="4" t="n"/>
      <c r="B1055" s="4" t="n"/>
      <c r="C1055" s="14" t="n"/>
      <c r="D1055" s="4" t="n"/>
      <c r="E1055" s="4" t="n"/>
      <c r="F1055" s="5" t="n"/>
      <c r="G1055" s="6" t="n"/>
      <c r="H1055" s="5" t="n"/>
      <c r="I1055" s="4" t="n"/>
      <c r="J1055" s="5" t="n"/>
      <c r="K1055" s="5" t="n"/>
      <c r="L1055" s="4" t="n"/>
      <c r="M1055" s="5" t="n"/>
      <c r="N1055" s="4" t="n"/>
      <c r="O1055" s="15">
        <f>IF($F1055="","",EDATE($F1055,IF($G1055="",'Settings'!$B$6,$G1055)))</f>
        <v/>
      </c>
      <c r="P1055" s="9">
        <f>IF($O1055="","",IF(OR($M1055&lt;&gt;"",$L1055="Booked"),"Booked",IF(OR($L1055="Declined",$L1055="Moved / left"),"Closed",IF($O1055&lt;DATE(YEAR('Settings'!$B$5),MONTH('Settings'!$B$5),1),"Overdue",IF($O1055&lt;=EOMONTH('Settings'!$B$5,0),"Due this month",IF($O1055&lt;=EOMONTH('Settings'!$B$5,1),"Due next month","Not yet due"))))))</f>
        <v/>
      </c>
      <c r="Q1055" s="16">
        <f>IF($P1055="Overdue",'Settings'!$B$5-$O1055,"")</f>
        <v/>
      </c>
      <c r="R1055" s="16">
        <f>IF($A1055="","",COUNT($H1055,$J1055,$K1055))</f>
        <v/>
      </c>
      <c r="S1055" s="17">
        <f>IF($O1055="","",DATE(YEAR($O1055),MONTH($O1055),1))</f>
        <v/>
      </c>
      <c r="T1055" s="16">
        <f>IF($P1055="Overdue",COUNTIF($P$3:$P1055,"Overdue"),"")</f>
        <v/>
      </c>
    </row>
    <row r="1056">
      <c r="A1056" s="4" t="n"/>
      <c r="B1056" s="4" t="n"/>
      <c r="C1056" s="14" t="n"/>
      <c r="D1056" s="4" t="n"/>
      <c r="E1056" s="4" t="n"/>
      <c r="F1056" s="5" t="n"/>
      <c r="G1056" s="6" t="n"/>
      <c r="H1056" s="5" t="n"/>
      <c r="I1056" s="4" t="n"/>
      <c r="J1056" s="5" t="n"/>
      <c r="K1056" s="5" t="n"/>
      <c r="L1056" s="4" t="n"/>
      <c r="M1056" s="5" t="n"/>
      <c r="N1056" s="4" t="n"/>
      <c r="O1056" s="15">
        <f>IF($F1056="","",EDATE($F1056,IF($G1056="",'Settings'!$B$6,$G1056)))</f>
        <v/>
      </c>
      <c r="P1056" s="9">
        <f>IF($O1056="","",IF(OR($M1056&lt;&gt;"",$L1056="Booked"),"Booked",IF(OR($L1056="Declined",$L1056="Moved / left"),"Closed",IF($O1056&lt;DATE(YEAR('Settings'!$B$5),MONTH('Settings'!$B$5),1),"Overdue",IF($O1056&lt;=EOMONTH('Settings'!$B$5,0),"Due this month",IF($O1056&lt;=EOMONTH('Settings'!$B$5,1),"Due next month","Not yet due"))))))</f>
        <v/>
      </c>
      <c r="Q1056" s="16">
        <f>IF($P1056="Overdue",'Settings'!$B$5-$O1056,"")</f>
        <v/>
      </c>
      <c r="R1056" s="16">
        <f>IF($A1056="","",COUNT($H1056,$J1056,$K1056))</f>
        <v/>
      </c>
      <c r="S1056" s="17">
        <f>IF($O1056="","",DATE(YEAR($O1056),MONTH($O1056),1))</f>
        <v/>
      </c>
      <c r="T1056" s="16">
        <f>IF($P1056="Overdue",COUNTIF($P$3:$P1056,"Overdue"),"")</f>
        <v/>
      </c>
    </row>
    <row r="1057">
      <c r="A1057" s="4" t="n"/>
      <c r="B1057" s="4" t="n"/>
      <c r="C1057" s="14" t="n"/>
      <c r="D1057" s="4" t="n"/>
      <c r="E1057" s="4" t="n"/>
      <c r="F1057" s="5" t="n"/>
      <c r="G1057" s="6" t="n"/>
      <c r="H1057" s="5" t="n"/>
      <c r="I1057" s="4" t="n"/>
      <c r="J1057" s="5" t="n"/>
      <c r="K1057" s="5" t="n"/>
      <c r="L1057" s="4" t="n"/>
      <c r="M1057" s="5" t="n"/>
      <c r="N1057" s="4" t="n"/>
      <c r="O1057" s="15">
        <f>IF($F1057="","",EDATE($F1057,IF($G1057="",'Settings'!$B$6,$G1057)))</f>
        <v/>
      </c>
      <c r="P1057" s="9">
        <f>IF($O1057="","",IF(OR($M1057&lt;&gt;"",$L1057="Booked"),"Booked",IF(OR($L1057="Declined",$L1057="Moved / left"),"Closed",IF($O1057&lt;DATE(YEAR('Settings'!$B$5),MONTH('Settings'!$B$5),1),"Overdue",IF($O1057&lt;=EOMONTH('Settings'!$B$5,0),"Due this month",IF($O1057&lt;=EOMONTH('Settings'!$B$5,1),"Due next month","Not yet due"))))))</f>
        <v/>
      </c>
      <c r="Q1057" s="16">
        <f>IF($P1057="Overdue",'Settings'!$B$5-$O1057,"")</f>
        <v/>
      </c>
      <c r="R1057" s="16">
        <f>IF($A1057="","",COUNT($H1057,$J1057,$K1057))</f>
        <v/>
      </c>
      <c r="S1057" s="17">
        <f>IF($O1057="","",DATE(YEAR($O1057),MONTH($O1057),1))</f>
        <v/>
      </c>
      <c r="T1057" s="16">
        <f>IF($P1057="Overdue",COUNTIF($P$3:$P1057,"Overdue"),"")</f>
        <v/>
      </c>
    </row>
    <row r="1058">
      <c r="A1058" s="4" t="n"/>
      <c r="B1058" s="4" t="n"/>
      <c r="C1058" s="14" t="n"/>
      <c r="D1058" s="4" t="n"/>
      <c r="E1058" s="4" t="n"/>
      <c r="F1058" s="5" t="n"/>
      <c r="G1058" s="6" t="n"/>
      <c r="H1058" s="5" t="n"/>
      <c r="I1058" s="4" t="n"/>
      <c r="J1058" s="5" t="n"/>
      <c r="K1058" s="5" t="n"/>
      <c r="L1058" s="4" t="n"/>
      <c r="M1058" s="5" t="n"/>
      <c r="N1058" s="4" t="n"/>
      <c r="O1058" s="15">
        <f>IF($F1058="","",EDATE($F1058,IF($G1058="",'Settings'!$B$6,$G1058)))</f>
        <v/>
      </c>
      <c r="P1058" s="9">
        <f>IF($O1058="","",IF(OR($M1058&lt;&gt;"",$L1058="Booked"),"Booked",IF(OR($L1058="Declined",$L1058="Moved / left"),"Closed",IF($O1058&lt;DATE(YEAR('Settings'!$B$5),MONTH('Settings'!$B$5),1),"Overdue",IF($O1058&lt;=EOMONTH('Settings'!$B$5,0),"Due this month",IF($O1058&lt;=EOMONTH('Settings'!$B$5,1),"Due next month","Not yet due"))))))</f>
        <v/>
      </c>
      <c r="Q1058" s="16">
        <f>IF($P1058="Overdue",'Settings'!$B$5-$O1058,"")</f>
        <v/>
      </c>
      <c r="R1058" s="16">
        <f>IF($A1058="","",COUNT($H1058,$J1058,$K1058))</f>
        <v/>
      </c>
      <c r="S1058" s="17">
        <f>IF($O1058="","",DATE(YEAR($O1058),MONTH($O1058),1))</f>
        <v/>
      </c>
      <c r="T1058" s="16">
        <f>IF($P1058="Overdue",COUNTIF($P$3:$P1058,"Overdue"),"")</f>
        <v/>
      </c>
    </row>
    <row r="1059">
      <c r="A1059" s="4" t="n"/>
      <c r="B1059" s="4" t="n"/>
      <c r="C1059" s="14" t="n"/>
      <c r="D1059" s="4" t="n"/>
      <c r="E1059" s="4" t="n"/>
      <c r="F1059" s="5" t="n"/>
      <c r="G1059" s="6" t="n"/>
      <c r="H1059" s="5" t="n"/>
      <c r="I1059" s="4" t="n"/>
      <c r="J1059" s="5" t="n"/>
      <c r="K1059" s="5" t="n"/>
      <c r="L1059" s="4" t="n"/>
      <c r="M1059" s="5" t="n"/>
      <c r="N1059" s="4" t="n"/>
      <c r="O1059" s="15">
        <f>IF($F1059="","",EDATE($F1059,IF($G1059="",'Settings'!$B$6,$G1059)))</f>
        <v/>
      </c>
      <c r="P1059" s="9">
        <f>IF($O1059="","",IF(OR($M1059&lt;&gt;"",$L1059="Booked"),"Booked",IF(OR($L1059="Declined",$L1059="Moved / left"),"Closed",IF($O1059&lt;DATE(YEAR('Settings'!$B$5),MONTH('Settings'!$B$5),1),"Overdue",IF($O1059&lt;=EOMONTH('Settings'!$B$5,0),"Due this month",IF($O1059&lt;=EOMONTH('Settings'!$B$5,1),"Due next month","Not yet due"))))))</f>
        <v/>
      </c>
      <c r="Q1059" s="16">
        <f>IF($P1059="Overdue",'Settings'!$B$5-$O1059,"")</f>
        <v/>
      </c>
      <c r="R1059" s="16">
        <f>IF($A1059="","",COUNT($H1059,$J1059,$K1059))</f>
        <v/>
      </c>
      <c r="S1059" s="17">
        <f>IF($O1059="","",DATE(YEAR($O1059),MONTH($O1059),1))</f>
        <v/>
      </c>
      <c r="T1059" s="16">
        <f>IF($P1059="Overdue",COUNTIF($P$3:$P1059,"Overdue"),"")</f>
        <v/>
      </c>
    </row>
    <row r="1060">
      <c r="A1060" s="4" t="n"/>
      <c r="B1060" s="4" t="n"/>
      <c r="C1060" s="14" t="n"/>
      <c r="D1060" s="4" t="n"/>
      <c r="E1060" s="4" t="n"/>
      <c r="F1060" s="5" t="n"/>
      <c r="G1060" s="6" t="n"/>
      <c r="H1060" s="5" t="n"/>
      <c r="I1060" s="4" t="n"/>
      <c r="J1060" s="5" t="n"/>
      <c r="K1060" s="5" t="n"/>
      <c r="L1060" s="4" t="n"/>
      <c r="M1060" s="5" t="n"/>
      <c r="N1060" s="4" t="n"/>
      <c r="O1060" s="15">
        <f>IF($F1060="","",EDATE($F1060,IF($G1060="",'Settings'!$B$6,$G1060)))</f>
        <v/>
      </c>
      <c r="P1060" s="9">
        <f>IF($O1060="","",IF(OR($M1060&lt;&gt;"",$L1060="Booked"),"Booked",IF(OR($L1060="Declined",$L1060="Moved / left"),"Closed",IF($O1060&lt;DATE(YEAR('Settings'!$B$5),MONTH('Settings'!$B$5),1),"Overdue",IF($O1060&lt;=EOMONTH('Settings'!$B$5,0),"Due this month",IF($O1060&lt;=EOMONTH('Settings'!$B$5,1),"Due next month","Not yet due"))))))</f>
        <v/>
      </c>
      <c r="Q1060" s="16">
        <f>IF($P1060="Overdue",'Settings'!$B$5-$O1060,"")</f>
        <v/>
      </c>
      <c r="R1060" s="16">
        <f>IF($A1060="","",COUNT($H1060,$J1060,$K1060))</f>
        <v/>
      </c>
      <c r="S1060" s="17">
        <f>IF($O1060="","",DATE(YEAR($O1060),MONTH($O1060),1))</f>
        <v/>
      </c>
      <c r="T1060" s="16">
        <f>IF($P1060="Overdue",COUNTIF($P$3:$P1060,"Overdue"),"")</f>
        <v/>
      </c>
    </row>
    <row r="1061">
      <c r="A1061" s="4" t="n"/>
      <c r="B1061" s="4" t="n"/>
      <c r="C1061" s="14" t="n"/>
      <c r="D1061" s="4" t="n"/>
      <c r="E1061" s="4" t="n"/>
      <c r="F1061" s="5" t="n"/>
      <c r="G1061" s="6" t="n"/>
      <c r="H1061" s="5" t="n"/>
      <c r="I1061" s="4" t="n"/>
      <c r="J1061" s="5" t="n"/>
      <c r="K1061" s="5" t="n"/>
      <c r="L1061" s="4" t="n"/>
      <c r="M1061" s="5" t="n"/>
      <c r="N1061" s="4" t="n"/>
      <c r="O1061" s="15">
        <f>IF($F1061="","",EDATE($F1061,IF($G1061="",'Settings'!$B$6,$G1061)))</f>
        <v/>
      </c>
      <c r="P1061" s="9">
        <f>IF($O1061="","",IF(OR($M1061&lt;&gt;"",$L1061="Booked"),"Booked",IF(OR($L1061="Declined",$L1061="Moved / left"),"Closed",IF($O1061&lt;DATE(YEAR('Settings'!$B$5),MONTH('Settings'!$B$5),1),"Overdue",IF($O1061&lt;=EOMONTH('Settings'!$B$5,0),"Due this month",IF($O1061&lt;=EOMONTH('Settings'!$B$5,1),"Due next month","Not yet due"))))))</f>
        <v/>
      </c>
      <c r="Q1061" s="16">
        <f>IF($P1061="Overdue",'Settings'!$B$5-$O1061,"")</f>
        <v/>
      </c>
      <c r="R1061" s="16">
        <f>IF($A1061="","",COUNT($H1061,$J1061,$K1061))</f>
        <v/>
      </c>
      <c r="S1061" s="17">
        <f>IF($O1061="","",DATE(YEAR($O1061),MONTH($O1061),1))</f>
        <v/>
      </c>
      <c r="T1061" s="16">
        <f>IF($P1061="Overdue",COUNTIF($P$3:$P1061,"Overdue"),"")</f>
        <v/>
      </c>
    </row>
    <row r="1062">
      <c r="A1062" s="4" t="n"/>
      <c r="B1062" s="4" t="n"/>
      <c r="C1062" s="14" t="n"/>
      <c r="D1062" s="4" t="n"/>
      <c r="E1062" s="4" t="n"/>
      <c r="F1062" s="5" t="n"/>
      <c r="G1062" s="6" t="n"/>
      <c r="H1062" s="5" t="n"/>
      <c r="I1062" s="4" t="n"/>
      <c r="J1062" s="5" t="n"/>
      <c r="K1062" s="5" t="n"/>
      <c r="L1062" s="4" t="n"/>
      <c r="M1062" s="5" t="n"/>
      <c r="N1062" s="4" t="n"/>
      <c r="O1062" s="15">
        <f>IF($F1062="","",EDATE($F1062,IF($G1062="",'Settings'!$B$6,$G1062)))</f>
        <v/>
      </c>
      <c r="P1062" s="9">
        <f>IF($O1062="","",IF(OR($M1062&lt;&gt;"",$L1062="Booked"),"Booked",IF(OR($L1062="Declined",$L1062="Moved / left"),"Closed",IF($O1062&lt;DATE(YEAR('Settings'!$B$5),MONTH('Settings'!$B$5),1),"Overdue",IF($O1062&lt;=EOMONTH('Settings'!$B$5,0),"Due this month",IF($O1062&lt;=EOMONTH('Settings'!$B$5,1),"Due next month","Not yet due"))))))</f>
        <v/>
      </c>
      <c r="Q1062" s="16">
        <f>IF($P1062="Overdue",'Settings'!$B$5-$O1062,"")</f>
        <v/>
      </c>
      <c r="R1062" s="16">
        <f>IF($A1062="","",COUNT($H1062,$J1062,$K1062))</f>
        <v/>
      </c>
      <c r="S1062" s="17">
        <f>IF($O1062="","",DATE(YEAR($O1062),MONTH($O1062),1))</f>
        <v/>
      </c>
      <c r="T1062" s="16">
        <f>IF($P1062="Overdue",COUNTIF($P$3:$P1062,"Overdue"),"")</f>
        <v/>
      </c>
    </row>
    <row r="1063">
      <c r="A1063" s="4" t="n"/>
      <c r="B1063" s="4" t="n"/>
      <c r="C1063" s="14" t="n"/>
      <c r="D1063" s="4" t="n"/>
      <c r="E1063" s="4" t="n"/>
      <c r="F1063" s="5" t="n"/>
      <c r="G1063" s="6" t="n"/>
      <c r="H1063" s="5" t="n"/>
      <c r="I1063" s="4" t="n"/>
      <c r="J1063" s="5" t="n"/>
      <c r="K1063" s="5" t="n"/>
      <c r="L1063" s="4" t="n"/>
      <c r="M1063" s="5" t="n"/>
      <c r="N1063" s="4" t="n"/>
      <c r="O1063" s="15">
        <f>IF($F1063="","",EDATE($F1063,IF($G1063="",'Settings'!$B$6,$G1063)))</f>
        <v/>
      </c>
      <c r="P1063" s="9">
        <f>IF($O1063="","",IF(OR($M1063&lt;&gt;"",$L1063="Booked"),"Booked",IF(OR($L1063="Declined",$L1063="Moved / left"),"Closed",IF($O1063&lt;DATE(YEAR('Settings'!$B$5),MONTH('Settings'!$B$5),1),"Overdue",IF($O1063&lt;=EOMONTH('Settings'!$B$5,0),"Due this month",IF($O1063&lt;=EOMONTH('Settings'!$B$5,1),"Due next month","Not yet due"))))))</f>
        <v/>
      </c>
      <c r="Q1063" s="16">
        <f>IF($P1063="Overdue",'Settings'!$B$5-$O1063,"")</f>
        <v/>
      </c>
      <c r="R1063" s="16">
        <f>IF($A1063="","",COUNT($H1063,$J1063,$K1063))</f>
        <v/>
      </c>
      <c r="S1063" s="17">
        <f>IF($O1063="","",DATE(YEAR($O1063),MONTH($O1063),1))</f>
        <v/>
      </c>
      <c r="T1063" s="16">
        <f>IF($P1063="Overdue",COUNTIF($P$3:$P1063,"Overdue"),"")</f>
        <v/>
      </c>
    </row>
    <row r="1064">
      <c r="A1064" s="4" t="n"/>
      <c r="B1064" s="4" t="n"/>
      <c r="C1064" s="14" t="n"/>
      <c r="D1064" s="4" t="n"/>
      <c r="E1064" s="4" t="n"/>
      <c r="F1064" s="5" t="n"/>
      <c r="G1064" s="6" t="n"/>
      <c r="H1064" s="5" t="n"/>
      <c r="I1064" s="4" t="n"/>
      <c r="J1064" s="5" t="n"/>
      <c r="K1064" s="5" t="n"/>
      <c r="L1064" s="4" t="n"/>
      <c r="M1064" s="5" t="n"/>
      <c r="N1064" s="4" t="n"/>
      <c r="O1064" s="15">
        <f>IF($F1064="","",EDATE($F1064,IF($G1064="",'Settings'!$B$6,$G1064)))</f>
        <v/>
      </c>
      <c r="P1064" s="9">
        <f>IF($O1064="","",IF(OR($M1064&lt;&gt;"",$L1064="Booked"),"Booked",IF(OR($L1064="Declined",$L1064="Moved / left"),"Closed",IF($O1064&lt;DATE(YEAR('Settings'!$B$5),MONTH('Settings'!$B$5),1),"Overdue",IF($O1064&lt;=EOMONTH('Settings'!$B$5,0),"Due this month",IF($O1064&lt;=EOMONTH('Settings'!$B$5,1),"Due next month","Not yet due"))))))</f>
        <v/>
      </c>
      <c r="Q1064" s="16">
        <f>IF($P1064="Overdue",'Settings'!$B$5-$O1064,"")</f>
        <v/>
      </c>
      <c r="R1064" s="16">
        <f>IF($A1064="","",COUNT($H1064,$J1064,$K1064))</f>
        <v/>
      </c>
      <c r="S1064" s="17">
        <f>IF($O1064="","",DATE(YEAR($O1064),MONTH($O1064),1))</f>
        <v/>
      </c>
      <c r="T1064" s="16">
        <f>IF($P1064="Overdue",COUNTIF($P$3:$P1064,"Overdue"),"")</f>
        <v/>
      </c>
    </row>
    <row r="1065">
      <c r="A1065" s="4" t="n"/>
      <c r="B1065" s="4" t="n"/>
      <c r="C1065" s="14" t="n"/>
      <c r="D1065" s="4" t="n"/>
      <c r="E1065" s="4" t="n"/>
      <c r="F1065" s="5" t="n"/>
      <c r="G1065" s="6" t="n"/>
      <c r="H1065" s="5" t="n"/>
      <c r="I1065" s="4" t="n"/>
      <c r="J1065" s="5" t="n"/>
      <c r="K1065" s="5" t="n"/>
      <c r="L1065" s="4" t="n"/>
      <c r="M1065" s="5" t="n"/>
      <c r="N1065" s="4" t="n"/>
      <c r="O1065" s="15">
        <f>IF($F1065="","",EDATE($F1065,IF($G1065="",'Settings'!$B$6,$G1065)))</f>
        <v/>
      </c>
      <c r="P1065" s="9">
        <f>IF($O1065="","",IF(OR($M1065&lt;&gt;"",$L1065="Booked"),"Booked",IF(OR($L1065="Declined",$L1065="Moved / left"),"Closed",IF($O1065&lt;DATE(YEAR('Settings'!$B$5),MONTH('Settings'!$B$5),1),"Overdue",IF($O1065&lt;=EOMONTH('Settings'!$B$5,0),"Due this month",IF($O1065&lt;=EOMONTH('Settings'!$B$5,1),"Due next month","Not yet due"))))))</f>
        <v/>
      </c>
      <c r="Q1065" s="16">
        <f>IF($P1065="Overdue",'Settings'!$B$5-$O1065,"")</f>
        <v/>
      </c>
      <c r="R1065" s="16">
        <f>IF($A1065="","",COUNT($H1065,$J1065,$K1065))</f>
        <v/>
      </c>
      <c r="S1065" s="17">
        <f>IF($O1065="","",DATE(YEAR($O1065),MONTH($O1065),1))</f>
        <v/>
      </c>
      <c r="T1065" s="16">
        <f>IF($P1065="Overdue",COUNTIF($P$3:$P1065,"Overdue"),"")</f>
        <v/>
      </c>
    </row>
    <row r="1066">
      <c r="A1066" s="4" t="n"/>
      <c r="B1066" s="4" t="n"/>
      <c r="C1066" s="14" t="n"/>
      <c r="D1066" s="4" t="n"/>
      <c r="E1066" s="4" t="n"/>
      <c r="F1066" s="5" t="n"/>
      <c r="G1066" s="6" t="n"/>
      <c r="H1066" s="5" t="n"/>
      <c r="I1066" s="4" t="n"/>
      <c r="J1066" s="5" t="n"/>
      <c r="K1066" s="5" t="n"/>
      <c r="L1066" s="4" t="n"/>
      <c r="M1066" s="5" t="n"/>
      <c r="N1066" s="4" t="n"/>
      <c r="O1066" s="15">
        <f>IF($F1066="","",EDATE($F1066,IF($G1066="",'Settings'!$B$6,$G1066)))</f>
        <v/>
      </c>
      <c r="P1066" s="9">
        <f>IF($O1066="","",IF(OR($M1066&lt;&gt;"",$L1066="Booked"),"Booked",IF(OR($L1066="Declined",$L1066="Moved / left"),"Closed",IF($O1066&lt;DATE(YEAR('Settings'!$B$5),MONTH('Settings'!$B$5),1),"Overdue",IF($O1066&lt;=EOMONTH('Settings'!$B$5,0),"Due this month",IF($O1066&lt;=EOMONTH('Settings'!$B$5,1),"Due next month","Not yet due"))))))</f>
        <v/>
      </c>
      <c r="Q1066" s="16">
        <f>IF($P1066="Overdue",'Settings'!$B$5-$O1066,"")</f>
        <v/>
      </c>
      <c r="R1066" s="16">
        <f>IF($A1066="","",COUNT($H1066,$J1066,$K1066))</f>
        <v/>
      </c>
      <c r="S1066" s="17">
        <f>IF($O1066="","",DATE(YEAR($O1066),MONTH($O1066),1))</f>
        <v/>
      </c>
      <c r="T1066" s="16">
        <f>IF($P1066="Overdue",COUNTIF($P$3:$P1066,"Overdue"),"")</f>
        <v/>
      </c>
    </row>
    <row r="1067">
      <c r="A1067" s="4" t="n"/>
      <c r="B1067" s="4" t="n"/>
      <c r="C1067" s="14" t="n"/>
      <c r="D1067" s="4" t="n"/>
      <c r="E1067" s="4" t="n"/>
      <c r="F1067" s="5" t="n"/>
      <c r="G1067" s="6" t="n"/>
      <c r="H1067" s="5" t="n"/>
      <c r="I1067" s="4" t="n"/>
      <c r="J1067" s="5" t="n"/>
      <c r="K1067" s="5" t="n"/>
      <c r="L1067" s="4" t="n"/>
      <c r="M1067" s="5" t="n"/>
      <c r="N1067" s="4" t="n"/>
      <c r="O1067" s="15">
        <f>IF($F1067="","",EDATE($F1067,IF($G1067="",'Settings'!$B$6,$G1067)))</f>
        <v/>
      </c>
      <c r="P1067" s="9">
        <f>IF($O1067="","",IF(OR($M1067&lt;&gt;"",$L1067="Booked"),"Booked",IF(OR($L1067="Declined",$L1067="Moved / left"),"Closed",IF($O1067&lt;DATE(YEAR('Settings'!$B$5),MONTH('Settings'!$B$5),1),"Overdue",IF($O1067&lt;=EOMONTH('Settings'!$B$5,0),"Due this month",IF($O1067&lt;=EOMONTH('Settings'!$B$5,1),"Due next month","Not yet due"))))))</f>
        <v/>
      </c>
      <c r="Q1067" s="16">
        <f>IF($P1067="Overdue",'Settings'!$B$5-$O1067,"")</f>
        <v/>
      </c>
      <c r="R1067" s="16">
        <f>IF($A1067="","",COUNT($H1067,$J1067,$K1067))</f>
        <v/>
      </c>
      <c r="S1067" s="17">
        <f>IF($O1067="","",DATE(YEAR($O1067),MONTH($O1067),1))</f>
        <v/>
      </c>
      <c r="T1067" s="16">
        <f>IF($P1067="Overdue",COUNTIF($P$3:$P1067,"Overdue"),"")</f>
        <v/>
      </c>
    </row>
    <row r="1068">
      <c r="A1068" s="4" t="n"/>
      <c r="B1068" s="4" t="n"/>
      <c r="C1068" s="14" t="n"/>
      <c r="D1068" s="4" t="n"/>
      <c r="E1068" s="4" t="n"/>
      <c r="F1068" s="5" t="n"/>
      <c r="G1068" s="6" t="n"/>
      <c r="H1068" s="5" t="n"/>
      <c r="I1068" s="4" t="n"/>
      <c r="J1068" s="5" t="n"/>
      <c r="K1068" s="5" t="n"/>
      <c r="L1068" s="4" t="n"/>
      <c r="M1068" s="5" t="n"/>
      <c r="N1068" s="4" t="n"/>
      <c r="O1068" s="15">
        <f>IF($F1068="","",EDATE($F1068,IF($G1068="",'Settings'!$B$6,$G1068)))</f>
        <v/>
      </c>
      <c r="P1068" s="9">
        <f>IF($O1068="","",IF(OR($M1068&lt;&gt;"",$L1068="Booked"),"Booked",IF(OR($L1068="Declined",$L1068="Moved / left"),"Closed",IF($O1068&lt;DATE(YEAR('Settings'!$B$5),MONTH('Settings'!$B$5),1),"Overdue",IF($O1068&lt;=EOMONTH('Settings'!$B$5,0),"Due this month",IF($O1068&lt;=EOMONTH('Settings'!$B$5,1),"Due next month","Not yet due"))))))</f>
        <v/>
      </c>
      <c r="Q1068" s="16">
        <f>IF($P1068="Overdue",'Settings'!$B$5-$O1068,"")</f>
        <v/>
      </c>
      <c r="R1068" s="16">
        <f>IF($A1068="","",COUNT($H1068,$J1068,$K1068))</f>
        <v/>
      </c>
      <c r="S1068" s="17">
        <f>IF($O1068="","",DATE(YEAR($O1068),MONTH($O1068),1))</f>
        <v/>
      </c>
      <c r="T1068" s="16">
        <f>IF($P1068="Overdue",COUNTIF($P$3:$P1068,"Overdue"),"")</f>
        <v/>
      </c>
    </row>
    <row r="1069">
      <c r="A1069" s="4" t="n"/>
      <c r="B1069" s="4" t="n"/>
      <c r="C1069" s="14" t="n"/>
      <c r="D1069" s="4" t="n"/>
      <c r="E1069" s="4" t="n"/>
      <c r="F1069" s="5" t="n"/>
      <c r="G1069" s="6" t="n"/>
      <c r="H1069" s="5" t="n"/>
      <c r="I1069" s="4" t="n"/>
      <c r="J1069" s="5" t="n"/>
      <c r="K1069" s="5" t="n"/>
      <c r="L1069" s="4" t="n"/>
      <c r="M1069" s="5" t="n"/>
      <c r="N1069" s="4" t="n"/>
      <c r="O1069" s="15">
        <f>IF($F1069="","",EDATE($F1069,IF($G1069="",'Settings'!$B$6,$G1069)))</f>
        <v/>
      </c>
      <c r="P1069" s="9">
        <f>IF($O1069="","",IF(OR($M1069&lt;&gt;"",$L1069="Booked"),"Booked",IF(OR($L1069="Declined",$L1069="Moved / left"),"Closed",IF($O1069&lt;DATE(YEAR('Settings'!$B$5),MONTH('Settings'!$B$5),1),"Overdue",IF($O1069&lt;=EOMONTH('Settings'!$B$5,0),"Due this month",IF($O1069&lt;=EOMONTH('Settings'!$B$5,1),"Due next month","Not yet due"))))))</f>
        <v/>
      </c>
      <c r="Q1069" s="16">
        <f>IF($P1069="Overdue",'Settings'!$B$5-$O1069,"")</f>
        <v/>
      </c>
      <c r="R1069" s="16">
        <f>IF($A1069="","",COUNT($H1069,$J1069,$K1069))</f>
        <v/>
      </c>
      <c r="S1069" s="17">
        <f>IF($O1069="","",DATE(YEAR($O1069),MONTH($O1069),1))</f>
        <v/>
      </c>
      <c r="T1069" s="16">
        <f>IF($P1069="Overdue",COUNTIF($P$3:$P1069,"Overdue"),"")</f>
        <v/>
      </c>
    </row>
    <row r="1070">
      <c r="A1070" s="4" t="n"/>
      <c r="B1070" s="4" t="n"/>
      <c r="C1070" s="14" t="n"/>
      <c r="D1070" s="4" t="n"/>
      <c r="E1070" s="4" t="n"/>
      <c r="F1070" s="5" t="n"/>
      <c r="G1070" s="6" t="n"/>
      <c r="H1070" s="5" t="n"/>
      <c r="I1070" s="4" t="n"/>
      <c r="J1070" s="5" t="n"/>
      <c r="K1070" s="5" t="n"/>
      <c r="L1070" s="4" t="n"/>
      <c r="M1070" s="5" t="n"/>
      <c r="N1070" s="4" t="n"/>
      <c r="O1070" s="15">
        <f>IF($F1070="","",EDATE($F1070,IF($G1070="",'Settings'!$B$6,$G1070)))</f>
        <v/>
      </c>
      <c r="P1070" s="9">
        <f>IF($O1070="","",IF(OR($M1070&lt;&gt;"",$L1070="Booked"),"Booked",IF(OR($L1070="Declined",$L1070="Moved / left"),"Closed",IF($O1070&lt;DATE(YEAR('Settings'!$B$5),MONTH('Settings'!$B$5),1),"Overdue",IF($O1070&lt;=EOMONTH('Settings'!$B$5,0),"Due this month",IF($O1070&lt;=EOMONTH('Settings'!$B$5,1),"Due next month","Not yet due"))))))</f>
        <v/>
      </c>
      <c r="Q1070" s="16">
        <f>IF($P1070="Overdue",'Settings'!$B$5-$O1070,"")</f>
        <v/>
      </c>
      <c r="R1070" s="16">
        <f>IF($A1070="","",COUNT($H1070,$J1070,$K1070))</f>
        <v/>
      </c>
      <c r="S1070" s="17">
        <f>IF($O1070="","",DATE(YEAR($O1070),MONTH($O1070),1))</f>
        <v/>
      </c>
      <c r="T1070" s="16">
        <f>IF($P1070="Overdue",COUNTIF($P$3:$P1070,"Overdue"),"")</f>
        <v/>
      </c>
    </row>
    <row r="1071">
      <c r="A1071" s="4" t="n"/>
      <c r="B1071" s="4" t="n"/>
      <c r="C1071" s="14" t="n"/>
      <c r="D1071" s="4" t="n"/>
      <c r="E1071" s="4" t="n"/>
      <c r="F1071" s="5" t="n"/>
      <c r="G1071" s="6" t="n"/>
      <c r="H1071" s="5" t="n"/>
      <c r="I1071" s="4" t="n"/>
      <c r="J1071" s="5" t="n"/>
      <c r="K1071" s="5" t="n"/>
      <c r="L1071" s="4" t="n"/>
      <c r="M1071" s="5" t="n"/>
      <c r="N1071" s="4" t="n"/>
      <c r="O1071" s="15">
        <f>IF($F1071="","",EDATE($F1071,IF($G1071="",'Settings'!$B$6,$G1071)))</f>
        <v/>
      </c>
      <c r="P1071" s="9">
        <f>IF($O1071="","",IF(OR($M1071&lt;&gt;"",$L1071="Booked"),"Booked",IF(OR($L1071="Declined",$L1071="Moved / left"),"Closed",IF($O1071&lt;DATE(YEAR('Settings'!$B$5),MONTH('Settings'!$B$5),1),"Overdue",IF($O1071&lt;=EOMONTH('Settings'!$B$5,0),"Due this month",IF($O1071&lt;=EOMONTH('Settings'!$B$5,1),"Due next month","Not yet due"))))))</f>
        <v/>
      </c>
      <c r="Q1071" s="16">
        <f>IF($P1071="Overdue",'Settings'!$B$5-$O1071,"")</f>
        <v/>
      </c>
      <c r="R1071" s="16">
        <f>IF($A1071="","",COUNT($H1071,$J1071,$K1071))</f>
        <v/>
      </c>
      <c r="S1071" s="17">
        <f>IF($O1071="","",DATE(YEAR($O1071),MONTH($O1071),1))</f>
        <v/>
      </c>
      <c r="T1071" s="16">
        <f>IF($P1071="Overdue",COUNTIF($P$3:$P1071,"Overdue"),"")</f>
        <v/>
      </c>
    </row>
    <row r="1072">
      <c r="A1072" s="4" t="n"/>
      <c r="B1072" s="4" t="n"/>
      <c r="C1072" s="14" t="n"/>
      <c r="D1072" s="4" t="n"/>
      <c r="E1072" s="4" t="n"/>
      <c r="F1072" s="5" t="n"/>
      <c r="G1072" s="6" t="n"/>
      <c r="H1072" s="5" t="n"/>
      <c r="I1072" s="4" t="n"/>
      <c r="J1072" s="5" t="n"/>
      <c r="K1072" s="5" t="n"/>
      <c r="L1072" s="4" t="n"/>
      <c r="M1072" s="5" t="n"/>
      <c r="N1072" s="4" t="n"/>
      <c r="O1072" s="15">
        <f>IF($F1072="","",EDATE($F1072,IF($G1072="",'Settings'!$B$6,$G1072)))</f>
        <v/>
      </c>
      <c r="P1072" s="9">
        <f>IF($O1072="","",IF(OR($M1072&lt;&gt;"",$L1072="Booked"),"Booked",IF(OR($L1072="Declined",$L1072="Moved / left"),"Closed",IF($O1072&lt;DATE(YEAR('Settings'!$B$5),MONTH('Settings'!$B$5),1),"Overdue",IF($O1072&lt;=EOMONTH('Settings'!$B$5,0),"Due this month",IF($O1072&lt;=EOMONTH('Settings'!$B$5,1),"Due next month","Not yet due"))))))</f>
        <v/>
      </c>
      <c r="Q1072" s="16">
        <f>IF($P1072="Overdue",'Settings'!$B$5-$O1072,"")</f>
        <v/>
      </c>
      <c r="R1072" s="16">
        <f>IF($A1072="","",COUNT($H1072,$J1072,$K1072))</f>
        <v/>
      </c>
      <c r="S1072" s="17">
        <f>IF($O1072="","",DATE(YEAR($O1072),MONTH($O1072),1))</f>
        <v/>
      </c>
      <c r="T1072" s="16">
        <f>IF($P1072="Overdue",COUNTIF($P$3:$P1072,"Overdue"),"")</f>
        <v/>
      </c>
    </row>
    <row r="1073">
      <c r="A1073" s="4" t="n"/>
      <c r="B1073" s="4" t="n"/>
      <c r="C1073" s="14" t="n"/>
      <c r="D1073" s="4" t="n"/>
      <c r="E1073" s="4" t="n"/>
      <c r="F1073" s="5" t="n"/>
      <c r="G1073" s="6" t="n"/>
      <c r="H1073" s="5" t="n"/>
      <c r="I1073" s="4" t="n"/>
      <c r="J1073" s="5" t="n"/>
      <c r="K1073" s="5" t="n"/>
      <c r="L1073" s="4" t="n"/>
      <c r="M1073" s="5" t="n"/>
      <c r="N1073" s="4" t="n"/>
      <c r="O1073" s="15">
        <f>IF($F1073="","",EDATE($F1073,IF($G1073="",'Settings'!$B$6,$G1073)))</f>
        <v/>
      </c>
      <c r="P1073" s="9">
        <f>IF($O1073="","",IF(OR($M1073&lt;&gt;"",$L1073="Booked"),"Booked",IF(OR($L1073="Declined",$L1073="Moved / left"),"Closed",IF($O1073&lt;DATE(YEAR('Settings'!$B$5),MONTH('Settings'!$B$5),1),"Overdue",IF($O1073&lt;=EOMONTH('Settings'!$B$5,0),"Due this month",IF($O1073&lt;=EOMONTH('Settings'!$B$5,1),"Due next month","Not yet due"))))))</f>
        <v/>
      </c>
      <c r="Q1073" s="16">
        <f>IF($P1073="Overdue",'Settings'!$B$5-$O1073,"")</f>
        <v/>
      </c>
      <c r="R1073" s="16">
        <f>IF($A1073="","",COUNT($H1073,$J1073,$K1073))</f>
        <v/>
      </c>
      <c r="S1073" s="17">
        <f>IF($O1073="","",DATE(YEAR($O1073),MONTH($O1073),1))</f>
        <v/>
      </c>
      <c r="T1073" s="16">
        <f>IF($P1073="Overdue",COUNTIF($P$3:$P1073,"Overdue"),"")</f>
        <v/>
      </c>
    </row>
    <row r="1074">
      <c r="A1074" s="4" t="n"/>
      <c r="B1074" s="4" t="n"/>
      <c r="C1074" s="14" t="n"/>
      <c r="D1074" s="4" t="n"/>
      <c r="E1074" s="4" t="n"/>
      <c r="F1074" s="5" t="n"/>
      <c r="G1074" s="6" t="n"/>
      <c r="H1074" s="5" t="n"/>
      <c r="I1074" s="4" t="n"/>
      <c r="J1074" s="5" t="n"/>
      <c r="K1074" s="5" t="n"/>
      <c r="L1074" s="4" t="n"/>
      <c r="M1074" s="5" t="n"/>
      <c r="N1074" s="4" t="n"/>
      <c r="O1074" s="15">
        <f>IF($F1074="","",EDATE($F1074,IF($G1074="",'Settings'!$B$6,$G1074)))</f>
        <v/>
      </c>
      <c r="P1074" s="9">
        <f>IF($O1074="","",IF(OR($M1074&lt;&gt;"",$L1074="Booked"),"Booked",IF(OR($L1074="Declined",$L1074="Moved / left"),"Closed",IF($O1074&lt;DATE(YEAR('Settings'!$B$5),MONTH('Settings'!$B$5),1),"Overdue",IF($O1074&lt;=EOMONTH('Settings'!$B$5,0),"Due this month",IF($O1074&lt;=EOMONTH('Settings'!$B$5,1),"Due next month","Not yet due"))))))</f>
        <v/>
      </c>
      <c r="Q1074" s="16">
        <f>IF($P1074="Overdue",'Settings'!$B$5-$O1074,"")</f>
        <v/>
      </c>
      <c r="R1074" s="16">
        <f>IF($A1074="","",COUNT($H1074,$J1074,$K1074))</f>
        <v/>
      </c>
      <c r="S1074" s="17">
        <f>IF($O1074="","",DATE(YEAR($O1074),MONTH($O1074),1))</f>
        <v/>
      </c>
      <c r="T1074" s="16">
        <f>IF($P1074="Overdue",COUNTIF($P$3:$P1074,"Overdue"),"")</f>
        <v/>
      </c>
    </row>
    <row r="1075">
      <c r="A1075" s="4" t="n"/>
      <c r="B1075" s="4" t="n"/>
      <c r="C1075" s="14" t="n"/>
      <c r="D1075" s="4" t="n"/>
      <c r="E1075" s="4" t="n"/>
      <c r="F1075" s="5" t="n"/>
      <c r="G1075" s="6" t="n"/>
      <c r="H1075" s="5" t="n"/>
      <c r="I1075" s="4" t="n"/>
      <c r="J1075" s="5" t="n"/>
      <c r="K1075" s="5" t="n"/>
      <c r="L1075" s="4" t="n"/>
      <c r="M1075" s="5" t="n"/>
      <c r="N1075" s="4" t="n"/>
      <c r="O1075" s="15">
        <f>IF($F1075="","",EDATE($F1075,IF($G1075="",'Settings'!$B$6,$G1075)))</f>
        <v/>
      </c>
      <c r="P1075" s="9">
        <f>IF($O1075="","",IF(OR($M1075&lt;&gt;"",$L1075="Booked"),"Booked",IF(OR($L1075="Declined",$L1075="Moved / left"),"Closed",IF($O1075&lt;DATE(YEAR('Settings'!$B$5),MONTH('Settings'!$B$5),1),"Overdue",IF($O1075&lt;=EOMONTH('Settings'!$B$5,0),"Due this month",IF($O1075&lt;=EOMONTH('Settings'!$B$5,1),"Due next month","Not yet due"))))))</f>
        <v/>
      </c>
      <c r="Q1075" s="16">
        <f>IF($P1075="Overdue",'Settings'!$B$5-$O1075,"")</f>
        <v/>
      </c>
      <c r="R1075" s="16">
        <f>IF($A1075="","",COUNT($H1075,$J1075,$K1075))</f>
        <v/>
      </c>
      <c r="S1075" s="17">
        <f>IF($O1075="","",DATE(YEAR($O1075),MONTH($O1075),1))</f>
        <v/>
      </c>
      <c r="T1075" s="16">
        <f>IF($P1075="Overdue",COUNTIF($P$3:$P1075,"Overdue"),"")</f>
        <v/>
      </c>
    </row>
    <row r="1076">
      <c r="A1076" s="4" t="n"/>
      <c r="B1076" s="4" t="n"/>
      <c r="C1076" s="14" t="n"/>
      <c r="D1076" s="4" t="n"/>
      <c r="E1076" s="4" t="n"/>
      <c r="F1076" s="5" t="n"/>
      <c r="G1076" s="6" t="n"/>
      <c r="H1076" s="5" t="n"/>
      <c r="I1076" s="4" t="n"/>
      <c r="J1076" s="5" t="n"/>
      <c r="K1076" s="5" t="n"/>
      <c r="L1076" s="4" t="n"/>
      <c r="M1076" s="5" t="n"/>
      <c r="N1076" s="4" t="n"/>
      <c r="O1076" s="15">
        <f>IF($F1076="","",EDATE($F1076,IF($G1076="",'Settings'!$B$6,$G1076)))</f>
        <v/>
      </c>
      <c r="P1076" s="9">
        <f>IF($O1076="","",IF(OR($M1076&lt;&gt;"",$L1076="Booked"),"Booked",IF(OR($L1076="Declined",$L1076="Moved / left"),"Closed",IF($O1076&lt;DATE(YEAR('Settings'!$B$5),MONTH('Settings'!$B$5),1),"Overdue",IF($O1076&lt;=EOMONTH('Settings'!$B$5,0),"Due this month",IF($O1076&lt;=EOMONTH('Settings'!$B$5,1),"Due next month","Not yet due"))))))</f>
        <v/>
      </c>
      <c r="Q1076" s="16">
        <f>IF($P1076="Overdue",'Settings'!$B$5-$O1076,"")</f>
        <v/>
      </c>
      <c r="R1076" s="16">
        <f>IF($A1076="","",COUNT($H1076,$J1076,$K1076))</f>
        <v/>
      </c>
      <c r="S1076" s="17">
        <f>IF($O1076="","",DATE(YEAR($O1076),MONTH($O1076),1))</f>
        <v/>
      </c>
      <c r="T1076" s="16">
        <f>IF($P1076="Overdue",COUNTIF($P$3:$P1076,"Overdue"),"")</f>
        <v/>
      </c>
    </row>
    <row r="1077">
      <c r="A1077" s="4" t="n"/>
      <c r="B1077" s="4" t="n"/>
      <c r="C1077" s="14" t="n"/>
      <c r="D1077" s="4" t="n"/>
      <c r="E1077" s="4" t="n"/>
      <c r="F1077" s="5" t="n"/>
      <c r="G1077" s="6" t="n"/>
      <c r="H1077" s="5" t="n"/>
      <c r="I1077" s="4" t="n"/>
      <c r="J1077" s="5" t="n"/>
      <c r="K1077" s="5" t="n"/>
      <c r="L1077" s="4" t="n"/>
      <c r="M1077" s="5" t="n"/>
      <c r="N1077" s="4" t="n"/>
      <c r="O1077" s="15">
        <f>IF($F1077="","",EDATE($F1077,IF($G1077="",'Settings'!$B$6,$G1077)))</f>
        <v/>
      </c>
      <c r="P1077" s="9">
        <f>IF($O1077="","",IF(OR($M1077&lt;&gt;"",$L1077="Booked"),"Booked",IF(OR($L1077="Declined",$L1077="Moved / left"),"Closed",IF($O1077&lt;DATE(YEAR('Settings'!$B$5),MONTH('Settings'!$B$5),1),"Overdue",IF($O1077&lt;=EOMONTH('Settings'!$B$5,0),"Due this month",IF($O1077&lt;=EOMONTH('Settings'!$B$5,1),"Due next month","Not yet due"))))))</f>
        <v/>
      </c>
      <c r="Q1077" s="16">
        <f>IF($P1077="Overdue",'Settings'!$B$5-$O1077,"")</f>
        <v/>
      </c>
      <c r="R1077" s="16">
        <f>IF($A1077="","",COUNT($H1077,$J1077,$K1077))</f>
        <v/>
      </c>
      <c r="S1077" s="17">
        <f>IF($O1077="","",DATE(YEAR($O1077),MONTH($O1077),1))</f>
        <v/>
      </c>
      <c r="T1077" s="16">
        <f>IF($P1077="Overdue",COUNTIF($P$3:$P1077,"Overdue"),"")</f>
        <v/>
      </c>
    </row>
    <row r="1078">
      <c r="A1078" s="4" t="n"/>
      <c r="B1078" s="4" t="n"/>
      <c r="C1078" s="14" t="n"/>
      <c r="D1078" s="4" t="n"/>
      <c r="E1078" s="4" t="n"/>
      <c r="F1078" s="5" t="n"/>
      <c r="G1078" s="6" t="n"/>
      <c r="H1078" s="5" t="n"/>
      <c r="I1078" s="4" t="n"/>
      <c r="J1078" s="5" t="n"/>
      <c r="K1078" s="5" t="n"/>
      <c r="L1078" s="4" t="n"/>
      <c r="M1078" s="5" t="n"/>
      <c r="N1078" s="4" t="n"/>
      <c r="O1078" s="15">
        <f>IF($F1078="","",EDATE($F1078,IF($G1078="",'Settings'!$B$6,$G1078)))</f>
        <v/>
      </c>
      <c r="P1078" s="9">
        <f>IF($O1078="","",IF(OR($M1078&lt;&gt;"",$L1078="Booked"),"Booked",IF(OR($L1078="Declined",$L1078="Moved / left"),"Closed",IF($O1078&lt;DATE(YEAR('Settings'!$B$5),MONTH('Settings'!$B$5),1),"Overdue",IF($O1078&lt;=EOMONTH('Settings'!$B$5,0),"Due this month",IF($O1078&lt;=EOMONTH('Settings'!$B$5,1),"Due next month","Not yet due"))))))</f>
        <v/>
      </c>
      <c r="Q1078" s="16">
        <f>IF($P1078="Overdue",'Settings'!$B$5-$O1078,"")</f>
        <v/>
      </c>
      <c r="R1078" s="16">
        <f>IF($A1078="","",COUNT($H1078,$J1078,$K1078))</f>
        <v/>
      </c>
      <c r="S1078" s="17">
        <f>IF($O1078="","",DATE(YEAR($O1078),MONTH($O1078),1))</f>
        <v/>
      </c>
      <c r="T1078" s="16">
        <f>IF($P1078="Overdue",COUNTIF($P$3:$P1078,"Overdue"),"")</f>
        <v/>
      </c>
    </row>
    <row r="1079">
      <c r="A1079" s="4" t="n"/>
      <c r="B1079" s="4" t="n"/>
      <c r="C1079" s="14" t="n"/>
      <c r="D1079" s="4" t="n"/>
      <c r="E1079" s="4" t="n"/>
      <c r="F1079" s="5" t="n"/>
      <c r="G1079" s="6" t="n"/>
      <c r="H1079" s="5" t="n"/>
      <c r="I1079" s="4" t="n"/>
      <c r="J1079" s="5" t="n"/>
      <c r="K1079" s="5" t="n"/>
      <c r="L1079" s="4" t="n"/>
      <c r="M1079" s="5" t="n"/>
      <c r="N1079" s="4" t="n"/>
      <c r="O1079" s="15">
        <f>IF($F1079="","",EDATE($F1079,IF($G1079="",'Settings'!$B$6,$G1079)))</f>
        <v/>
      </c>
      <c r="P1079" s="9">
        <f>IF($O1079="","",IF(OR($M1079&lt;&gt;"",$L1079="Booked"),"Booked",IF(OR($L1079="Declined",$L1079="Moved / left"),"Closed",IF($O1079&lt;DATE(YEAR('Settings'!$B$5),MONTH('Settings'!$B$5),1),"Overdue",IF($O1079&lt;=EOMONTH('Settings'!$B$5,0),"Due this month",IF($O1079&lt;=EOMONTH('Settings'!$B$5,1),"Due next month","Not yet due"))))))</f>
        <v/>
      </c>
      <c r="Q1079" s="16">
        <f>IF($P1079="Overdue",'Settings'!$B$5-$O1079,"")</f>
        <v/>
      </c>
      <c r="R1079" s="16">
        <f>IF($A1079="","",COUNT($H1079,$J1079,$K1079))</f>
        <v/>
      </c>
      <c r="S1079" s="17">
        <f>IF($O1079="","",DATE(YEAR($O1079),MONTH($O1079),1))</f>
        <v/>
      </c>
      <c r="T1079" s="16">
        <f>IF($P1079="Overdue",COUNTIF($P$3:$P1079,"Overdue"),"")</f>
        <v/>
      </c>
    </row>
    <row r="1080">
      <c r="A1080" s="4" t="n"/>
      <c r="B1080" s="4" t="n"/>
      <c r="C1080" s="14" t="n"/>
      <c r="D1080" s="4" t="n"/>
      <c r="E1080" s="4" t="n"/>
      <c r="F1080" s="5" t="n"/>
      <c r="G1080" s="6" t="n"/>
      <c r="H1080" s="5" t="n"/>
      <c r="I1080" s="4" t="n"/>
      <c r="J1080" s="5" t="n"/>
      <c r="K1080" s="5" t="n"/>
      <c r="L1080" s="4" t="n"/>
      <c r="M1080" s="5" t="n"/>
      <c r="N1080" s="4" t="n"/>
      <c r="O1080" s="15">
        <f>IF($F1080="","",EDATE($F1080,IF($G1080="",'Settings'!$B$6,$G1080)))</f>
        <v/>
      </c>
      <c r="P1080" s="9">
        <f>IF($O1080="","",IF(OR($M1080&lt;&gt;"",$L1080="Booked"),"Booked",IF(OR($L1080="Declined",$L1080="Moved / left"),"Closed",IF($O1080&lt;DATE(YEAR('Settings'!$B$5),MONTH('Settings'!$B$5),1),"Overdue",IF($O1080&lt;=EOMONTH('Settings'!$B$5,0),"Due this month",IF($O1080&lt;=EOMONTH('Settings'!$B$5,1),"Due next month","Not yet due"))))))</f>
        <v/>
      </c>
      <c r="Q1080" s="16">
        <f>IF($P1080="Overdue",'Settings'!$B$5-$O1080,"")</f>
        <v/>
      </c>
      <c r="R1080" s="16">
        <f>IF($A1080="","",COUNT($H1080,$J1080,$K1080))</f>
        <v/>
      </c>
      <c r="S1080" s="17">
        <f>IF($O1080="","",DATE(YEAR($O1080),MONTH($O1080),1))</f>
        <v/>
      </c>
      <c r="T1080" s="16">
        <f>IF($P1080="Overdue",COUNTIF($P$3:$P1080,"Overdue"),"")</f>
        <v/>
      </c>
    </row>
    <row r="1081">
      <c r="A1081" s="4" t="n"/>
      <c r="B1081" s="4" t="n"/>
      <c r="C1081" s="14" t="n"/>
      <c r="D1081" s="4" t="n"/>
      <c r="E1081" s="4" t="n"/>
      <c r="F1081" s="5" t="n"/>
      <c r="G1081" s="6" t="n"/>
      <c r="H1081" s="5" t="n"/>
      <c r="I1081" s="4" t="n"/>
      <c r="J1081" s="5" t="n"/>
      <c r="K1081" s="5" t="n"/>
      <c r="L1081" s="4" t="n"/>
      <c r="M1081" s="5" t="n"/>
      <c r="N1081" s="4" t="n"/>
      <c r="O1081" s="15">
        <f>IF($F1081="","",EDATE($F1081,IF($G1081="",'Settings'!$B$6,$G1081)))</f>
        <v/>
      </c>
      <c r="P1081" s="9">
        <f>IF($O1081="","",IF(OR($M1081&lt;&gt;"",$L1081="Booked"),"Booked",IF(OR($L1081="Declined",$L1081="Moved / left"),"Closed",IF($O1081&lt;DATE(YEAR('Settings'!$B$5),MONTH('Settings'!$B$5),1),"Overdue",IF($O1081&lt;=EOMONTH('Settings'!$B$5,0),"Due this month",IF($O1081&lt;=EOMONTH('Settings'!$B$5,1),"Due next month","Not yet due"))))))</f>
        <v/>
      </c>
      <c r="Q1081" s="16">
        <f>IF($P1081="Overdue",'Settings'!$B$5-$O1081,"")</f>
        <v/>
      </c>
      <c r="R1081" s="16">
        <f>IF($A1081="","",COUNT($H1081,$J1081,$K1081))</f>
        <v/>
      </c>
      <c r="S1081" s="17">
        <f>IF($O1081="","",DATE(YEAR($O1081),MONTH($O1081),1))</f>
        <v/>
      </c>
      <c r="T1081" s="16">
        <f>IF($P1081="Overdue",COUNTIF($P$3:$P1081,"Overdue"),"")</f>
        <v/>
      </c>
    </row>
    <row r="1082">
      <c r="A1082" s="4" t="n"/>
      <c r="B1082" s="4" t="n"/>
      <c r="C1082" s="14" t="n"/>
      <c r="D1082" s="4" t="n"/>
      <c r="E1082" s="4" t="n"/>
      <c r="F1082" s="5" t="n"/>
      <c r="G1082" s="6" t="n"/>
      <c r="H1082" s="5" t="n"/>
      <c r="I1082" s="4" t="n"/>
      <c r="J1082" s="5" t="n"/>
      <c r="K1082" s="5" t="n"/>
      <c r="L1082" s="4" t="n"/>
      <c r="M1082" s="5" t="n"/>
      <c r="N1082" s="4" t="n"/>
      <c r="O1082" s="15">
        <f>IF($F1082="","",EDATE($F1082,IF($G1082="",'Settings'!$B$6,$G1082)))</f>
        <v/>
      </c>
      <c r="P1082" s="9">
        <f>IF($O1082="","",IF(OR($M1082&lt;&gt;"",$L1082="Booked"),"Booked",IF(OR($L1082="Declined",$L1082="Moved / left"),"Closed",IF($O1082&lt;DATE(YEAR('Settings'!$B$5),MONTH('Settings'!$B$5),1),"Overdue",IF($O1082&lt;=EOMONTH('Settings'!$B$5,0),"Due this month",IF($O1082&lt;=EOMONTH('Settings'!$B$5,1),"Due next month","Not yet due"))))))</f>
        <v/>
      </c>
      <c r="Q1082" s="16">
        <f>IF($P1082="Overdue",'Settings'!$B$5-$O1082,"")</f>
        <v/>
      </c>
      <c r="R1082" s="16">
        <f>IF($A1082="","",COUNT($H1082,$J1082,$K1082))</f>
        <v/>
      </c>
      <c r="S1082" s="17">
        <f>IF($O1082="","",DATE(YEAR($O1082),MONTH($O1082),1))</f>
        <v/>
      </c>
      <c r="T1082" s="16">
        <f>IF($P1082="Overdue",COUNTIF($P$3:$P1082,"Overdue"),"")</f>
        <v/>
      </c>
    </row>
    <row r="1083">
      <c r="A1083" s="4" t="n"/>
      <c r="B1083" s="4" t="n"/>
      <c r="C1083" s="14" t="n"/>
      <c r="D1083" s="4" t="n"/>
      <c r="E1083" s="4" t="n"/>
      <c r="F1083" s="5" t="n"/>
      <c r="G1083" s="6" t="n"/>
      <c r="H1083" s="5" t="n"/>
      <c r="I1083" s="4" t="n"/>
      <c r="J1083" s="5" t="n"/>
      <c r="K1083" s="5" t="n"/>
      <c r="L1083" s="4" t="n"/>
      <c r="M1083" s="5" t="n"/>
      <c r="N1083" s="4" t="n"/>
      <c r="O1083" s="15">
        <f>IF($F1083="","",EDATE($F1083,IF($G1083="",'Settings'!$B$6,$G1083)))</f>
        <v/>
      </c>
      <c r="P1083" s="9">
        <f>IF($O1083="","",IF(OR($M1083&lt;&gt;"",$L1083="Booked"),"Booked",IF(OR($L1083="Declined",$L1083="Moved / left"),"Closed",IF($O1083&lt;DATE(YEAR('Settings'!$B$5),MONTH('Settings'!$B$5),1),"Overdue",IF($O1083&lt;=EOMONTH('Settings'!$B$5,0),"Due this month",IF($O1083&lt;=EOMONTH('Settings'!$B$5,1),"Due next month","Not yet due"))))))</f>
        <v/>
      </c>
      <c r="Q1083" s="16">
        <f>IF($P1083="Overdue",'Settings'!$B$5-$O1083,"")</f>
        <v/>
      </c>
      <c r="R1083" s="16">
        <f>IF($A1083="","",COUNT($H1083,$J1083,$K1083))</f>
        <v/>
      </c>
      <c r="S1083" s="17">
        <f>IF($O1083="","",DATE(YEAR($O1083),MONTH($O1083),1))</f>
        <v/>
      </c>
      <c r="T1083" s="16">
        <f>IF($P1083="Overdue",COUNTIF($P$3:$P1083,"Overdue"),"")</f>
        <v/>
      </c>
    </row>
    <row r="1084">
      <c r="A1084" s="4" t="n"/>
      <c r="B1084" s="4" t="n"/>
      <c r="C1084" s="14" t="n"/>
      <c r="D1084" s="4" t="n"/>
      <c r="E1084" s="4" t="n"/>
      <c r="F1084" s="5" t="n"/>
      <c r="G1084" s="6" t="n"/>
      <c r="H1084" s="5" t="n"/>
      <c r="I1084" s="4" t="n"/>
      <c r="J1084" s="5" t="n"/>
      <c r="K1084" s="5" t="n"/>
      <c r="L1084" s="4" t="n"/>
      <c r="M1084" s="5" t="n"/>
      <c r="N1084" s="4" t="n"/>
      <c r="O1084" s="15">
        <f>IF($F1084="","",EDATE($F1084,IF($G1084="",'Settings'!$B$6,$G1084)))</f>
        <v/>
      </c>
      <c r="P1084" s="9">
        <f>IF($O1084="","",IF(OR($M1084&lt;&gt;"",$L1084="Booked"),"Booked",IF(OR($L1084="Declined",$L1084="Moved / left"),"Closed",IF($O1084&lt;DATE(YEAR('Settings'!$B$5),MONTH('Settings'!$B$5),1),"Overdue",IF($O1084&lt;=EOMONTH('Settings'!$B$5,0),"Due this month",IF($O1084&lt;=EOMONTH('Settings'!$B$5,1),"Due next month","Not yet due"))))))</f>
        <v/>
      </c>
      <c r="Q1084" s="16">
        <f>IF($P1084="Overdue",'Settings'!$B$5-$O1084,"")</f>
        <v/>
      </c>
      <c r="R1084" s="16">
        <f>IF($A1084="","",COUNT($H1084,$J1084,$K1084))</f>
        <v/>
      </c>
      <c r="S1084" s="17">
        <f>IF($O1084="","",DATE(YEAR($O1084),MONTH($O1084),1))</f>
        <v/>
      </c>
      <c r="T1084" s="16">
        <f>IF($P1084="Overdue",COUNTIF($P$3:$P1084,"Overdue"),"")</f>
        <v/>
      </c>
    </row>
    <row r="1085">
      <c r="A1085" s="4" t="n"/>
      <c r="B1085" s="4" t="n"/>
      <c r="C1085" s="14" t="n"/>
      <c r="D1085" s="4" t="n"/>
      <c r="E1085" s="4" t="n"/>
      <c r="F1085" s="5" t="n"/>
      <c r="G1085" s="6" t="n"/>
      <c r="H1085" s="5" t="n"/>
      <c r="I1085" s="4" t="n"/>
      <c r="J1085" s="5" t="n"/>
      <c r="K1085" s="5" t="n"/>
      <c r="L1085" s="4" t="n"/>
      <c r="M1085" s="5" t="n"/>
      <c r="N1085" s="4" t="n"/>
      <c r="O1085" s="15">
        <f>IF($F1085="","",EDATE($F1085,IF($G1085="",'Settings'!$B$6,$G1085)))</f>
        <v/>
      </c>
      <c r="P1085" s="9">
        <f>IF($O1085="","",IF(OR($M1085&lt;&gt;"",$L1085="Booked"),"Booked",IF(OR($L1085="Declined",$L1085="Moved / left"),"Closed",IF($O1085&lt;DATE(YEAR('Settings'!$B$5),MONTH('Settings'!$B$5),1),"Overdue",IF($O1085&lt;=EOMONTH('Settings'!$B$5,0),"Due this month",IF($O1085&lt;=EOMONTH('Settings'!$B$5,1),"Due next month","Not yet due"))))))</f>
        <v/>
      </c>
      <c r="Q1085" s="16">
        <f>IF($P1085="Overdue",'Settings'!$B$5-$O1085,"")</f>
        <v/>
      </c>
      <c r="R1085" s="16">
        <f>IF($A1085="","",COUNT($H1085,$J1085,$K1085))</f>
        <v/>
      </c>
      <c r="S1085" s="17">
        <f>IF($O1085="","",DATE(YEAR($O1085),MONTH($O1085),1))</f>
        <v/>
      </c>
      <c r="T1085" s="16">
        <f>IF($P1085="Overdue",COUNTIF($P$3:$P1085,"Overdue"),"")</f>
        <v/>
      </c>
    </row>
    <row r="1086">
      <c r="A1086" s="4" t="n"/>
      <c r="B1086" s="4" t="n"/>
      <c r="C1086" s="14" t="n"/>
      <c r="D1086" s="4" t="n"/>
      <c r="E1086" s="4" t="n"/>
      <c r="F1086" s="5" t="n"/>
      <c r="G1086" s="6" t="n"/>
      <c r="H1086" s="5" t="n"/>
      <c r="I1086" s="4" t="n"/>
      <c r="J1086" s="5" t="n"/>
      <c r="K1086" s="5" t="n"/>
      <c r="L1086" s="4" t="n"/>
      <c r="M1086" s="5" t="n"/>
      <c r="N1086" s="4" t="n"/>
      <c r="O1086" s="15">
        <f>IF($F1086="","",EDATE($F1086,IF($G1086="",'Settings'!$B$6,$G1086)))</f>
        <v/>
      </c>
      <c r="P1086" s="9">
        <f>IF($O1086="","",IF(OR($M1086&lt;&gt;"",$L1086="Booked"),"Booked",IF(OR($L1086="Declined",$L1086="Moved / left"),"Closed",IF($O1086&lt;DATE(YEAR('Settings'!$B$5),MONTH('Settings'!$B$5),1),"Overdue",IF($O1086&lt;=EOMONTH('Settings'!$B$5,0),"Due this month",IF($O1086&lt;=EOMONTH('Settings'!$B$5,1),"Due next month","Not yet due"))))))</f>
        <v/>
      </c>
      <c r="Q1086" s="16">
        <f>IF($P1086="Overdue",'Settings'!$B$5-$O1086,"")</f>
        <v/>
      </c>
      <c r="R1086" s="16">
        <f>IF($A1086="","",COUNT($H1086,$J1086,$K1086))</f>
        <v/>
      </c>
      <c r="S1086" s="17">
        <f>IF($O1086="","",DATE(YEAR($O1086),MONTH($O1086),1))</f>
        <v/>
      </c>
      <c r="T1086" s="16">
        <f>IF($P1086="Overdue",COUNTIF($P$3:$P1086,"Overdue"),"")</f>
        <v/>
      </c>
    </row>
    <row r="1087">
      <c r="A1087" s="4" t="n"/>
      <c r="B1087" s="4" t="n"/>
      <c r="C1087" s="14" t="n"/>
      <c r="D1087" s="4" t="n"/>
      <c r="E1087" s="4" t="n"/>
      <c r="F1087" s="5" t="n"/>
      <c r="G1087" s="6" t="n"/>
      <c r="H1087" s="5" t="n"/>
      <c r="I1087" s="4" t="n"/>
      <c r="J1087" s="5" t="n"/>
      <c r="K1087" s="5" t="n"/>
      <c r="L1087" s="4" t="n"/>
      <c r="M1087" s="5" t="n"/>
      <c r="N1087" s="4" t="n"/>
      <c r="O1087" s="15">
        <f>IF($F1087="","",EDATE($F1087,IF($G1087="",'Settings'!$B$6,$G1087)))</f>
        <v/>
      </c>
      <c r="P1087" s="9">
        <f>IF($O1087="","",IF(OR($M1087&lt;&gt;"",$L1087="Booked"),"Booked",IF(OR($L1087="Declined",$L1087="Moved / left"),"Closed",IF($O1087&lt;DATE(YEAR('Settings'!$B$5),MONTH('Settings'!$B$5),1),"Overdue",IF($O1087&lt;=EOMONTH('Settings'!$B$5,0),"Due this month",IF($O1087&lt;=EOMONTH('Settings'!$B$5,1),"Due next month","Not yet due"))))))</f>
        <v/>
      </c>
      <c r="Q1087" s="16">
        <f>IF($P1087="Overdue",'Settings'!$B$5-$O1087,"")</f>
        <v/>
      </c>
      <c r="R1087" s="16">
        <f>IF($A1087="","",COUNT($H1087,$J1087,$K1087))</f>
        <v/>
      </c>
      <c r="S1087" s="17">
        <f>IF($O1087="","",DATE(YEAR($O1087),MONTH($O1087),1))</f>
        <v/>
      </c>
      <c r="T1087" s="16">
        <f>IF($P1087="Overdue",COUNTIF($P$3:$P1087,"Overdue"),"")</f>
        <v/>
      </c>
    </row>
    <row r="1088">
      <c r="A1088" s="4" t="n"/>
      <c r="B1088" s="4" t="n"/>
      <c r="C1088" s="14" t="n"/>
      <c r="D1088" s="4" t="n"/>
      <c r="E1088" s="4" t="n"/>
      <c r="F1088" s="5" t="n"/>
      <c r="G1088" s="6" t="n"/>
      <c r="H1088" s="5" t="n"/>
      <c r="I1088" s="4" t="n"/>
      <c r="J1088" s="5" t="n"/>
      <c r="K1088" s="5" t="n"/>
      <c r="L1088" s="4" t="n"/>
      <c r="M1088" s="5" t="n"/>
      <c r="N1088" s="4" t="n"/>
      <c r="O1088" s="15">
        <f>IF($F1088="","",EDATE($F1088,IF($G1088="",'Settings'!$B$6,$G1088)))</f>
        <v/>
      </c>
      <c r="P1088" s="9">
        <f>IF($O1088="","",IF(OR($M1088&lt;&gt;"",$L1088="Booked"),"Booked",IF(OR($L1088="Declined",$L1088="Moved / left"),"Closed",IF($O1088&lt;DATE(YEAR('Settings'!$B$5),MONTH('Settings'!$B$5),1),"Overdue",IF($O1088&lt;=EOMONTH('Settings'!$B$5,0),"Due this month",IF($O1088&lt;=EOMONTH('Settings'!$B$5,1),"Due next month","Not yet due"))))))</f>
        <v/>
      </c>
      <c r="Q1088" s="16">
        <f>IF($P1088="Overdue",'Settings'!$B$5-$O1088,"")</f>
        <v/>
      </c>
      <c r="R1088" s="16">
        <f>IF($A1088="","",COUNT($H1088,$J1088,$K1088))</f>
        <v/>
      </c>
      <c r="S1088" s="17">
        <f>IF($O1088="","",DATE(YEAR($O1088),MONTH($O1088),1))</f>
        <v/>
      </c>
      <c r="T1088" s="16">
        <f>IF($P1088="Overdue",COUNTIF($P$3:$P1088,"Overdue"),"")</f>
        <v/>
      </c>
    </row>
    <row r="1089">
      <c r="A1089" s="4" t="n"/>
      <c r="B1089" s="4" t="n"/>
      <c r="C1089" s="14" t="n"/>
      <c r="D1089" s="4" t="n"/>
      <c r="E1089" s="4" t="n"/>
      <c r="F1089" s="5" t="n"/>
      <c r="G1089" s="6" t="n"/>
      <c r="H1089" s="5" t="n"/>
      <c r="I1089" s="4" t="n"/>
      <c r="J1089" s="5" t="n"/>
      <c r="K1089" s="5" t="n"/>
      <c r="L1089" s="4" t="n"/>
      <c r="M1089" s="5" t="n"/>
      <c r="N1089" s="4" t="n"/>
      <c r="O1089" s="15">
        <f>IF($F1089="","",EDATE($F1089,IF($G1089="",'Settings'!$B$6,$G1089)))</f>
        <v/>
      </c>
      <c r="P1089" s="9">
        <f>IF($O1089="","",IF(OR($M1089&lt;&gt;"",$L1089="Booked"),"Booked",IF(OR($L1089="Declined",$L1089="Moved / left"),"Closed",IF($O1089&lt;DATE(YEAR('Settings'!$B$5),MONTH('Settings'!$B$5),1),"Overdue",IF($O1089&lt;=EOMONTH('Settings'!$B$5,0),"Due this month",IF($O1089&lt;=EOMONTH('Settings'!$B$5,1),"Due next month","Not yet due"))))))</f>
        <v/>
      </c>
      <c r="Q1089" s="16">
        <f>IF($P1089="Overdue",'Settings'!$B$5-$O1089,"")</f>
        <v/>
      </c>
      <c r="R1089" s="16">
        <f>IF($A1089="","",COUNT($H1089,$J1089,$K1089))</f>
        <v/>
      </c>
      <c r="S1089" s="17">
        <f>IF($O1089="","",DATE(YEAR($O1089),MONTH($O1089),1))</f>
        <v/>
      </c>
      <c r="T1089" s="16">
        <f>IF($P1089="Overdue",COUNTIF($P$3:$P1089,"Overdue"),"")</f>
        <v/>
      </c>
    </row>
    <row r="1090">
      <c r="A1090" s="4" t="n"/>
      <c r="B1090" s="4" t="n"/>
      <c r="C1090" s="14" t="n"/>
      <c r="D1090" s="4" t="n"/>
      <c r="E1090" s="4" t="n"/>
      <c r="F1090" s="5" t="n"/>
      <c r="G1090" s="6" t="n"/>
      <c r="H1090" s="5" t="n"/>
      <c r="I1090" s="4" t="n"/>
      <c r="J1090" s="5" t="n"/>
      <c r="K1090" s="5" t="n"/>
      <c r="L1090" s="4" t="n"/>
      <c r="M1090" s="5" t="n"/>
      <c r="N1090" s="4" t="n"/>
      <c r="O1090" s="15">
        <f>IF($F1090="","",EDATE($F1090,IF($G1090="",'Settings'!$B$6,$G1090)))</f>
        <v/>
      </c>
      <c r="P1090" s="9">
        <f>IF($O1090="","",IF(OR($M1090&lt;&gt;"",$L1090="Booked"),"Booked",IF(OR($L1090="Declined",$L1090="Moved / left"),"Closed",IF($O1090&lt;DATE(YEAR('Settings'!$B$5),MONTH('Settings'!$B$5),1),"Overdue",IF($O1090&lt;=EOMONTH('Settings'!$B$5,0),"Due this month",IF($O1090&lt;=EOMONTH('Settings'!$B$5,1),"Due next month","Not yet due"))))))</f>
        <v/>
      </c>
      <c r="Q1090" s="16">
        <f>IF($P1090="Overdue",'Settings'!$B$5-$O1090,"")</f>
        <v/>
      </c>
      <c r="R1090" s="16">
        <f>IF($A1090="","",COUNT($H1090,$J1090,$K1090))</f>
        <v/>
      </c>
      <c r="S1090" s="17">
        <f>IF($O1090="","",DATE(YEAR($O1090),MONTH($O1090),1))</f>
        <v/>
      </c>
      <c r="T1090" s="16">
        <f>IF($P1090="Overdue",COUNTIF($P$3:$P1090,"Overdue"),"")</f>
        <v/>
      </c>
    </row>
    <row r="1091">
      <c r="A1091" s="4" t="n"/>
      <c r="B1091" s="4" t="n"/>
      <c r="C1091" s="14" t="n"/>
      <c r="D1091" s="4" t="n"/>
      <c r="E1091" s="4" t="n"/>
      <c r="F1091" s="5" t="n"/>
      <c r="G1091" s="6" t="n"/>
      <c r="H1091" s="5" t="n"/>
      <c r="I1091" s="4" t="n"/>
      <c r="J1091" s="5" t="n"/>
      <c r="K1091" s="5" t="n"/>
      <c r="L1091" s="4" t="n"/>
      <c r="M1091" s="5" t="n"/>
      <c r="N1091" s="4" t="n"/>
      <c r="O1091" s="15">
        <f>IF($F1091="","",EDATE($F1091,IF($G1091="",'Settings'!$B$6,$G1091)))</f>
        <v/>
      </c>
      <c r="P1091" s="9">
        <f>IF($O1091="","",IF(OR($M1091&lt;&gt;"",$L1091="Booked"),"Booked",IF(OR($L1091="Declined",$L1091="Moved / left"),"Closed",IF($O1091&lt;DATE(YEAR('Settings'!$B$5),MONTH('Settings'!$B$5),1),"Overdue",IF($O1091&lt;=EOMONTH('Settings'!$B$5,0),"Due this month",IF($O1091&lt;=EOMONTH('Settings'!$B$5,1),"Due next month","Not yet due"))))))</f>
        <v/>
      </c>
      <c r="Q1091" s="16">
        <f>IF($P1091="Overdue",'Settings'!$B$5-$O1091,"")</f>
        <v/>
      </c>
      <c r="R1091" s="16">
        <f>IF($A1091="","",COUNT($H1091,$J1091,$K1091))</f>
        <v/>
      </c>
      <c r="S1091" s="17">
        <f>IF($O1091="","",DATE(YEAR($O1091),MONTH($O1091),1))</f>
        <v/>
      </c>
      <c r="T1091" s="16">
        <f>IF($P1091="Overdue",COUNTIF($P$3:$P1091,"Overdue"),"")</f>
        <v/>
      </c>
    </row>
    <row r="1092">
      <c r="A1092" s="4" t="n"/>
      <c r="B1092" s="4" t="n"/>
      <c r="C1092" s="14" t="n"/>
      <c r="D1092" s="4" t="n"/>
      <c r="E1092" s="4" t="n"/>
      <c r="F1092" s="5" t="n"/>
      <c r="G1092" s="6" t="n"/>
      <c r="H1092" s="5" t="n"/>
      <c r="I1092" s="4" t="n"/>
      <c r="J1092" s="5" t="n"/>
      <c r="K1092" s="5" t="n"/>
      <c r="L1092" s="4" t="n"/>
      <c r="M1092" s="5" t="n"/>
      <c r="N1092" s="4" t="n"/>
      <c r="O1092" s="15">
        <f>IF($F1092="","",EDATE($F1092,IF($G1092="",'Settings'!$B$6,$G1092)))</f>
        <v/>
      </c>
      <c r="P1092" s="9">
        <f>IF($O1092="","",IF(OR($M1092&lt;&gt;"",$L1092="Booked"),"Booked",IF(OR($L1092="Declined",$L1092="Moved / left"),"Closed",IF($O1092&lt;DATE(YEAR('Settings'!$B$5),MONTH('Settings'!$B$5),1),"Overdue",IF($O1092&lt;=EOMONTH('Settings'!$B$5,0),"Due this month",IF($O1092&lt;=EOMONTH('Settings'!$B$5,1),"Due next month","Not yet due"))))))</f>
        <v/>
      </c>
      <c r="Q1092" s="16">
        <f>IF($P1092="Overdue",'Settings'!$B$5-$O1092,"")</f>
        <v/>
      </c>
      <c r="R1092" s="16">
        <f>IF($A1092="","",COUNT($H1092,$J1092,$K1092))</f>
        <v/>
      </c>
      <c r="S1092" s="17">
        <f>IF($O1092="","",DATE(YEAR($O1092),MONTH($O1092),1))</f>
        <v/>
      </c>
      <c r="T1092" s="16">
        <f>IF($P1092="Overdue",COUNTIF($P$3:$P1092,"Overdue"),"")</f>
        <v/>
      </c>
    </row>
    <row r="1093">
      <c r="A1093" s="4" t="n"/>
      <c r="B1093" s="4" t="n"/>
      <c r="C1093" s="14" t="n"/>
      <c r="D1093" s="4" t="n"/>
      <c r="E1093" s="4" t="n"/>
      <c r="F1093" s="5" t="n"/>
      <c r="G1093" s="6" t="n"/>
      <c r="H1093" s="5" t="n"/>
      <c r="I1093" s="4" t="n"/>
      <c r="J1093" s="5" t="n"/>
      <c r="K1093" s="5" t="n"/>
      <c r="L1093" s="4" t="n"/>
      <c r="M1093" s="5" t="n"/>
      <c r="N1093" s="4" t="n"/>
      <c r="O1093" s="15">
        <f>IF($F1093="","",EDATE($F1093,IF($G1093="",'Settings'!$B$6,$G1093)))</f>
        <v/>
      </c>
      <c r="P1093" s="9">
        <f>IF($O1093="","",IF(OR($M1093&lt;&gt;"",$L1093="Booked"),"Booked",IF(OR($L1093="Declined",$L1093="Moved / left"),"Closed",IF($O1093&lt;DATE(YEAR('Settings'!$B$5),MONTH('Settings'!$B$5),1),"Overdue",IF($O1093&lt;=EOMONTH('Settings'!$B$5,0),"Due this month",IF($O1093&lt;=EOMONTH('Settings'!$B$5,1),"Due next month","Not yet due"))))))</f>
        <v/>
      </c>
      <c r="Q1093" s="16">
        <f>IF($P1093="Overdue",'Settings'!$B$5-$O1093,"")</f>
        <v/>
      </c>
      <c r="R1093" s="16">
        <f>IF($A1093="","",COUNT($H1093,$J1093,$K1093))</f>
        <v/>
      </c>
      <c r="S1093" s="17">
        <f>IF($O1093="","",DATE(YEAR($O1093),MONTH($O1093),1))</f>
        <v/>
      </c>
      <c r="T1093" s="16">
        <f>IF($P1093="Overdue",COUNTIF($P$3:$P1093,"Overdue"),"")</f>
        <v/>
      </c>
    </row>
    <row r="1094">
      <c r="A1094" s="4" t="n"/>
      <c r="B1094" s="4" t="n"/>
      <c r="C1094" s="14" t="n"/>
      <c r="D1094" s="4" t="n"/>
      <c r="E1094" s="4" t="n"/>
      <c r="F1094" s="5" t="n"/>
      <c r="G1094" s="6" t="n"/>
      <c r="H1094" s="5" t="n"/>
      <c r="I1094" s="4" t="n"/>
      <c r="J1094" s="5" t="n"/>
      <c r="K1094" s="5" t="n"/>
      <c r="L1094" s="4" t="n"/>
      <c r="M1094" s="5" t="n"/>
      <c r="N1094" s="4" t="n"/>
      <c r="O1094" s="15">
        <f>IF($F1094="","",EDATE($F1094,IF($G1094="",'Settings'!$B$6,$G1094)))</f>
        <v/>
      </c>
      <c r="P1094" s="9">
        <f>IF($O1094="","",IF(OR($M1094&lt;&gt;"",$L1094="Booked"),"Booked",IF(OR($L1094="Declined",$L1094="Moved / left"),"Closed",IF($O1094&lt;DATE(YEAR('Settings'!$B$5),MONTH('Settings'!$B$5),1),"Overdue",IF($O1094&lt;=EOMONTH('Settings'!$B$5,0),"Due this month",IF($O1094&lt;=EOMONTH('Settings'!$B$5,1),"Due next month","Not yet due"))))))</f>
        <v/>
      </c>
      <c r="Q1094" s="16">
        <f>IF($P1094="Overdue",'Settings'!$B$5-$O1094,"")</f>
        <v/>
      </c>
      <c r="R1094" s="16">
        <f>IF($A1094="","",COUNT($H1094,$J1094,$K1094))</f>
        <v/>
      </c>
      <c r="S1094" s="17">
        <f>IF($O1094="","",DATE(YEAR($O1094),MONTH($O1094),1))</f>
        <v/>
      </c>
      <c r="T1094" s="16">
        <f>IF($P1094="Overdue",COUNTIF($P$3:$P1094,"Overdue"),"")</f>
        <v/>
      </c>
    </row>
    <row r="1095">
      <c r="A1095" s="4" t="n"/>
      <c r="B1095" s="4" t="n"/>
      <c r="C1095" s="14" t="n"/>
      <c r="D1095" s="4" t="n"/>
      <c r="E1095" s="4" t="n"/>
      <c r="F1095" s="5" t="n"/>
      <c r="G1095" s="6" t="n"/>
      <c r="H1095" s="5" t="n"/>
      <c r="I1095" s="4" t="n"/>
      <c r="J1095" s="5" t="n"/>
      <c r="K1095" s="5" t="n"/>
      <c r="L1095" s="4" t="n"/>
      <c r="M1095" s="5" t="n"/>
      <c r="N1095" s="4" t="n"/>
      <c r="O1095" s="15">
        <f>IF($F1095="","",EDATE($F1095,IF($G1095="",'Settings'!$B$6,$G1095)))</f>
        <v/>
      </c>
      <c r="P1095" s="9">
        <f>IF($O1095="","",IF(OR($M1095&lt;&gt;"",$L1095="Booked"),"Booked",IF(OR($L1095="Declined",$L1095="Moved / left"),"Closed",IF($O1095&lt;DATE(YEAR('Settings'!$B$5),MONTH('Settings'!$B$5),1),"Overdue",IF($O1095&lt;=EOMONTH('Settings'!$B$5,0),"Due this month",IF($O1095&lt;=EOMONTH('Settings'!$B$5,1),"Due next month","Not yet due"))))))</f>
        <v/>
      </c>
      <c r="Q1095" s="16">
        <f>IF($P1095="Overdue",'Settings'!$B$5-$O1095,"")</f>
        <v/>
      </c>
      <c r="R1095" s="16">
        <f>IF($A1095="","",COUNT($H1095,$J1095,$K1095))</f>
        <v/>
      </c>
      <c r="S1095" s="17">
        <f>IF($O1095="","",DATE(YEAR($O1095),MONTH($O1095),1))</f>
        <v/>
      </c>
      <c r="T1095" s="16">
        <f>IF($P1095="Overdue",COUNTIF($P$3:$P1095,"Overdue"),"")</f>
        <v/>
      </c>
    </row>
    <row r="1096">
      <c r="A1096" s="4" t="n"/>
      <c r="B1096" s="4" t="n"/>
      <c r="C1096" s="14" t="n"/>
      <c r="D1096" s="4" t="n"/>
      <c r="E1096" s="4" t="n"/>
      <c r="F1096" s="5" t="n"/>
      <c r="G1096" s="6" t="n"/>
      <c r="H1096" s="5" t="n"/>
      <c r="I1096" s="4" t="n"/>
      <c r="J1096" s="5" t="n"/>
      <c r="K1096" s="5" t="n"/>
      <c r="L1096" s="4" t="n"/>
      <c r="M1096" s="5" t="n"/>
      <c r="N1096" s="4" t="n"/>
      <c r="O1096" s="15">
        <f>IF($F1096="","",EDATE($F1096,IF($G1096="",'Settings'!$B$6,$G1096)))</f>
        <v/>
      </c>
      <c r="P1096" s="9">
        <f>IF($O1096="","",IF(OR($M1096&lt;&gt;"",$L1096="Booked"),"Booked",IF(OR($L1096="Declined",$L1096="Moved / left"),"Closed",IF($O1096&lt;DATE(YEAR('Settings'!$B$5),MONTH('Settings'!$B$5),1),"Overdue",IF($O1096&lt;=EOMONTH('Settings'!$B$5,0),"Due this month",IF($O1096&lt;=EOMONTH('Settings'!$B$5,1),"Due next month","Not yet due"))))))</f>
        <v/>
      </c>
      <c r="Q1096" s="16">
        <f>IF($P1096="Overdue",'Settings'!$B$5-$O1096,"")</f>
        <v/>
      </c>
      <c r="R1096" s="16">
        <f>IF($A1096="","",COUNT($H1096,$J1096,$K1096))</f>
        <v/>
      </c>
      <c r="S1096" s="17">
        <f>IF($O1096="","",DATE(YEAR($O1096),MONTH($O1096),1))</f>
        <v/>
      </c>
      <c r="T1096" s="16">
        <f>IF($P1096="Overdue",COUNTIF($P$3:$P1096,"Overdue"),"")</f>
        <v/>
      </c>
    </row>
    <row r="1097">
      <c r="A1097" s="4" t="n"/>
      <c r="B1097" s="4" t="n"/>
      <c r="C1097" s="14" t="n"/>
      <c r="D1097" s="4" t="n"/>
      <c r="E1097" s="4" t="n"/>
      <c r="F1097" s="5" t="n"/>
      <c r="G1097" s="6" t="n"/>
      <c r="H1097" s="5" t="n"/>
      <c r="I1097" s="4" t="n"/>
      <c r="J1097" s="5" t="n"/>
      <c r="K1097" s="5" t="n"/>
      <c r="L1097" s="4" t="n"/>
      <c r="M1097" s="5" t="n"/>
      <c r="N1097" s="4" t="n"/>
      <c r="O1097" s="15">
        <f>IF($F1097="","",EDATE($F1097,IF($G1097="",'Settings'!$B$6,$G1097)))</f>
        <v/>
      </c>
      <c r="P1097" s="9">
        <f>IF($O1097="","",IF(OR($M1097&lt;&gt;"",$L1097="Booked"),"Booked",IF(OR($L1097="Declined",$L1097="Moved / left"),"Closed",IF($O1097&lt;DATE(YEAR('Settings'!$B$5),MONTH('Settings'!$B$5),1),"Overdue",IF($O1097&lt;=EOMONTH('Settings'!$B$5,0),"Due this month",IF($O1097&lt;=EOMONTH('Settings'!$B$5,1),"Due next month","Not yet due"))))))</f>
        <v/>
      </c>
      <c r="Q1097" s="16">
        <f>IF($P1097="Overdue",'Settings'!$B$5-$O1097,"")</f>
        <v/>
      </c>
      <c r="R1097" s="16">
        <f>IF($A1097="","",COUNT($H1097,$J1097,$K1097))</f>
        <v/>
      </c>
      <c r="S1097" s="17">
        <f>IF($O1097="","",DATE(YEAR($O1097),MONTH($O1097),1))</f>
        <v/>
      </c>
      <c r="T1097" s="16">
        <f>IF($P1097="Overdue",COUNTIF($P$3:$P1097,"Overdue"),"")</f>
        <v/>
      </c>
    </row>
    <row r="1098">
      <c r="A1098" s="4" t="n"/>
      <c r="B1098" s="4" t="n"/>
      <c r="C1098" s="14" t="n"/>
      <c r="D1098" s="4" t="n"/>
      <c r="E1098" s="4" t="n"/>
      <c r="F1098" s="5" t="n"/>
      <c r="G1098" s="6" t="n"/>
      <c r="H1098" s="5" t="n"/>
      <c r="I1098" s="4" t="n"/>
      <c r="J1098" s="5" t="n"/>
      <c r="K1098" s="5" t="n"/>
      <c r="L1098" s="4" t="n"/>
      <c r="M1098" s="5" t="n"/>
      <c r="N1098" s="4" t="n"/>
      <c r="O1098" s="15">
        <f>IF($F1098="","",EDATE($F1098,IF($G1098="",'Settings'!$B$6,$G1098)))</f>
        <v/>
      </c>
      <c r="P1098" s="9">
        <f>IF($O1098="","",IF(OR($M1098&lt;&gt;"",$L1098="Booked"),"Booked",IF(OR($L1098="Declined",$L1098="Moved / left"),"Closed",IF($O1098&lt;DATE(YEAR('Settings'!$B$5),MONTH('Settings'!$B$5),1),"Overdue",IF($O1098&lt;=EOMONTH('Settings'!$B$5,0),"Due this month",IF($O1098&lt;=EOMONTH('Settings'!$B$5,1),"Due next month","Not yet due"))))))</f>
        <v/>
      </c>
      <c r="Q1098" s="16">
        <f>IF($P1098="Overdue",'Settings'!$B$5-$O1098,"")</f>
        <v/>
      </c>
      <c r="R1098" s="16">
        <f>IF($A1098="","",COUNT($H1098,$J1098,$K1098))</f>
        <v/>
      </c>
      <c r="S1098" s="17">
        <f>IF($O1098="","",DATE(YEAR($O1098),MONTH($O1098),1))</f>
        <v/>
      </c>
      <c r="T1098" s="16">
        <f>IF($P1098="Overdue",COUNTIF($P$3:$P1098,"Overdue"),"")</f>
        <v/>
      </c>
    </row>
    <row r="1099">
      <c r="A1099" s="4" t="n"/>
      <c r="B1099" s="4" t="n"/>
      <c r="C1099" s="14" t="n"/>
      <c r="D1099" s="4" t="n"/>
      <c r="E1099" s="4" t="n"/>
      <c r="F1099" s="5" t="n"/>
      <c r="G1099" s="6" t="n"/>
      <c r="H1099" s="5" t="n"/>
      <c r="I1099" s="4" t="n"/>
      <c r="J1099" s="5" t="n"/>
      <c r="K1099" s="5" t="n"/>
      <c r="L1099" s="4" t="n"/>
      <c r="M1099" s="5" t="n"/>
      <c r="N1099" s="4" t="n"/>
      <c r="O1099" s="15">
        <f>IF($F1099="","",EDATE($F1099,IF($G1099="",'Settings'!$B$6,$G1099)))</f>
        <v/>
      </c>
      <c r="P1099" s="9">
        <f>IF($O1099="","",IF(OR($M1099&lt;&gt;"",$L1099="Booked"),"Booked",IF(OR($L1099="Declined",$L1099="Moved / left"),"Closed",IF($O1099&lt;DATE(YEAR('Settings'!$B$5),MONTH('Settings'!$B$5),1),"Overdue",IF($O1099&lt;=EOMONTH('Settings'!$B$5,0),"Due this month",IF($O1099&lt;=EOMONTH('Settings'!$B$5,1),"Due next month","Not yet due"))))))</f>
        <v/>
      </c>
      <c r="Q1099" s="16">
        <f>IF($P1099="Overdue",'Settings'!$B$5-$O1099,"")</f>
        <v/>
      </c>
      <c r="R1099" s="16">
        <f>IF($A1099="","",COUNT($H1099,$J1099,$K1099))</f>
        <v/>
      </c>
      <c r="S1099" s="17">
        <f>IF($O1099="","",DATE(YEAR($O1099),MONTH($O1099),1))</f>
        <v/>
      </c>
      <c r="T1099" s="16">
        <f>IF($P1099="Overdue",COUNTIF($P$3:$P1099,"Overdue"),"")</f>
        <v/>
      </c>
    </row>
    <row r="1100">
      <c r="A1100" s="4" t="n"/>
      <c r="B1100" s="4" t="n"/>
      <c r="C1100" s="14" t="n"/>
      <c r="D1100" s="4" t="n"/>
      <c r="E1100" s="4" t="n"/>
      <c r="F1100" s="5" t="n"/>
      <c r="G1100" s="6" t="n"/>
      <c r="H1100" s="5" t="n"/>
      <c r="I1100" s="4" t="n"/>
      <c r="J1100" s="5" t="n"/>
      <c r="K1100" s="5" t="n"/>
      <c r="L1100" s="4" t="n"/>
      <c r="M1100" s="5" t="n"/>
      <c r="N1100" s="4" t="n"/>
      <c r="O1100" s="15">
        <f>IF($F1100="","",EDATE($F1100,IF($G1100="",'Settings'!$B$6,$G1100)))</f>
        <v/>
      </c>
      <c r="P1100" s="9">
        <f>IF($O1100="","",IF(OR($M1100&lt;&gt;"",$L1100="Booked"),"Booked",IF(OR($L1100="Declined",$L1100="Moved / left"),"Closed",IF($O1100&lt;DATE(YEAR('Settings'!$B$5),MONTH('Settings'!$B$5),1),"Overdue",IF($O1100&lt;=EOMONTH('Settings'!$B$5,0),"Due this month",IF($O1100&lt;=EOMONTH('Settings'!$B$5,1),"Due next month","Not yet due"))))))</f>
        <v/>
      </c>
      <c r="Q1100" s="16">
        <f>IF($P1100="Overdue",'Settings'!$B$5-$O1100,"")</f>
        <v/>
      </c>
      <c r="R1100" s="16">
        <f>IF($A1100="","",COUNT($H1100,$J1100,$K1100))</f>
        <v/>
      </c>
      <c r="S1100" s="17">
        <f>IF($O1100="","",DATE(YEAR($O1100),MONTH($O1100),1))</f>
        <v/>
      </c>
      <c r="T1100" s="16">
        <f>IF($P1100="Overdue",COUNTIF($P$3:$P1100,"Overdue"),"")</f>
        <v/>
      </c>
    </row>
    <row r="1101">
      <c r="A1101" s="4" t="n"/>
      <c r="B1101" s="4" t="n"/>
      <c r="C1101" s="14" t="n"/>
      <c r="D1101" s="4" t="n"/>
      <c r="E1101" s="4" t="n"/>
      <c r="F1101" s="5" t="n"/>
      <c r="G1101" s="6" t="n"/>
      <c r="H1101" s="5" t="n"/>
      <c r="I1101" s="4" t="n"/>
      <c r="J1101" s="5" t="n"/>
      <c r="K1101" s="5" t="n"/>
      <c r="L1101" s="4" t="n"/>
      <c r="M1101" s="5" t="n"/>
      <c r="N1101" s="4" t="n"/>
      <c r="O1101" s="15">
        <f>IF($F1101="","",EDATE($F1101,IF($G1101="",'Settings'!$B$6,$G1101)))</f>
        <v/>
      </c>
      <c r="P1101" s="9">
        <f>IF($O1101="","",IF(OR($M1101&lt;&gt;"",$L1101="Booked"),"Booked",IF(OR($L1101="Declined",$L1101="Moved / left"),"Closed",IF($O1101&lt;DATE(YEAR('Settings'!$B$5),MONTH('Settings'!$B$5),1),"Overdue",IF($O1101&lt;=EOMONTH('Settings'!$B$5,0),"Due this month",IF($O1101&lt;=EOMONTH('Settings'!$B$5,1),"Due next month","Not yet due"))))))</f>
        <v/>
      </c>
      <c r="Q1101" s="16">
        <f>IF($P1101="Overdue",'Settings'!$B$5-$O1101,"")</f>
        <v/>
      </c>
      <c r="R1101" s="16">
        <f>IF($A1101="","",COUNT($H1101,$J1101,$K1101))</f>
        <v/>
      </c>
      <c r="S1101" s="17">
        <f>IF($O1101="","",DATE(YEAR($O1101),MONTH($O1101),1))</f>
        <v/>
      </c>
      <c r="T1101" s="16">
        <f>IF($P1101="Overdue",COUNTIF($P$3:$P1101,"Overdue"),"")</f>
        <v/>
      </c>
    </row>
    <row r="1102">
      <c r="A1102" s="4" t="n"/>
      <c r="B1102" s="4" t="n"/>
      <c r="C1102" s="14" t="n"/>
      <c r="D1102" s="4" t="n"/>
      <c r="E1102" s="4" t="n"/>
      <c r="F1102" s="5" t="n"/>
      <c r="G1102" s="6" t="n"/>
      <c r="H1102" s="5" t="n"/>
      <c r="I1102" s="4" t="n"/>
      <c r="J1102" s="5" t="n"/>
      <c r="K1102" s="5" t="n"/>
      <c r="L1102" s="4" t="n"/>
      <c r="M1102" s="5" t="n"/>
      <c r="N1102" s="4" t="n"/>
      <c r="O1102" s="15">
        <f>IF($F1102="","",EDATE($F1102,IF($G1102="",'Settings'!$B$6,$G1102)))</f>
        <v/>
      </c>
      <c r="P1102" s="9">
        <f>IF($O1102="","",IF(OR($M1102&lt;&gt;"",$L1102="Booked"),"Booked",IF(OR($L1102="Declined",$L1102="Moved / left"),"Closed",IF($O1102&lt;DATE(YEAR('Settings'!$B$5),MONTH('Settings'!$B$5),1),"Overdue",IF($O1102&lt;=EOMONTH('Settings'!$B$5,0),"Due this month",IF($O1102&lt;=EOMONTH('Settings'!$B$5,1),"Due next month","Not yet due"))))))</f>
        <v/>
      </c>
      <c r="Q1102" s="16">
        <f>IF($P1102="Overdue",'Settings'!$B$5-$O1102,"")</f>
        <v/>
      </c>
      <c r="R1102" s="16">
        <f>IF($A1102="","",COUNT($H1102,$J1102,$K1102))</f>
        <v/>
      </c>
      <c r="S1102" s="17">
        <f>IF($O1102="","",DATE(YEAR($O1102),MONTH($O1102),1))</f>
        <v/>
      </c>
      <c r="T1102" s="16">
        <f>IF($P1102="Overdue",COUNTIF($P$3:$P1102,"Overdue"),"")</f>
        <v/>
      </c>
    </row>
    <row r="1103">
      <c r="A1103" s="4" t="n"/>
      <c r="B1103" s="4" t="n"/>
      <c r="C1103" s="14" t="n"/>
      <c r="D1103" s="4" t="n"/>
      <c r="E1103" s="4" t="n"/>
      <c r="F1103" s="5" t="n"/>
      <c r="G1103" s="6" t="n"/>
      <c r="H1103" s="5" t="n"/>
      <c r="I1103" s="4" t="n"/>
      <c r="J1103" s="5" t="n"/>
      <c r="K1103" s="5" t="n"/>
      <c r="L1103" s="4" t="n"/>
      <c r="M1103" s="5" t="n"/>
      <c r="N1103" s="4" t="n"/>
      <c r="O1103" s="15">
        <f>IF($F1103="","",EDATE($F1103,IF($G1103="",'Settings'!$B$6,$G1103)))</f>
        <v/>
      </c>
      <c r="P1103" s="9">
        <f>IF($O1103="","",IF(OR($M1103&lt;&gt;"",$L1103="Booked"),"Booked",IF(OR($L1103="Declined",$L1103="Moved / left"),"Closed",IF($O1103&lt;DATE(YEAR('Settings'!$B$5),MONTH('Settings'!$B$5),1),"Overdue",IF($O1103&lt;=EOMONTH('Settings'!$B$5,0),"Due this month",IF($O1103&lt;=EOMONTH('Settings'!$B$5,1),"Due next month","Not yet due"))))))</f>
        <v/>
      </c>
      <c r="Q1103" s="16">
        <f>IF($P1103="Overdue",'Settings'!$B$5-$O1103,"")</f>
        <v/>
      </c>
      <c r="R1103" s="16">
        <f>IF($A1103="","",COUNT($H1103,$J1103,$K1103))</f>
        <v/>
      </c>
      <c r="S1103" s="17">
        <f>IF($O1103="","",DATE(YEAR($O1103),MONTH($O1103),1))</f>
        <v/>
      </c>
      <c r="T1103" s="16">
        <f>IF($P1103="Overdue",COUNTIF($P$3:$P1103,"Overdue"),"")</f>
        <v/>
      </c>
    </row>
    <row r="1104">
      <c r="A1104" s="4" t="n"/>
      <c r="B1104" s="4" t="n"/>
      <c r="C1104" s="14" t="n"/>
      <c r="D1104" s="4" t="n"/>
      <c r="E1104" s="4" t="n"/>
      <c r="F1104" s="5" t="n"/>
      <c r="G1104" s="6" t="n"/>
      <c r="H1104" s="5" t="n"/>
      <c r="I1104" s="4" t="n"/>
      <c r="J1104" s="5" t="n"/>
      <c r="K1104" s="5" t="n"/>
      <c r="L1104" s="4" t="n"/>
      <c r="M1104" s="5" t="n"/>
      <c r="N1104" s="4" t="n"/>
      <c r="O1104" s="15">
        <f>IF($F1104="","",EDATE($F1104,IF($G1104="",'Settings'!$B$6,$G1104)))</f>
        <v/>
      </c>
      <c r="P1104" s="9">
        <f>IF($O1104="","",IF(OR($M1104&lt;&gt;"",$L1104="Booked"),"Booked",IF(OR($L1104="Declined",$L1104="Moved / left"),"Closed",IF($O1104&lt;DATE(YEAR('Settings'!$B$5),MONTH('Settings'!$B$5),1),"Overdue",IF($O1104&lt;=EOMONTH('Settings'!$B$5,0),"Due this month",IF($O1104&lt;=EOMONTH('Settings'!$B$5,1),"Due next month","Not yet due"))))))</f>
        <v/>
      </c>
      <c r="Q1104" s="16">
        <f>IF($P1104="Overdue",'Settings'!$B$5-$O1104,"")</f>
        <v/>
      </c>
      <c r="R1104" s="16">
        <f>IF($A1104="","",COUNT($H1104,$J1104,$K1104))</f>
        <v/>
      </c>
      <c r="S1104" s="17">
        <f>IF($O1104="","",DATE(YEAR($O1104),MONTH($O1104),1))</f>
        <v/>
      </c>
      <c r="T1104" s="16">
        <f>IF($P1104="Overdue",COUNTIF($P$3:$P1104,"Overdue"),"")</f>
        <v/>
      </c>
    </row>
    <row r="1105">
      <c r="A1105" s="4" t="n"/>
      <c r="B1105" s="4" t="n"/>
      <c r="C1105" s="14" t="n"/>
      <c r="D1105" s="4" t="n"/>
      <c r="E1105" s="4" t="n"/>
      <c r="F1105" s="5" t="n"/>
      <c r="G1105" s="6" t="n"/>
      <c r="H1105" s="5" t="n"/>
      <c r="I1105" s="4" t="n"/>
      <c r="J1105" s="5" t="n"/>
      <c r="K1105" s="5" t="n"/>
      <c r="L1105" s="4" t="n"/>
      <c r="M1105" s="5" t="n"/>
      <c r="N1105" s="4" t="n"/>
      <c r="O1105" s="15">
        <f>IF($F1105="","",EDATE($F1105,IF($G1105="",'Settings'!$B$6,$G1105)))</f>
        <v/>
      </c>
      <c r="P1105" s="9">
        <f>IF($O1105="","",IF(OR($M1105&lt;&gt;"",$L1105="Booked"),"Booked",IF(OR($L1105="Declined",$L1105="Moved / left"),"Closed",IF($O1105&lt;DATE(YEAR('Settings'!$B$5),MONTH('Settings'!$B$5),1),"Overdue",IF($O1105&lt;=EOMONTH('Settings'!$B$5,0),"Due this month",IF($O1105&lt;=EOMONTH('Settings'!$B$5,1),"Due next month","Not yet due"))))))</f>
        <v/>
      </c>
      <c r="Q1105" s="16">
        <f>IF($P1105="Overdue",'Settings'!$B$5-$O1105,"")</f>
        <v/>
      </c>
      <c r="R1105" s="16">
        <f>IF($A1105="","",COUNT($H1105,$J1105,$K1105))</f>
        <v/>
      </c>
      <c r="S1105" s="17">
        <f>IF($O1105="","",DATE(YEAR($O1105),MONTH($O1105),1))</f>
        <v/>
      </c>
      <c r="T1105" s="16">
        <f>IF($P1105="Overdue",COUNTIF($P$3:$P1105,"Overdue"),"")</f>
        <v/>
      </c>
    </row>
    <row r="1106">
      <c r="A1106" s="4" t="n"/>
      <c r="B1106" s="4" t="n"/>
      <c r="C1106" s="14" t="n"/>
      <c r="D1106" s="4" t="n"/>
      <c r="E1106" s="4" t="n"/>
      <c r="F1106" s="5" t="n"/>
      <c r="G1106" s="6" t="n"/>
      <c r="H1106" s="5" t="n"/>
      <c r="I1106" s="4" t="n"/>
      <c r="J1106" s="5" t="n"/>
      <c r="K1106" s="5" t="n"/>
      <c r="L1106" s="4" t="n"/>
      <c r="M1106" s="5" t="n"/>
      <c r="N1106" s="4" t="n"/>
      <c r="O1106" s="15">
        <f>IF($F1106="","",EDATE($F1106,IF($G1106="",'Settings'!$B$6,$G1106)))</f>
        <v/>
      </c>
      <c r="P1106" s="9">
        <f>IF($O1106="","",IF(OR($M1106&lt;&gt;"",$L1106="Booked"),"Booked",IF(OR($L1106="Declined",$L1106="Moved / left"),"Closed",IF($O1106&lt;DATE(YEAR('Settings'!$B$5),MONTH('Settings'!$B$5),1),"Overdue",IF($O1106&lt;=EOMONTH('Settings'!$B$5,0),"Due this month",IF($O1106&lt;=EOMONTH('Settings'!$B$5,1),"Due next month","Not yet due"))))))</f>
        <v/>
      </c>
      <c r="Q1106" s="16">
        <f>IF($P1106="Overdue",'Settings'!$B$5-$O1106,"")</f>
        <v/>
      </c>
      <c r="R1106" s="16">
        <f>IF($A1106="","",COUNT($H1106,$J1106,$K1106))</f>
        <v/>
      </c>
      <c r="S1106" s="17">
        <f>IF($O1106="","",DATE(YEAR($O1106),MONTH($O1106),1))</f>
        <v/>
      </c>
      <c r="T1106" s="16">
        <f>IF($P1106="Overdue",COUNTIF($P$3:$P1106,"Overdue"),"")</f>
        <v/>
      </c>
    </row>
    <row r="1107">
      <c r="A1107" s="4" t="n"/>
      <c r="B1107" s="4" t="n"/>
      <c r="C1107" s="14" t="n"/>
      <c r="D1107" s="4" t="n"/>
      <c r="E1107" s="4" t="n"/>
      <c r="F1107" s="5" t="n"/>
      <c r="G1107" s="6" t="n"/>
      <c r="H1107" s="5" t="n"/>
      <c r="I1107" s="4" t="n"/>
      <c r="J1107" s="5" t="n"/>
      <c r="K1107" s="5" t="n"/>
      <c r="L1107" s="4" t="n"/>
      <c r="M1107" s="5" t="n"/>
      <c r="N1107" s="4" t="n"/>
      <c r="O1107" s="15">
        <f>IF($F1107="","",EDATE($F1107,IF($G1107="",'Settings'!$B$6,$G1107)))</f>
        <v/>
      </c>
      <c r="P1107" s="9">
        <f>IF($O1107="","",IF(OR($M1107&lt;&gt;"",$L1107="Booked"),"Booked",IF(OR($L1107="Declined",$L1107="Moved / left"),"Closed",IF($O1107&lt;DATE(YEAR('Settings'!$B$5),MONTH('Settings'!$B$5),1),"Overdue",IF($O1107&lt;=EOMONTH('Settings'!$B$5,0),"Due this month",IF($O1107&lt;=EOMONTH('Settings'!$B$5,1),"Due next month","Not yet due"))))))</f>
        <v/>
      </c>
      <c r="Q1107" s="16">
        <f>IF($P1107="Overdue",'Settings'!$B$5-$O1107,"")</f>
        <v/>
      </c>
      <c r="R1107" s="16">
        <f>IF($A1107="","",COUNT($H1107,$J1107,$K1107))</f>
        <v/>
      </c>
      <c r="S1107" s="17">
        <f>IF($O1107="","",DATE(YEAR($O1107),MONTH($O1107),1))</f>
        <v/>
      </c>
      <c r="T1107" s="16">
        <f>IF($P1107="Overdue",COUNTIF($P$3:$P1107,"Overdue"),"")</f>
        <v/>
      </c>
    </row>
    <row r="1108">
      <c r="A1108" s="4" t="n"/>
      <c r="B1108" s="4" t="n"/>
      <c r="C1108" s="14" t="n"/>
      <c r="D1108" s="4" t="n"/>
      <c r="E1108" s="4" t="n"/>
      <c r="F1108" s="5" t="n"/>
      <c r="G1108" s="6" t="n"/>
      <c r="H1108" s="5" t="n"/>
      <c r="I1108" s="4" t="n"/>
      <c r="J1108" s="5" t="n"/>
      <c r="K1108" s="5" t="n"/>
      <c r="L1108" s="4" t="n"/>
      <c r="M1108" s="5" t="n"/>
      <c r="N1108" s="4" t="n"/>
      <c r="O1108" s="15">
        <f>IF($F1108="","",EDATE($F1108,IF($G1108="",'Settings'!$B$6,$G1108)))</f>
        <v/>
      </c>
      <c r="P1108" s="9">
        <f>IF($O1108="","",IF(OR($M1108&lt;&gt;"",$L1108="Booked"),"Booked",IF(OR($L1108="Declined",$L1108="Moved / left"),"Closed",IF($O1108&lt;DATE(YEAR('Settings'!$B$5),MONTH('Settings'!$B$5),1),"Overdue",IF($O1108&lt;=EOMONTH('Settings'!$B$5,0),"Due this month",IF($O1108&lt;=EOMONTH('Settings'!$B$5,1),"Due next month","Not yet due"))))))</f>
        <v/>
      </c>
      <c r="Q1108" s="16">
        <f>IF($P1108="Overdue",'Settings'!$B$5-$O1108,"")</f>
        <v/>
      </c>
      <c r="R1108" s="16">
        <f>IF($A1108="","",COUNT($H1108,$J1108,$K1108))</f>
        <v/>
      </c>
      <c r="S1108" s="17">
        <f>IF($O1108="","",DATE(YEAR($O1108),MONTH($O1108),1))</f>
        <v/>
      </c>
      <c r="T1108" s="16">
        <f>IF($P1108="Overdue",COUNTIF($P$3:$P1108,"Overdue"),"")</f>
        <v/>
      </c>
    </row>
    <row r="1109">
      <c r="A1109" s="4" t="n"/>
      <c r="B1109" s="4" t="n"/>
      <c r="C1109" s="14" t="n"/>
      <c r="D1109" s="4" t="n"/>
      <c r="E1109" s="4" t="n"/>
      <c r="F1109" s="5" t="n"/>
      <c r="G1109" s="6" t="n"/>
      <c r="H1109" s="5" t="n"/>
      <c r="I1109" s="4" t="n"/>
      <c r="J1109" s="5" t="n"/>
      <c r="K1109" s="5" t="n"/>
      <c r="L1109" s="4" t="n"/>
      <c r="M1109" s="5" t="n"/>
      <c r="N1109" s="4" t="n"/>
      <c r="O1109" s="15">
        <f>IF($F1109="","",EDATE($F1109,IF($G1109="",'Settings'!$B$6,$G1109)))</f>
        <v/>
      </c>
      <c r="P1109" s="9">
        <f>IF($O1109="","",IF(OR($M1109&lt;&gt;"",$L1109="Booked"),"Booked",IF(OR($L1109="Declined",$L1109="Moved / left"),"Closed",IF($O1109&lt;DATE(YEAR('Settings'!$B$5),MONTH('Settings'!$B$5),1),"Overdue",IF($O1109&lt;=EOMONTH('Settings'!$B$5,0),"Due this month",IF($O1109&lt;=EOMONTH('Settings'!$B$5,1),"Due next month","Not yet due"))))))</f>
        <v/>
      </c>
      <c r="Q1109" s="16">
        <f>IF($P1109="Overdue",'Settings'!$B$5-$O1109,"")</f>
        <v/>
      </c>
      <c r="R1109" s="16">
        <f>IF($A1109="","",COUNT($H1109,$J1109,$K1109))</f>
        <v/>
      </c>
      <c r="S1109" s="17">
        <f>IF($O1109="","",DATE(YEAR($O1109),MONTH($O1109),1))</f>
        <v/>
      </c>
      <c r="T1109" s="16">
        <f>IF($P1109="Overdue",COUNTIF($P$3:$P1109,"Overdue"),"")</f>
        <v/>
      </c>
    </row>
    <row r="1110">
      <c r="A1110" s="4" t="n"/>
      <c r="B1110" s="4" t="n"/>
      <c r="C1110" s="14" t="n"/>
      <c r="D1110" s="4" t="n"/>
      <c r="E1110" s="4" t="n"/>
      <c r="F1110" s="5" t="n"/>
      <c r="G1110" s="6" t="n"/>
      <c r="H1110" s="5" t="n"/>
      <c r="I1110" s="4" t="n"/>
      <c r="J1110" s="5" t="n"/>
      <c r="K1110" s="5" t="n"/>
      <c r="L1110" s="4" t="n"/>
      <c r="M1110" s="5" t="n"/>
      <c r="N1110" s="4" t="n"/>
      <c r="O1110" s="15">
        <f>IF($F1110="","",EDATE($F1110,IF($G1110="",'Settings'!$B$6,$G1110)))</f>
        <v/>
      </c>
      <c r="P1110" s="9">
        <f>IF($O1110="","",IF(OR($M1110&lt;&gt;"",$L1110="Booked"),"Booked",IF(OR($L1110="Declined",$L1110="Moved / left"),"Closed",IF($O1110&lt;DATE(YEAR('Settings'!$B$5),MONTH('Settings'!$B$5),1),"Overdue",IF($O1110&lt;=EOMONTH('Settings'!$B$5,0),"Due this month",IF($O1110&lt;=EOMONTH('Settings'!$B$5,1),"Due next month","Not yet due"))))))</f>
        <v/>
      </c>
      <c r="Q1110" s="16">
        <f>IF($P1110="Overdue",'Settings'!$B$5-$O1110,"")</f>
        <v/>
      </c>
      <c r="R1110" s="16">
        <f>IF($A1110="","",COUNT($H1110,$J1110,$K1110))</f>
        <v/>
      </c>
      <c r="S1110" s="17">
        <f>IF($O1110="","",DATE(YEAR($O1110),MONTH($O1110),1))</f>
        <v/>
      </c>
      <c r="T1110" s="16">
        <f>IF($P1110="Overdue",COUNTIF($P$3:$P1110,"Overdue"),"")</f>
        <v/>
      </c>
    </row>
    <row r="1111">
      <c r="A1111" s="4" t="n"/>
      <c r="B1111" s="4" t="n"/>
      <c r="C1111" s="14" t="n"/>
      <c r="D1111" s="4" t="n"/>
      <c r="E1111" s="4" t="n"/>
      <c r="F1111" s="5" t="n"/>
      <c r="G1111" s="6" t="n"/>
      <c r="H1111" s="5" t="n"/>
      <c r="I1111" s="4" t="n"/>
      <c r="J1111" s="5" t="n"/>
      <c r="K1111" s="5" t="n"/>
      <c r="L1111" s="4" t="n"/>
      <c r="M1111" s="5" t="n"/>
      <c r="N1111" s="4" t="n"/>
      <c r="O1111" s="15">
        <f>IF($F1111="","",EDATE($F1111,IF($G1111="",'Settings'!$B$6,$G1111)))</f>
        <v/>
      </c>
      <c r="P1111" s="9">
        <f>IF($O1111="","",IF(OR($M1111&lt;&gt;"",$L1111="Booked"),"Booked",IF(OR($L1111="Declined",$L1111="Moved / left"),"Closed",IF($O1111&lt;DATE(YEAR('Settings'!$B$5),MONTH('Settings'!$B$5),1),"Overdue",IF($O1111&lt;=EOMONTH('Settings'!$B$5,0),"Due this month",IF($O1111&lt;=EOMONTH('Settings'!$B$5,1),"Due next month","Not yet due"))))))</f>
        <v/>
      </c>
      <c r="Q1111" s="16">
        <f>IF($P1111="Overdue",'Settings'!$B$5-$O1111,"")</f>
        <v/>
      </c>
      <c r="R1111" s="16">
        <f>IF($A1111="","",COUNT($H1111,$J1111,$K1111))</f>
        <v/>
      </c>
      <c r="S1111" s="17">
        <f>IF($O1111="","",DATE(YEAR($O1111),MONTH($O1111),1))</f>
        <v/>
      </c>
      <c r="T1111" s="16">
        <f>IF($P1111="Overdue",COUNTIF($P$3:$P1111,"Overdue"),"")</f>
        <v/>
      </c>
    </row>
    <row r="1112">
      <c r="A1112" s="4" t="n"/>
      <c r="B1112" s="4" t="n"/>
      <c r="C1112" s="14" t="n"/>
      <c r="D1112" s="4" t="n"/>
      <c r="E1112" s="4" t="n"/>
      <c r="F1112" s="5" t="n"/>
      <c r="G1112" s="6" t="n"/>
      <c r="H1112" s="5" t="n"/>
      <c r="I1112" s="4" t="n"/>
      <c r="J1112" s="5" t="n"/>
      <c r="K1112" s="5" t="n"/>
      <c r="L1112" s="4" t="n"/>
      <c r="M1112" s="5" t="n"/>
      <c r="N1112" s="4" t="n"/>
      <c r="O1112" s="15">
        <f>IF($F1112="","",EDATE($F1112,IF($G1112="",'Settings'!$B$6,$G1112)))</f>
        <v/>
      </c>
      <c r="P1112" s="9">
        <f>IF($O1112="","",IF(OR($M1112&lt;&gt;"",$L1112="Booked"),"Booked",IF(OR($L1112="Declined",$L1112="Moved / left"),"Closed",IF($O1112&lt;DATE(YEAR('Settings'!$B$5),MONTH('Settings'!$B$5),1),"Overdue",IF($O1112&lt;=EOMONTH('Settings'!$B$5,0),"Due this month",IF($O1112&lt;=EOMONTH('Settings'!$B$5,1),"Due next month","Not yet due"))))))</f>
        <v/>
      </c>
      <c r="Q1112" s="16">
        <f>IF($P1112="Overdue",'Settings'!$B$5-$O1112,"")</f>
        <v/>
      </c>
      <c r="R1112" s="16">
        <f>IF($A1112="","",COUNT($H1112,$J1112,$K1112))</f>
        <v/>
      </c>
      <c r="S1112" s="17">
        <f>IF($O1112="","",DATE(YEAR($O1112),MONTH($O1112),1))</f>
        <v/>
      </c>
      <c r="T1112" s="16">
        <f>IF($P1112="Overdue",COUNTIF($P$3:$P1112,"Overdue"),"")</f>
        <v/>
      </c>
    </row>
    <row r="1113">
      <c r="A1113" s="4" t="n"/>
      <c r="B1113" s="4" t="n"/>
      <c r="C1113" s="14" t="n"/>
      <c r="D1113" s="4" t="n"/>
      <c r="E1113" s="4" t="n"/>
      <c r="F1113" s="5" t="n"/>
      <c r="G1113" s="6" t="n"/>
      <c r="H1113" s="5" t="n"/>
      <c r="I1113" s="4" t="n"/>
      <c r="J1113" s="5" t="n"/>
      <c r="K1113" s="5" t="n"/>
      <c r="L1113" s="4" t="n"/>
      <c r="M1113" s="5" t="n"/>
      <c r="N1113" s="4" t="n"/>
      <c r="O1113" s="15">
        <f>IF($F1113="","",EDATE($F1113,IF($G1113="",'Settings'!$B$6,$G1113)))</f>
        <v/>
      </c>
      <c r="P1113" s="9">
        <f>IF($O1113="","",IF(OR($M1113&lt;&gt;"",$L1113="Booked"),"Booked",IF(OR($L1113="Declined",$L1113="Moved / left"),"Closed",IF($O1113&lt;DATE(YEAR('Settings'!$B$5),MONTH('Settings'!$B$5),1),"Overdue",IF($O1113&lt;=EOMONTH('Settings'!$B$5,0),"Due this month",IF($O1113&lt;=EOMONTH('Settings'!$B$5,1),"Due next month","Not yet due"))))))</f>
        <v/>
      </c>
      <c r="Q1113" s="16">
        <f>IF($P1113="Overdue",'Settings'!$B$5-$O1113,"")</f>
        <v/>
      </c>
      <c r="R1113" s="16">
        <f>IF($A1113="","",COUNT($H1113,$J1113,$K1113))</f>
        <v/>
      </c>
      <c r="S1113" s="17">
        <f>IF($O1113="","",DATE(YEAR($O1113),MONTH($O1113),1))</f>
        <v/>
      </c>
      <c r="T1113" s="16">
        <f>IF($P1113="Overdue",COUNTIF($P$3:$P1113,"Overdue"),"")</f>
        <v/>
      </c>
    </row>
    <row r="1114">
      <c r="A1114" s="4" t="n"/>
      <c r="B1114" s="4" t="n"/>
      <c r="C1114" s="14" t="n"/>
      <c r="D1114" s="4" t="n"/>
      <c r="E1114" s="4" t="n"/>
      <c r="F1114" s="5" t="n"/>
      <c r="G1114" s="6" t="n"/>
      <c r="H1114" s="5" t="n"/>
      <c r="I1114" s="4" t="n"/>
      <c r="J1114" s="5" t="n"/>
      <c r="K1114" s="5" t="n"/>
      <c r="L1114" s="4" t="n"/>
      <c r="M1114" s="5" t="n"/>
      <c r="N1114" s="4" t="n"/>
      <c r="O1114" s="15">
        <f>IF($F1114="","",EDATE($F1114,IF($G1114="",'Settings'!$B$6,$G1114)))</f>
        <v/>
      </c>
      <c r="P1114" s="9">
        <f>IF($O1114="","",IF(OR($M1114&lt;&gt;"",$L1114="Booked"),"Booked",IF(OR($L1114="Declined",$L1114="Moved / left"),"Closed",IF($O1114&lt;DATE(YEAR('Settings'!$B$5),MONTH('Settings'!$B$5),1),"Overdue",IF($O1114&lt;=EOMONTH('Settings'!$B$5,0),"Due this month",IF($O1114&lt;=EOMONTH('Settings'!$B$5,1),"Due next month","Not yet due"))))))</f>
        <v/>
      </c>
      <c r="Q1114" s="16">
        <f>IF($P1114="Overdue",'Settings'!$B$5-$O1114,"")</f>
        <v/>
      </c>
      <c r="R1114" s="16">
        <f>IF($A1114="","",COUNT($H1114,$J1114,$K1114))</f>
        <v/>
      </c>
      <c r="S1114" s="17">
        <f>IF($O1114="","",DATE(YEAR($O1114),MONTH($O1114),1))</f>
        <v/>
      </c>
      <c r="T1114" s="16">
        <f>IF($P1114="Overdue",COUNTIF($P$3:$P1114,"Overdue"),"")</f>
        <v/>
      </c>
    </row>
    <row r="1115">
      <c r="A1115" s="4" t="n"/>
      <c r="B1115" s="4" t="n"/>
      <c r="C1115" s="14" t="n"/>
      <c r="D1115" s="4" t="n"/>
      <c r="E1115" s="4" t="n"/>
      <c r="F1115" s="5" t="n"/>
      <c r="G1115" s="6" t="n"/>
      <c r="H1115" s="5" t="n"/>
      <c r="I1115" s="4" t="n"/>
      <c r="J1115" s="5" t="n"/>
      <c r="K1115" s="5" t="n"/>
      <c r="L1115" s="4" t="n"/>
      <c r="M1115" s="5" t="n"/>
      <c r="N1115" s="4" t="n"/>
      <c r="O1115" s="15">
        <f>IF($F1115="","",EDATE($F1115,IF($G1115="",'Settings'!$B$6,$G1115)))</f>
        <v/>
      </c>
      <c r="P1115" s="9">
        <f>IF($O1115="","",IF(OR($M1115&lt;&gt;"",$L1115="Booked"),"Booked",IF(OR($L1115="Declined",$L1115="Moved / left"),"Closed",IF($O1115&lt;DATE(YEAR('Settings'!$B$5),MONTH('Settings'!$B$5),1),"Overdue",IF($O1115&lt;=EOMONTH('Settings'!$B$5,0),"Due this month",IF($O1115&lt;=EOMONTH('Settings'!$B$5,1),"Due next month","Not yet due"))))))</f>
        <v/>
      </c>
      <c r="Q1115" s="16">
        <f>IF($P1115="Overdue",'Settings'!$B$5-$O1115,"")</f>
        <v/>
      </c>
      <c r="R1115" s="16">
        <f>IF($A1115="","",COUNT($H1115,$J1115,$K1115))</f>
        <v/>
      </c>
      <c r="S1115" s="17">
        <f>IF($O1115="","",DATE(YEAR($O1115),MONTH($O1115),1))</f>
        <v/>
      </c>
      <c r="T1115" s="16">
        <f>IF($P1115="Overdue",COUNTIF($P$3:$P1115,"Overdue"),"")</f>
        <v/>
      </c>
    </row>
    <row r="1116">
      <c r="A1116" s="4" t="n"/>
      <c r="B1116" s="4" t="n"/>
      <c r="C1116" s="14" t="n"/>
      <c r="D1116" s="4" t="n"/>
      <c r="E1116" s="4" t="n"/>
      <c r="F1116" s="5" t="n"/>
      <c r="G1116" s="6" t="n"/>
      <c r="H1116" s="5" t="n"/>
      <c r="I1116" s="4" t="n"/>
      <c r="J1116" s="5" t="n"/>
      <c r="K1116" s="5" t="n"/>
      <c r="L1116" s="4" t="n"/>
      <c r="M1116" s="5" t="n"/>
      <c r="N1116" s="4" t="n"/>
      <c r="O1116" s="15">
        <f>IF($F1116="","",EDATE($F1116,IF($G1116="",'Settings'!$B$6,$G1116)))</f>
        <v/>
      </c>
      <c r="P1116" s="9">
        <f>IF($O1116="","",IF(OR($M1116&lt;&gt;"",$L1116="Booked"),"Booked",IF(OR($L1116="Declined",$L1116="Moved / left"),"Closed",IF($O1116&lt;DATE(YEAR('Settings'!$B$5),MONTH('Settings'!$B$5),1),"Overdue",IF($O1116&lt;=EOMONTH('Settings'!$B$5,0),"Due this month",IF($O1116&lt;=EOMONTH('Settings'!$B$5,1),"Due next month","Not yet due"))))))</f>
        <v/>
      </c>
      <c r="Q1116" s="16">
        <f>IF($P1116="Overdue",'Settings'!$B$5-$O1116,"")</f>
        <v/>
      </c>
      <c r="R1116" s="16">
        <f>IF($A1116="","",COUNT($H1116,$J1116,$K1116))</f>
        <v/>
      </c>
      <c r="S1116" s="17">
        <f>IF($O1116="","",DATE(YEAR($O1116),MONTH($O1116),1))</f>
        <v/>
      </c>
      <c r="T1116" s="16">
        <f>IF($P1116="Overdue",COUNTIF($P$3:$P1116,"Overdue"),"")</f>
        <v/>
      </c>
    </row>
    <row r="1117">
      <c r="A1117" s="4" t="n"/>
      <c r="B1117" s="4" t="n"/>
      <c r="C1117" s="14" t="n"/>
      <c r="D1117" s="4" t="n"/>
      <c r="E1117" s="4" t="n"/>
      <c r="F1117" s="5" t="n"/>
      <c r="G1117" s="6" t="n"/>
      <c r="H1117" s="5" t="n"/>
      <c r="I1117" s="4" t="n"/>
      <c r="J1117" s="5" t="n"/>
      <c r="K1117" s="5" t="n"/>
      <c r="L1117" s="4" t="n"/>
      <c r="M1117" s="5" t="n"/>
      <c r="N1117" s="4" t="n"/>
      <c r="O1117" s="15">
        <f>IF($F1117="","",EDATE($F1117,IF($G1117="",'Settings'!$B$6,$G1117)))</f>
        <v/>
      </c>
      <c r="P1117" s="9">
        <f>IF($O1117="","",IF(OR($M1117&lt;&gt;"",$L1117="Booked"),"Booked",IF(OR($L1117="Declined",$L1117="Moved / left"),"Closed",IF($O1117&lt;DATE(YEAR('Settings'!$B$5),MONTH('Settings'!$B$5),1),"Overdue",IF($O1117&lt;=EOMONTH('Settings'!$B$5,0),"Due this month",IF($O1117&lt;=EOMONTH('Settings'!$B$5,1),"Due next month","Not yet due"))))))</f>
        <v/>
      </c>
      <c r="Q1117" s="16">
        <f>IF($P1117="Overdue",'Settings'!$B$5-$O1117,"")</f>
        <v/>
      </c>
      <c r="R1117" s="16">
        <f>IF($A1117="","",COUNT($H1117,$J1117,$K1117))</f>
        <v/>
      </c>
      <c r="S1117" s="17">
        <f>IF($O1117="","",DATE(YEAR($O1117),MONTH($O1117),1))</f>
        <v/>
      </c>
      <c r="T1117" s="16">
        <f>IF($P1117="Overdue",COUNTIF($P$3:$P1117,"Overdue"),"")</f>
        <v/>
      </c>
    </row>
    <row r="1118">
      <c r="A1118" s="4" t="n"/>
      <c r="B1118" s="4" t="n"/>
      <c r="C1118" s="14" t="n"/>
      <c r="D1118" s="4" t="n"/>
      <c r="E1118" s="4" t="n"/>
      <c r="F1118" s="5" t="n"/>
      <c r="G1118" s="6" t="n"/>
      <c r="H1118" s="5" t="n"/>
      <c r="I1118" s="4" t="n"/>
      <c r="J1118" s="5" t="n"/>
      <c r="K1118" s="5" t="n"/>
      <c r="L1118" s="4" t="n"/>
      <c r="M1118" s="5" t="n"/>
      <c r="N1118" s="4" t="n"/>
      <c r="O1118" s="15">
        <f>IF($F1118="","",EDATE($F1118,IF($G1118="",'Settings'!$B$6,$G1118)))</f>
        <v/>
      </c>
      <c r="P1118" s="9">
        <f>IF($O1118="","",IF(OR($M1118&lt;&gt;"",$L1118="Booked"),"Booked",IF(OR($L1118="Declined",$L1118="Moved / left"),"Closed",IF($O1118&lt;DATE(YEAR('Settings'!$B$5),MONTH('Settings'!$B$5),1),"Overdue",IF($O1118&lt;=EOMONTH('Settings'!$B$5,0),"Due this month",IF($O1118&lt;=EOMONTH('Settings'!$B$5,1),"Due next month","Not yet due"))))))</f>
        <v/>
      </c>
      <c r="Q1118" s="16">
        <f>IF($P1118="Overdue",'Settings'!$B$5-$O1118,"")</f>
        <v/>
      </c>
      <c r="R1118" s="16">
        <f>IF($A1118="","",COUNT($H1118,$J1118,$K1118))</f>
        <v/>
      </c>
      <c r="S1118" s="17">
        <f>IF($O1118="","",DATE(YEAR($O1118),MONTH($O1118),1))</f>
        <v/>
      </c>
      <c r="T1118" s="16">
        <f>IF($P1118="Overdue",COUNTIF($P$3:$P1118,"Overdue"),"")</f>
        <v/>
      </c>
    </row>
    <row r="1119">
      <c r="A1119" s="4" t="n"/>
      <c r="B1119" s="4" t="n"/>
      <c r="C1119" s="14" t="n"/>
      <c r="D1119" s="4" t="n"/>
      <c r="E1119" s="4" t="n"/>
      <c r="F1119" s="5" t="n"/>
      <c r="G1119" s="6" t="n"/>
      <c r="H1119" s="5" t="n"/>
      <c r="I1119" s="4" t="n"/>
      <c r="J1119" s="5" t="n"/>
      <c r="K1119" s="5" t="n"/>
      <c r="L1119" s="4" t="n"/>
      <c r="M1119" s="5" t="n"/>
      <c r="N1119" s="4" t="n"/>
      <c r="O1119" s="15">
        <f>IF($F1119="","",EDATE($F1119,IF($G1119="",'Settings'!$B$6,$G1119)))</f>
        <v/>
      </c>
      <c r="P1119" s="9">
        <f>IF($O1119="","",IF(OR($M1119&lt;&gt;"",$L1119="Booked"),"Booked",IF(OR($L1119="Declined",$L1119="Moved / left"),"Closed",IF($O1119&lt;DATE(YEAR('Settings'!$B$5),MONTH('Settings'!$B$5),1),"Overdue",IF($O1119&lt;=EOMONTH('Settings'!$B$5,0),"Due this month",IF($O1119&lt;=EOMONTH('Settings'!$B$5,1),"Due next month","Not yet due"))))))</f>
        <v/>
      </c>
      <c r="Q1119" s="16">
        <f>IF($P1119="Overdue",'Settings'!$B$5-$O1119,"")</f>
        <v/>
      </c>
      <c r="R1119" s="16">
        <f>IF($A1119="","",COUNT($H1119,$J1119,$K1119))</f>
        <v/>
      </c>
      <c r="S1119" s="17">
        <f>IF($O1119="","",DATE(YEAR($O1119),MONTH($O1119),1))</f>
        <v/>
      </c>
      <c r="T1119" s="16">
        <f>IF($P1119="Overdue",COUNTIF($P$3:$P1119,"Overdue"),"")</f>
        <v/>
      </c>
    </row>
    <row r="1120">
      <c r="A1120" s="4" t="n"/>
      <c r="B1120" s="4" t="n"/>
      <c r="C1120" s="14" t="n"/>
      <c r="D1120" s="4" t="n"/>
      <c r="E1120" s="4" t="n"/>
      <c r="F1120" s="5" t="n"/>
      <c r="G1120" s="6" t="n"/>
      <c r="H1120" s="5" t="n"/>
      <c r="I1120" s="4" t="n"/>
      <c r="J1120" s="5" t="n"/>
      <c r="K1120" s="5" t="n"/>
      <c r="L1120" s="4" t="n"/>
      <c r="M1120" s="5" t="n"/>
      <c r="N1120" s="4" t="n"/>
      <c r="O1120" s="15">
        <f>IF($F1120="","",EDATE($F1120,IF($G1120="",'Settings'!$B$6,$G1120)))</f>
        <v/>
      </c>
      <c r="P1120" s="9">
        <f>IF($O1120="","",IF(OR($M1120&lt;&gt;"",$L1120="Booked"),"Booked",IF(OR($L1120="Declined",$L1120="Moved / left"),"Closed",IF($O1120&lt;DATE(YEAR('Settings'!$B$5),MONTH('Settings'!$B$5),1),"Overdue",IF($O1120&lt;=EOMONTH('Settings'!$B$5,0),"Due this month",IF($O1120&lt;=EOMONTH('Settings'!$B$5,1),"Due next month","Not yet due"))))))</f>
        <v/>
      </c>
      <c r="Q1120" s="16">
        <f>IF($P1120="Overdue",'Settings'!$B$5-$O1120,"")</f>
        <v/>
      </c>
      <c r="R1120" s="16">
        <f>IF($A1120="","",COUNT($H1120,$J1120,$K1120))</f>
        <v/>
      </c>
      <c r="S1120" s="17">
        <f>IF($O1120="","",DATE(YEAR($O1120),MONTH($O1120),1))</f>
        <v/>
      </c>
      <c r="T1120" s="16">
        <f>IF($P1120="Overdue",COUNTIF($P$3:$P1120,"Overdue"),"")</f>
        <v/>
      </c>
    </row>
    <row r="1121">
      <c r="A1121" s="4" t="n"/>
      <c r="B1121" s="4" t="n"/>
      <c r="C1121" s="14" t="n"/>
      <c r="D1121" s="4" t="n"/>
      <c r="E1121" s="4" t="n"/>
      <c r="F1121" s="5" t="n"/>
      <c r="G1121" s="6" t="n"/>
      <c r="H1121" s="5" t="n"/>
      <c r="I1121" s="4" t="n"/>
      <c r="J1121" s="5" t="n"/>
      <c r="K1121" s="5" t="n"/>
      <c r="L1121" s="4" t="n"/>
      <c r="M1121" s="5" t="n"/>
      <c r="N1121" s="4" t="n"/>
      <c r="O1121" s="15">
        <f>IF($F1121="","",EDATE($F1121,IF($G1121="",'Settings'!$B$6,$G1121)))</f>
        <v/>
      </c>
      <c r="P1121" s="9">
        <f>IF($O1121="","",IF(OR($M1121&lt;&gt;"",$L1121="Booked"),"Booked",IF(OR($L1121="Declined",$L1121="Moved / left"),"Closed",IF($O1121&lt;DATE(YEAR('Settings'!$B$5),MONTH('Settings'!$B$5),1),"Overdue",IF($O1121&lt;=EOMONTH('Settings'!$B$5,0),"Due this month",IF($O1121&lt;=EOMONTH('Settings'!$B$5,1),"Due next month","Not yet due"))))))</f>
        <v/>
      </c>
      <c r="Q1121" s="16">
        <f>IF($P1121="Overdue",'Settings'!$B$5-$O1121,"")</f>
        <v/>
      </c>
      <c r="R1121" s="16">
        <f>IF($A1121="","",COUNT($H1121,$J1121,$K1121))</f>
        <v/>
      </c>
      <c r="S1121" s="17">
        <f>IF($O1121="","",DATE(YEAR($O1121),MONTH($O1121),1))</f>
        <v/>
      </c>
      <c r="T1121" s="16">
        <f>IF($P1121="Overdue",COUNTIF($P$3:$P1121,"Overdue"),"")</f>
        <v/>
      </c>
    </row>
    <row r="1122">
      <c r="A1122" s="4" t="n"/>
      <c r="B1122" s="4" t="n"/>
      <c r="C1122" s="14" t="n"/>
      <c r="D1122" s="4" t="n"/>
      <c r="E1122" s="4" t="n"/>
      <c r="F1122" s="5" t="n"/>
      <c r="G1122" s="6" t="n"/>
      <c r="H1122" s="5" t="n"/>
      <c r="I1122" s="4" t="n"/>
      <c r="J1122" s="5" t="n"/>
      <c r="K1122" s="5" t="n"/>
      <c r="L1122" s="4" t="n"/>
      <c r="M1122" s="5" t="n"/>
      <c r="N1122" s="4" t="n"/>
      <c r="O1122" s="15">
        <f>IF($F1122="","",EDATE($F1122,IF($G1122="",'Settings'!$B$6,$G1122)))</f>
        <v/>
      </c>
      <c r="P1122" s="9">
        <f>IF($O1122="","",IF(OR($M1122&lt;&gt;"",$L1122="Booked"),"Booked",IF(OR($L1122="Declined",$L1122="Moved / left"),"Closed",IF($O1122&lt;DATE(YEAR('Settings'!$B$5),MONTH('Settings'!$B$5),1),"Overdue",IF($O1122&lt;=EOMONTH('Settings'!$B$5,0),"Due this month",IF($O1122&lt;=EOMONTH('Settings'!$B$5,1),"Due next month","Not yet due"))))))</f>
        <v/>
      </c>
      <c r="Q1122" s="16">
        <f>IF($P1122="Overdue",'Settings'!$B$5-$O1122,"")</f>
        <v/>
      </c>
      <c r="R1122" s="16">
        <f>IF($A1122="","",COUNT($H1122,$J1122,$K1122))</f>
        <v/>
      </c>
      <c r="S1122" s="17">
        <f>IF($O1122="","",DATE(YEAR($O1122),MONTH($O1122),1))</f>
        <v/>
      </c>
      <c r="T1122" s="16">
        <f>IF($P1122="Overdue",COUNTIF($P$3:$P1122,"Overdue"),"")</f>
        <v/>
      </c>
    </row>
    <row r="1123">
      <c r="A1123" s="4" t="n"/>
      <c r="B1123" s="4" t="n"/>
      <c r="C1123" s="14" t="n"/>
      <c r="D1123" s="4" t="n"/>
      <c r="E1123" s="4" t="n"/>
      <c r="F1123" s="5" t="n"/>
      <c r="G1123" s="6" t="n"/>
      <c r="H1123" s="5" t="n"/>
      <c r="I1123" s="4" t="n"/>
      <c r="J1123" s="5" t="n"/>
      <c r="K1123" s="5" t="n"/>
      <c r="L1123" s="4" t="n"/>
      <c r="M1123" s="5" t="n"/>
      <c r="N1123" s="4" t="n"/>
      <c r="O1123" s="15">
        <f>IF($F1123="","",EDATE($F1123,IF($G1123="",'Settings'!$B$6,$G1123)))</f>
        <v/>
      </c>
      <c r="P1123" s="9">
        <f>IF($O1123="","",IF(OR($M1123&lt;&gt;"",$L1123="Booked"),"Booked",IF(OR($L1123="Declined",$L1123="Moved / left"),"Closed",IF($O1123&lt;DATE(YEAR('Settings'!$B$5),MONTH('Settings'!$B$5),1),"Overdue",IF($O1123&lt;=EOMONTH('Settings'!$B$5,0),"Due this month",IF($O1123&lt;=EOMONTH('Settings'!$B$5,1),"Due next month","Not yet due"))))))</f>
        <v/>
      </c>
      <c r="Q1123" s="16">
        <f>IF($P1123="Overdue",'Settings'!$B$5-$O1123,"")</f>
        <v/>
      </c>
      <c r="R1123" s="16">
        <f>IF($A1123="","",COUNT($H1123,$J1123,$K1123))</f>
        <v/>
      </c>
      <c r="S1123" s="17">
        <f>IF($O1123="","",DATE(YEAR($O1123),MONTH($O1123),1))</f>
        <v/>
      </c>
      <c r="T1123" s="16">
        <f>IF($P1123="Overdue",COUNTIF($P$3:$P1123,"Overdue"),"")</f>
        <v/>
      </c>
    </row>
    <row r="1124">
      <c r="A1124" s="4" t="n"/>
      <c r="B1124" s="4" t="n"/>
      <c r="C1124" s="14" t="n"/>
      <c r="D1124" s="4" t="n"/>
      <c r="E1124" s="4" t="n"/>
      <c r="F1124" s="5" t="n"/>
      <c r="G1124" s="6" t="n"/>
      <c r="H1124" s="5" t="n"/>
      <c r="I1124" s="4" t="n"/>
      <c r="J1124" s="5" t="n"/>
      <c r="K1124" s="5" t="n"/>
      <c r="L1124" s="4" t="n"/>
      <c r="M1124" s="5" t="n"/>
      <c r="N1124" s="4" t="n"/>
      <c r="O1124" s="15">
        <f>IF($F1124="","",EDATE($F1124,IF($G1124="",'Settings'!$B$6,$G1124)))</f>
        <v/>
      </c>
      <c r="P1124" s="9">
        <f>IF($O1124="","",IF(OR($M1124&lt;&gt;"",$L1124="Booked"),"Booked",IF(OR($L1124="Declined",$L1124="Moved / left"),"Closed",IF($O1124&lt;DATE(YEAR('Settings'!$B$5),MONTH('Settings'!$B$5),1),"Overdue",IF($O1124&lt;=EOMONTH('Settings'!$B$5,0),"Due this month",IF($O1124&lt;=EOMONTH('Settings'!$B$5,1),"Due next month","Not yet due"))))))</f>
        <v/>
      </c>
      <c r="Q1124" s="16">
        <f>IF($P1124="Overdue",'Settings'!$B$5-$O1124,"")</f>
        <v/>
      </c>
      <c r="R1124" s="16">
        <f>IF($A1124="","",COUNT($H1124,$J1124,$K1124))</f>
        <v/>
      </c>
      <c r="S1124" s="17">
        <f>IF($O1124="","",DATE(YEAR($O1124),MONTH($O1124),1))</f>
        <v/>
      </c>
      <c r="T1124" s="16">
        <f>IF($P1124="Overdue",COUNTIF($P$3:$P1124,"Overdue"),"")</f>
        <v/>
      </c>
    </row>
    <row r="1125">
      <c r="A1125" s="4" t="n"/>
      <c r="B1125" s="4" t="n"/>
      <c r="C1125" s="14" t="n"/>
      <c r="D1125" s="4" t="n"/>
      <c r="E1125" s="4" t="n"/>
      <c r="F1125" s="5" t="n"/>
      <c r="G1125" s="6" t="n"/>
      <c r="H1125" s="5" t="n"/>
      <c r="I1125" s="4" t="n"/>
      <c r="J1125" s="5" t="n"/>
      <c r="K1125" s="5" t="n"/>
      <c r="L1125" s="4" t="n"/>
      <c r="M1125" s="5" t="n"/>
      <c r="N1125" s="4" t="n"/>
      <c r="O1125" s="15">
        <f>IF($F1125="","",EDATE($F1125,IF($G1125="",'Settings'!$B$6,$G1125)))</f>
        <v/>
      </c>
      <c r="P1125" s="9">
        <f>IF($O1125="","",IF(OR($M1125&lt;&gt;"",$L1125="Booked"),"Booked",IF(OR($L1125="Declined",$L1125="Moved / left"),"Closed",IF($O1125&lt;DATE(YEAR('Settings'!$B$5),MONTH('Settings'!$B$5),1),"Overdue",IF($O1125&lt;=EOMONTH('Settings'!$B$5,0),"Due this month",IF($O1125&lt;=EOMONTH('Settings'!$B$5,1),"Due next month","Not yet due"))))))</f>
        <v/>
      </c>
      <c r="Q1125" s="16">
        <f>IF($P1125="Overdue",'Settings'!$B$5-$O1125,"")</f>
        <v/>
      </c>
      <c r="R1125" s="16">
        <f>IF($A1125="","",COUNT($H1125,$J1125,$K1125))</f>
        <v/>
      </c>
      <c r="S1125" s="17">
        <f>IF($O1125="","",DATE(YEAR($O1125),MONTH($O1125),1))</f>
        <v/>
      </c>
      <c r="T1125" s="16">
        <f>IF($P1125="Overdue",COUNTIF($P$3:$P1125,"Overdue"),"")</f>
        <v/>
      </c>
    </row>
    <row r="1126">
      <c r="A1126" s="4" t="n"/>
      <c r="B1126" s="4" t="n"/>
      <c r="C1126" s="14" t="n"/>
      <c r="D1126" s="4" t="n"/>
      <c r="E1126" s="4" t="n"/>
      <c r="F1126" s="5" t="n"/>
      <c r="G1126" s="6" t="n"/>
      <c r="H1126" s="5" t="n"/>
      <c r="I1126" s="4" t="n"/>
      <c r="J1126" s="5" t="n"/>
      <c r="K1126" s="5" t="n"/>
      <c r="L1126" s="4" t="n"/>
      <c r="M1126" s="5" t="n"/>
      <c r="N1126" s="4" t="n"/>
      <c r="O1126" s="15">
        <f>IF($F1126="","",EDATE($F1126,IF($G1126="",'Settings'!$B$6,$G1126)))</f>
        <v/>
      </c>
      <c r="P1126" s="9">
        <f>IF($O1126="","",IF(OR($M1126&lt;&gt;"",$L1126="Booked"),"Booked",IF(OR($L1126="Declined",$L1126="Moved / left"),"Closed",IF($O1126&lt;DATE(YEAR('Settings'!$B$5),MONTH('Settings'!$B$5),1),"Overdue",IF($O1126&lt;=EOMONTH('Settings'!$B$5,0),"Due this month",IF($O1126&lt;=EOMONTH('Settings'!$B$5,1),"Due next month","Not yet due"))))))</f>
        <v/>
      </c>
      <c r="Q1126" s="16">
        <f>IF($P1126="Overdue",'Settings'!$B$5-$O1126,"")</f>
        <v/>
      </c>
      <c r="R1126" s="16">
        <f>IF($A1126="","",COUNT($H1126,$J1126,$K1126))</f>
        <v/>
      </c>
      <c r="S1126" s="17">
        <f>IF($O1126="","",DATE(YEAR($O1126),MONTH($O1126),1))</f>
        <v/>
      </c>
      <c r="T1126" s="16">
        <f>IF($P1126="Overdue",COUNTIF($P$3:$P1126,"Overdue"),"")</f>
        <v/>
      </c>
    </row>
    <row r="1127">
      <c r="A1127" s="4" t="n"/>
      <c r="B1127" s="4" t="n"/>
      <c r="C1127" s="14" t="n"/>
      <c r="D1127" s="4" t="n"/>
      <c r="E1127" s="4" t="n"/>
      <c r="F1127" s="5" t="n"/>
      <c r="G1127" s="6" t="n"/>
      <c r="H1127" s="5" t="n"/>
      <c r="I1127" s="4" t="n"/>
      <c r="J1127" s="5" t="n"/>
      <c r="K1127" s="5" t="n"/>
      <c r="L1127" s="4" t="n"/>
      <c r="M1127" s="5" t="n"/>
      <c r="N1127" s="4" t="n"/>
      <c r="O1127" s="15">
        <f>IF($F1127="","",EDATE($F1127,IF($G1127="",'Settings'!$B$6,$G1127)))</f>
        <v/>
      </c>
      <c r="P1127" s="9">
        <f>IF($O1127="","",IF(OR($M1127&lt;&gt;"",$L1127="Booked"),"Booked",IF(OR($L1127="Declined",$L1127="Moved / left"),"Closed",IF($O1127&lt;DATE(YEAR('Settings'!$B$5),MONTH('Settings'!$B$5),1),"Overdue",IF($O1127&lt;=EOMONTH('Settings'!$B$5,0),"Due this month",IF($O1127&lt;=EOMONTH('Settings'!$B$5,1),"Due next month","Not yet due"))))))</f>
        <v/>
      </c>
      <c r="Q1127" s="16">
        <f>IF($P1127="Overdue",'Settings'!$B$5-$O1127,"")</f>
        <v/>
      </c>
      <c r="R1127" s="16">
        <f>IF($A1127="","",COUNT($H1127,$J1127,$K1127))</f>
        <v/>
      </c>
      <c r="S1127" s="17">
        <f>IF($O1127="","",DATE(YEAR($O1127),MONTH($O1127),1))</f>
        <v/>
      </c>
      <c r="T1127" s="16">
        <f>IF($P1127="Overdue",COUNTIF($P$3:$P1127,"Overdue"),"")</f>
        <v/>
      </c>
    </row>
    <row r="1128">
      <c r="A1128" s="4" t="n"/>
      <c r="B1128" s="4" t="n"/>
      <c r="C1128" s="14" t="n"/>
      <c r="D1128" s="4" t="n"/>
      <c r="E1128" s="4" t="n"/>
      <c r="F1128" s="5" t="n"/>
      <c r="G1128" s="6" t="n"/>
      <c r="H1128" s="5" t="n"/>
      <c r="I1128" s="4" t="n"/>
      <c r="J1128" s="5" t="n"/>
      <c r="K1128" s="5" t="n"/>
      <c r="L1128" s="4" t="n"/>
      <c r="M1128" s="5" t="n"/>
      <c r="N1128" s="4" t="n"/>
      <c r="O1128" s="15">
        <f>IF($F1128="","",EDATE($F1128,IF($G1128="",'Settings'!$B$6,$G1128)))</f>
        <v/>
      </c>
      <c r="P1128" s="9">
        <f>IF($O1128="","",IF(OR($M1128&lt;&gt;"",$L1128="Booked"),"Booked",IF(OR($L1128="Declined",$L1128="Moved / left"),"Closed",IF($O1128&lt;DATE(YEAR('Settings'!$B$5),MONTH('Settings'!$B$5),1),"Overdue",IF($O1128&lt;=EOMONTH('Settings'!$B$5,0),"Due this month",IF($O1128&lt;=EOMONTH('Settings'!$B$5,1),"Due next month","Not yet due"))))))</f>
        <v/>
      </c>
      <c r="Q1128" s="16">
        <f>IF($P1128="Overdue",'Settings'!$B$5-$O1128,"")</f>
        <v/>
      </c>
      <c r="R1128" s="16">
        <f>IF($A1128="","",COUNT($H1128,$J1128,$K1128))</f>
        <v/>
      </c>
      <c r="S1128" s="17">
        <f>IF($O1128="","",DATE(YEAR($O1128),MONTH($O1128),1))</f>
        <v/>
      </c>
      <c r="T1128" s="16">
        <f>IF($P1128="Overdue",COUNTIF($P$3:$P1128,"Overdue"),"")</f>
        <v/>
      </c>
    </row>
    <row r="1129">
      <c r="A1129" s="4" t="n"/>
      <c r="B1129" s="4" t="n"/>
      <c r="C1129" s="14" t="n"/>
      <c r="D1129" s="4" t="n"/>
      <c r="E1129" s="4" t="n"/>
      <c r="F1129" s="5" t="n"/>
      <c r="G1129" s="6" t="n"/>
      <c r="H1129" s="5" t="n"/>
      <c r="I1129" s="4" t="n"/>
      <c r="J1129" s="5" t="n"/>
      <c r="K1129" s="5" t="n"/>
      <c r="L1129" s="4" t="n"/>
      <c r="M1129" s="5" t="n"/>
      <c r="N1129" s="4" t="n"/>
      <c r="O1129" s="15">
        <f>IF($F1129="","",EDATE($F1129,IF($G1129="",'Settings'!$B$6,$G1129)))</f>
        <v/>
      </c>
      <c r="P1129" s="9">
        <f>IF($O1129="","",IF(OR($M1129&lt;&gt;"",$L1129="Booked"),"Booked",IF(OR($L1129="Declined",$L1129="Moved / left"),"Closed",IF($O1129&lt;DATE(YEAR('Settings'!$B$5),MONTH('Settings'!$B$5),1),"Overdue",IF($O1129&lt;=EOMONTH('Settings'!$B$5,0),"Due this month",IF($O1129&lt;=EOMONTH('Settings'!$B$5,1),"Due next month","Not yet due"))))))</f>
        <v/>
      </c>
      <c r="Q1129" s="16">
        <f>IF($P1129="Overdue",'Settings'!$B$5-$O1129,"")</f>
        <v/>
      </c>
      <c r="R1129" s="16">
        <f>IF($A1129="","",COUNT($H1129,$J1129,$K1129))</f>
        <v/>
      </c>
      <c r="S1129" s="17">
        <f>IF($O1129="","",DATE(YEAR($O1129),MONTH($O1129),1))</f>
        <v/>
      </c>
      <c r="T1129" s="16">
        <f>IF($P1129="Overdue",COUNTIF($P$3:$P1129,"Overdue"),"")</f>
        <v/>
      </c>
    </row>
    <row r="1130">
      <c r="A1130" s="4" t="n"/>
      <c r="B1130" s="4" t="n"/>
      <c r="C1130" s="14" t="n"/>
      <c r="D1130" s="4" t="n"/>
      <c r="E1130" s="4" t="n"/>
      <c r="F1130" s="5" t="n"/>
      <c r="G1130" s="6" t="n"/>
      <c r="H1130" s="5" t="n"/>
      <c r="I1130" s="4" t="n"/>
      <c r="J1130" s="5" t="n"/>
      <c r="K1130" s="5" t="n"/>
      <c r="L1130" s="4" t="n"/>
      <c r="M1130" s="5" t="n"/>
      <c r="N1130" s="4" t="n"/>
      <c r="O1130" s="15">
        <f>IF($F1130="","",EDATE($F1130,IF($G1130="",'Settings'!$B$6,$G1130)))</f>
        <v/>
      </c>
      <c r="P1130" s="9">
        <f>IF($O1130="","",IF(OR($M1130&lt;&gt;"",$L1130="Booked"),"Booked",IF(OR($L1130="Declined",$L1130="Moved / left"),"Closed",IF($O1130&lt;DATE(YEAR('Settings'!$B$5),MONTH('Settings'!$B$5),1),"Overdue",IF($O1130&lt;=EOMONTH('Settings'!$B$5,0),"Due this month",IF($O1130&lt;=EOMONTH('Settings'!$B$5,1),"Due next month","Not yet due"))))))</f>
        <v/>
      </c>
      <c r="Q1130" s="16">
        <f>IF($P1130="Overdue",'Settings'!$B$5-$O1130,"")</f>
        <v/>
      </c>
      <c r="R1130" s="16">
        <f>IF($A1130="","",COUNT($H1130,$J1130,$K1130))</f>
        <v/>
      </c>
      <c r="S1130" s="17">
        <f>IF($O1130="","",DATE(YEAR($O1130),MONTH($O1130),1))</f>
        <v/>
      </c>
      <c r="T1130" s="16">
        <f>IF($P1130="Overdue",COUNTIF($P$3:$P1130,"Overdue"),"")</f>
        <v/>
      </c>
    </row>
    <row r="1131">
      <c r="A1131" s="4" t="n"/>
      <c r="B1131" s="4" t="n"/>
      <c r="C1131" s="14" t="n"/>
      <c r="D1131" s="4" t="n"/>
      <c r="E1131" s="4" t="n"/>
      <c r="F1131" s="5" t="n"/>
      <c r="G1131" s="6" t="n"/>
      <c r="H1131" s="5" t="n"/>
      <c r="I1131" s="4" t="n"/>
      <c r="J1131" s="5" t="n"/>
      <c r="K1131" s="5" t="n"/>
      <c r="L1131" s="4" t="n"/>
      <c r="M1131" s="5" t="n"/>
      <c r="N1131" s="4" t="n"/>
      <c r="O1131" s="15">
        <f>IF($F1131="","",EDATE($F1131,IF($G1131="",'Settings'!$B$6,$G1131)))</f>
        <v/>
      </c>
      <c r="P1131" s="9">
        <f>IF($O1131="","",IF(OR($M1131&lt;&gt;"",$L1131="Booked"),"Booked",IF(OR($L1131="Declined",$L1131="Moved / left"),"Closed",IF($O1131&lt;DATE(YEAR('Settings'!$B$5),MONTH('Settings'!$B$5),1),"Overdue",IF($O1131&lt;=EOMONTH('Settings'!$B$5,0),"Due this month",IF($O1131&lt;=EOMONTH('Settings'!$B$5,1),"Due next month","Not yet due"))))))</f>
        <v/>
      </c>
      <c r="Q1131" s="16">
        <f>IF($P1131="Overdue",'Settings'!$B$5-$O1131,"")</f>
        <v/>
      </c>
      <c r="R1131" s="16">
        <f>IF($A1131="","",COUNT($H1131,$J1131,$K1131))</f>
        <v/>
      </c>
      <c r="S1131" s="17">
        <f>IF($O1131="","",DATE(YEAR($O1131),MONTH($O1131),1))</f>
        <v/>
      </c>
      <c r="T1131" s="16">
        <f>IF($P1131="Overdue",COUNTIF($P$3:$P1131,"Overdue"),"")</f>
        <v/>
      </c>
    </row>
    <row r="1132">
      <c r="A1132" s="4" t="n"/>
      <c r="B1132" s="4" t="n"/>
      <c r="C1132" s="14" t="n"/>
      <c r="D1132" s="4" t="n"/>
      <c r="E1132" s="4" t="n"/>
      <c r="F1132" s="5" t="n"/>
      <c r="G1132" s="6" t="n"/>
      <c r="H1132" s="5" t="n"/>
      <c r="I1132" s="4" t="n"/>
      <c r="J1132" s="5" t="n"/>
      <c r="K1132" s="5" t="n"/>
      <c r="L1132" s="4" t="n"/>
      <c r="M1132" s="5" t="n"/>
      <c r="N1132" s="4" t="n"/>
      <c r="O1132" s="15">
        <f>IF($F1132="","",EDATE($F1132,IF($G1132="",'Settings'!$B$6,$G1132)))</f>
        <v/>
      </c>
      <c r="P1132" s="9">
        <f>IF($O1132="","",IF(OR($M1132&lt;&gt;"",$L1132="Booked"),"Booked",IF(OR($L1132="Declined",$L1132="Moved / left"),"Closed",IF($O1132&lt;DATE(YEAR('Settings'!$B$5),MONTH('Settings'!$B$5),1),"Overdue",IF($O1132&lt;=EOMONTH('Settings'!$B$5,0),"Due this month",IF($O1132&lt;=EOMONTH('Settings'!$B$5,1),"Due next month","Not yet due"))))))</f>
        <v/>
      </c>
      <c r="Q1132" s="16">
        <f>IF($P1132="Overdue",'Settings'!$B$5-$O1132,"")</f>
        <v/>
      </c>
      <c r="R1132" s="16">
        <f>IF($A1132="","",COUNT($H1132,$J1132,$K1132))</f>
        <v/>
      </c>
      <c r="S1132" s="17">
        <f>IF($O1132="","",DATE(YEAR($O1132),MONTH($O1132),1))</f>
        <v/>
      </c>
      <c r="T1132" s="16">
        <f>IF($P1132="Overdue",COUNTIF($P$3:$P1132,"Overdue"),"")</f>
        <v/>
      </c>
    </row>
    <row r="1133">
      <c r="A1133" s="4" t="n"/>
      <c r="B1133" s="4" t="n"/>
      <c r="C1133" s="14" t="n"/>
      <c r="D1133" s="4" t="n"/>
      <c r="E1133" s="4" t="n"/>
      <c r="F1133" s="5" t="n"/>
      <c r="G1133" s="6" t="n"/>
      <c r="H1133" s="5" t="n"/>
      <c r="I1133" s="4" t="n"/>
      <c r="J1133" s="5" t="n"/>
      <c r="K1133" s="5" t="n"/>
      <c r="L1133" s="4" t="n"/>
      <c r="M1133" s="5" t="n"/>
      <c r="N1133" s="4" t="n"/>
      <c r="O1133" s="15">
        <f>IF($F1133="","",EDATE($F1133,IF($G1133="",'Settings'!$B$6,$G1133)))</f>
        <v/>
      </c>
      <c r="P1133" s="9">
        <f>IF($O1133="","",IF(OR($M1133&lt;&gt;"",$L1133="Booked"),"Booked",IF(OR($L1133="Declined",$L1133="Moved / left"),"Closed",IF($O1133&lt;DATE(YEAR('Settings'!$B$5),MONTH('Settings'!$B$5),1),"Overdue",IF($O1133&lt;=EOMONTH('Settings'!$B$5,0),"Due this month",IF($O1133&lt;=EOMONTH('Settings'!$B$5,1),"Due next month","Not yet due"))))))</f>
        <v/>
      </c>
      <c r="Q1133" s="16">
        <f>IF($P1133="Overdue",'Settings'!$B$5-$O1133,"")</f>
        <v/>
      </c>
      <c r="R1133" s="16">
        <f>IF($A1133="","",COUNT($H1133,$J1133,$K1133))</f>
        <v/>
      </c>
      <c r="S1133" s="17">
        <f>IF($O1133="","",DATE(YEAR($O1133),MONTH($O1133),1))</f>
        <v/>
      </c>
      <c r="T1133" s="16">
        <f>IF($P1133="Overdue",COUNTIF($P$3:$P1133,"Overdue"),"")</f>
        <v/>
      </c>
    </row>
    <row r="1134">
      <c r="A1134" s="4" t="n"/>
      <c r="B1134" s="4" t="n"/>
      <c r="C1134" s="14" t="n"/>
      <c r="D1134" s="4" t="n"/>
      <c r="E1134" s="4" t="n"/>
      <c r="F1134" s="5" t="n"/>
      <c r="G1134" s="6" t="n"/>
      <c r="H1134" s="5" t="n"/>
      <c r="I1134" s="4" t="n"/>
      <c r="J1134" s="5" t="n"/>
      <c r="K1134" s="5" t="n"/>
      <c r="L1134" s="4" t="n"/>
      <c r="M1134" s="5" t="n"/>
      <c r="N1134" s="4" t="n"/>
      <c r="O1134" s="15">
        <f>IF($F1134="","",EDATE($F1134,IF($G1134="",'Settings'!$B$6,$G1134)))</f>
        <v/>
      </c>
      <c r="P1134" s="9">
        <f>IF($O1134="","",IF(OR($M1134&lt;&gt;"",$L1134="Booked"),"Booked",IF(OR($L1134="Declined",$L1134="Moved / left"),"Closed",IF($O1134&lt;DATE(YEAR('Settings'!$B$5),MONTH('Settings'!$B$5),1),"Overdue",IF($O1134&lt;=EOMONTH('Settings'!$B$5,0),"Due this month",IF($O1134&lt;=EOMONTH('Settings'!$B$5,1),"Due next month","Not yet due"))))))</f>
        <v/>
      </c>
      <c r="Q1134" s="16">
        <f>IF($P1134="Overdue",'Settings'!$B$5-$O1134,"")</f>
        <v/>
      </c>
      <c r="R1134" s="16">
        <f>IF($A1134="","",COUNT($H1134,$J1134,$K1134))</f>
        <v/>
      </c>
      <c r="S1134" s="17">
        <f>IF($O1134="","",DATE(YEAR($O1134),MONTH($O1134),1))</f>
        <v/>
      </c>
      <c r="T1134" s="16">
        <f>IF($P1134="Overdue",COUNTIF($P$3:$P1134,"Overdue"),"")</f>
        <v/>
      </c>
    </row>
    <row r="1135">
      <c r="A1135" s="4" t="n"/>
      <c r="B1135" s="4" t="n"/>
      <c r="C1135" s="14" t="n"/>
      <c r="D1135" s="4" t="n"/>
      <c r="E1135" s="4" t="n"/>
      <c r="F1135" s="5" t="n"/>
      <c r="G1135" s="6" t="n"/>
      <c r="H1135" s="5" t="n"/>
      <c r="I1135" s="4" t="n"/>
      <c r="J1135" s="5" t="n"/>
      <c r="K1135" s="5" t="n"/>
      <c r="L1135" s="4" t="n"/>
      <c r="M1135" s="5" t="n"/>
      <c r="N1135" s="4" t="n"/>
      <c r="O1135" s="15">
        <f>IF($F1135="","",EDATE($F1135,IF($G1135="",'Settings'!$B$6,$G1135)))</f>
        <v/>
      </c>
      <c r="P1135" s="9">
        <f>IF($O1135="","",IF(OR($M1135&lt;&gt;"",$L1135="Booked"),"Booked",IF(OR($L1135="Declined",$L1135="Moved / left"),"Closed",IF($O1135&lt;DATE(YEAR('Settings'!$B$5),MONTH('Settings'!$B$5),1),"Overdue",IF($O1135&lt;=EOMONTH('Settings'!$B$5,0),"Due this month",IF($O1135&lt;=EOMONTH('Settings'!$B$5,1),"Due next month","Not yet due"))))))</f>
        <v/>
      </c>
      <c r="Q1135" s="16">
        <f>IF($P1135="Overdue",'Settings'!$B$5-$O1135,"")</f>
        <v/>
      </c>
      <c r="R1135" s="16">
        <f>IF($A1135="","",COUNT($H1135,$J1135,$K1135))</f>
        <v/>
      </c>
      <c r="S1135" s="17">
        <f>IF($O1135="","",DATE(YEAR($O1135),MONTH($O1135),1))</f>
        <v/>
      </c>
      <c r="T1135" s="16">
        <f>IF($P1135="Overdue",COUNTIF($P$3:$P1135,"Overdue"),"")</f>
        <v/>
      </c>
    </row>
    <row r="1136">
      <c r="A1136" s="4" t="n"/>
      <c r="B1136" s="4" t="n"/>
      <c r="C1136" s="14" t="n"/>
      <c r="D1136" s="4" t="n"/>
      <c r="E1136" s="4" t="n"/>
      <c r="F1136" s="5" t="n"/>
      <c r="G1136" s="6" t="n"/>
      <c r="H1136" s="5" t="n"/>
      <c r="I1136" s="4" t="n"/>
      <c r="J1136" s="5" t="n"/>
      <c r="K1136" s="5" t="n"/>
      <c r="L1136" s="4" t="n"/>
      <c r="M1136" s="5" t="n"/>
      <c r="N1136" s="4" t="n"/>
      <c r="O1136" s="15">
        <f>IF($F1136="","",EDATE($F1136,IF($G1136="",'Settings'!$B$6,$G1136)))</f>
        <v/>
      </c>
      <c r="P1136" s="9">
        <f>IF($O1136="","",IF(OR($M1136&lt;&gt;"",$L1136="Booked"),"Booked",IF(OR($L1136="Declined",$L1136="Moved / left"),"Closed",IF($O1136&lt;DATE(YEAR('Settings'!$B$5),MONTH('Settings'!$B$5),1),"Overdue",IF($O1136&lt;=EOMONTH('Settings'!$B$5,0),"Due this month",IF($O1136&lt;=EOMONTH('Settings'!$B$5,1),"Due next month","Not yet due"))))))</f>
        <v/>
      </c>
      <c r="Q1136" s="16">
        <f>IF($P1136="Overdue",'Settings'!$B$5-$O1136,"")</f>
        <v/>
      </c>
      <c r="R1136" s="16">
        <f>IF($A1136="","",COUNT($H1136,$J1136,$K1136))</f>
        <v/>
      </c>
      <c r="S1136" s="17">
        <f>IF($O1136="","",DATE(YEAR($O1136),MONTH($O1136),1))</f>
        <v/>
      </c>
      <c r="T1136" s="16">
        <f>IF($P1136="Overdue",COUNTIF($P$3:$P1136,"Overdue"),"")</f>
        <v/>
      </c>
    </row>
    <row r="1137">
      <c r="A1137" s="4" t="n"/>
      <c r="B1137" s="4" t="n"/>
      <c r="C1137" s="14" t="n"/>
      <c r="D1137" s="4" t="n"/>
      <c r="E1137" s="4" t="n"/>
      <c r="F1137" s="5" t="n"/>
      <c r="G1137" s="6" t="n"/>
      <c r="H1137" s="5" t="n"/>
      <c r="I1137" s="4" t="n"/>
      <c r="J1137" s="5" t="n"/>
      <c r="K1137" s="5" t="n"/>
      <c r="L1137" s="4" t="n"/>
      <c r="M1137" s="5" t="n"/>
      <c r="N1137" s="4" t="n"/>
      <c r="O1137" s="15">
        <f>IF($F1137="","",EDATE($F1137,IF($G1137="",'Settings'!$B$6,$G1137)))</f>
        <v/>
      </c>
      <c r="P1137" s="9">
        <f>IF($O1137="","",IF(OR($M1137&lt;&gt;"",$L1137="Booked"),"Booked",IF(OR($L1137="Declined",$L1137="Moved / left"),"Closed",IF($O1137&lt;DATE(YEAR('Settings'!$B$5),MONTH('Settings'!$B$5),1),"Overdue",IF($O1137&lt;=EOMONTH('Settings'!$B$5,0),"Due this month",IF($O1137&lt;=EOMONTH('Settings'!$B$5,1),"Due next month","Not yet due"))))))</f>
        <v/>
      </c>
      <c r="Q1137" s="16">
        <f>IF($P1137="Overdue",'Settings'!$B$5-$O1137,"")</f>
        <v/>
      </c>
      <c r="R1137" s="16">
        <f>IF($A1137="","",COUNT($H1137,$J1137,$K1137))</f>
        <v/>
      </c>
      <c r="S1137" s="17">
        <f>IF($O1137="","",DATE(YEAR($O1137),MONTH($O1137),1))</f>
        <v/>
      </c>
      <c r="T1137" s="16">
        <f>IF($P1137="Overdue",COUNTIF($P$3:$P1137,"Overdue"),"")</f>
        <v/>
      </c>
    </row>
    <row r="1138">
      <c r="A1138" s="4" t="n"/>
      <c r="B1138" s="4" t="n"/>
      <c r="C1138" s="14" t="n"/>
      <c r="D1138" s="4" t="n"/>
      <c r="E1138" s="4" t="n"/>
      <c r="F1138" s="5" t="n"/>
      <c r="G1138" s="6" t="n"/>
      <c r="H1138" s="5" t="n"/>
      <c r="I1138" s="4" t="n"/>
      <c r="J1138" s="5" t="n"/>
      <c r="K1138" s="5" t="n"/>
      <c r="L1138" s="4" t="n"/>
      <c r="M1138" s="5" t="n"/>
      <c r="N1138" s="4" t="n"/>
      <c r="O1138" s="15">
        <f>IF($F1138="","",EDATE($F1138,IF($G1138="",'Settings'!$B$6,$G1138)))</f>
        <v/>
      </c>
      <c r="P1138" s="9">
        <f>IF($O1138="","",IF(OR($M1138&lt;&gt;"",$L1138="Booked"),"Booked",IF(OR($L1138="Declined",$L1138="Moved / left"),"Closed",IF($O1138&lt;DATE(YEAR('Settings'!$B$5),MONTH('Settings'!$B$5),1),"Overdue",IF($O1138&lt;=EOMONTH('Settings'!$B$5,0),"Due this month",IF($O1138&lt;=EOMONTH('Settings'!$B$5,1),"Due next month","Not yet due"))))))</f>
        <v/>
      </c>
      <c r="Q1138" s="16">
        <f>IF($P1138="Overdue",'Settings'!$B$5-$O1138,"")</f>
        <v/>
      </c>
      <c r="R1138" s="16">
        <f>IF($A1138="","",COUNT($H1138,$J1138,$K1138))</f>
        <v/>
      </c>
      <c r="S1138" s="17">
        <f>IF($O1138="","",DATE(YEAR($O1138),MONTH($O1138),1))</f>
        <v/>
      </c>
      <c r="T1138" s="16">
        <f>IF($P1138="Overdue",COUNTIF($P$3:$P1138,"Overdue"),"")</f>
        <v/>
      </c>
    </row>
    <row r="1139">
      <c r="A1139" s="4" t="n"/>
      <c r="B1139" s="4" t="n"/>
      <c r="C1139" s="14" t="n"/>
      <c r="D1139" s="4" t="n"/>
      <c r="E1139" s="4" t="n"/>
      <c r="F1139" s="5" t="n"/>
      <c r="G1139" s="6" t="n"/>
      <c r="H1139" s="5" t="n"/>
      <c r="I1139" s="4" t="n"/>
      <c r="J1139" s="5" t="n"/>
      <c r="K1139" s="5" t="n"/>
      <c r="L1139" s="4" t="n"/>
      <c r="M1139" s="5" t="n"/>
      <c r="N1139" s="4" t="n"/>
      <c r="O1139" s="15">
        <f>IF($F1139="","",EDATE($F1139,IF($G1139="",'Settings'!$B$6,$G1139)))</f>
        <v/>
      </c>
      <c r="P1139" s="9">
        <f>IF($O1139="","",IF(OR($M1139&lt;&gt;"",$L1139="Booked"),"Booked",IF(OR($L1139="Declined",$L1139="Moved / left"),"Closed",IF($O1139&lt;DATE(YEAR('Settings'!$B$5),MONTH('Settings'!$B$5),1),"Overdue",IF($O1139&lt;=EOMONTH('Settings'!$B$5,0),"Due this month",IF($O1139&lt;=EOMONTH('Settings'!$B$5,1),"Due next month","Not yet due"))))))</f>
        <v/>
      </c>
      <c r="Q1139" s="16">
        <f>IF($P1139="Overdue",'Settings'!$B$5-$O1139,"")</f>
        <v/>
      </c>
      <c r="R1139" s="16">
        <f>IF($A1139="","",COUNT($H1139,$J1139,$K1139))</f>
        <v/>
      </c>
      <c r="S1139" s="17">
        <f>IF($O1139="","",DATE(YEAR($O1139),MONTH($O1139),1))</f>
        <v/>
      </c>
      <c r="T1139" s="16">
        <f>IF($P1139="Overdue",COUNTIF($P$3:$P1139,"Overdue"),"")</f>
        <v/>
      </c>
    </row>
    <row r="1140">
      <c r="A1140" s="4" t="n"/>
      <c r="B1140" s="4" t="n"/>
      <c r="C1140" s="14" t="n"/>
      <c r="D1140" s="4" t="n"/>
      <c r="E1140" s="4" t="n"/>
      <c r="F1140" s="5" t="n"/>
      <c r="G1140" s="6" t="n"/>
      <c r="H1140" s="5" t="n"/>
      <c r="I1140" s="4" t="n"/>
      <c r="J1140" s="5" t="n"/>
      <c r="K1140" s="5" t="n"/>
      <c r="L1140" s="4" t="n"/>
      <c r="M1140" s="5" t="n"/>
      <c r="N1140" s="4" t="n"/>
      <c r="O1140" s="15">
        <f>IF($F1140="","",EDATE($F1140,IF($G1140="",'Settings'!$B$6,$G1140)))</f>
        <v/>
      </c>
      <c r="P1140" s="9">
        <f>IF($O1140="","",IF(OR($M1140&lt;&gt;"",$L1140="Booked"),"Booked",IF(OR($L1140="Declined",$L1140="Moved / left"),"Closed",IF($O1140&lt;DATE(YEAR('Settings'!$B$5),MONTH('Settings'!$B$5),1),"Overdue",IF($O1140&lt;=EOMONTH('Settings'!$B$5,0),"Due this month",IF($O1140&lt;=EOMONTH('Settings'!$B$5,1),"Due next month","Not yet due"))))))</f>
        <v/>
      </c>
      <c r="Q1140" s="16">
        <f>IF($P1140="Overdue",'Settings'!$B$5-$O1140,"")</f>
        <v/>
      </c>
      <c r="R1140" s="16">
        <f>IF($A1140="","",COUNT($H1140,$J1140,$K1140))</f>
        <v/>
      </c>
      <c r="S1140" s="17">
        <f>IF($O1140="","",DATE(YEAR($O1140),MONTH($O1140),1))</f>
        <v/>
      </c>
      <c r="T1140" s="16">
        <f>IF($P1140="Overdue",COUNTIF($P$3:$P1140,"Overdue"),"")</f>
        <v/>
      </c>
    </row>
    <row r="1141">
      <c r="A1141" s="4" t="n"/>
      <c r="B1141" s="4" t="n"/>
      <c r="C1141" s="14" t="n"/>
      <c r="D1141" s="4" t="n"/>
      <c r="E1141" s="4" t="n"/>
      <c r="F1141" s="5" t="n"/>
      <c r="G1141" s="6" t="n"/>
      <c r="H1141" s="5" t="n"/>
      <c r="I1141" s="4" t="n"/>
      <c r="J1141" s="5" t="n"/>
      <c r="K1141" s="5" t="n"/>
      <c r="L1141" s="4" t="n"/>
      <c r="M1141" s="5" t="n"/>
      <c r="N1141" s="4" t="n"/>
      <c r="O1141" s="15">
        <f>IF($F1141="","",EDATE($F1141,IF($G1141="",'Settings'!$B$6,$G1141)))</f>
        <v/>
      </c>
      <c r="P1141" s="9">
        <f>IF($O1141="","",IF(OR($M1141&lt;&gt;"",$L1141="Booked"),"Booked",IF(OR($L1141="Declined",$L1141="Moved / left"),"Closed",IF($O1141&lt;DATE(YEAR('Settings'!$B$5),MONTH('Settings'!$B$5),1),"Overdue",IF($O1141&lt;=EOMONTH('Settings'!$B$5,0),"Due this month",IF($O1141&lt;=EOMONTH('Settings'!$B$5,1),"Due next month","Not yet due"))))))</f>
        <v/>
      </c>
      <c r="Q1141" s="16">
        <f>IF($P1141="Overdue",'Settings'!$B$5-$O1141,"")</f>
        <v/>
      </c>
      <c r="R1141" s="16">
        <f>IF($A1141="","",COUNT($H1141,$J1141,$K1141))</f>
        <v/>
      </c>
      <c r="S1141" s="17">
        <f>IF($O1141="","",DATE(YEAR($O1141),MONTH($O1141),1))</f>
        <v/>
      </c>
      <c r="T1141" s="16">
        <f>IF($P1141="Overdue",COUNTIF($P$3:$P1141,"Overdue"),"")</f>
        <v/>
      </c>
    </row>
    <row r="1142">
      <c r="A1142" s="4" t="n"/>
      <c r="B1142" s="4" t="n"/>
      <c r="C1142" s="14" t="n"/>
      <c r="D1142" s="4" t="n"/>
      <c r="E1142" s="4" t="n"/>
      <c r="F1142" s="5" t="n"/>
      <c r="G1142" s="6" t="n"/>
      <c r="H1142" s="5" t="n"/>
      <c r="I1142" s="4" t="n"/>
      <c r="J1142" s="5" t="n"/>
      <c r="K1142" s="5" t="n"/>
      <c r="L1142" s="4" t="n"/>
      <c r="M1142" s="5" t="n"/>
      <c r="N1142" s="4" t="n"/>
      <c r="O1142" s="15">
        <f>IF($F1142="","",EDATE($F1142,IF($G1142="",'Settings'!$B$6,$G1142)))</f>
        <v/>
      </c>
      <c r="P1142" s="9">
        <f>IF($O1142="","",IF(OR($M1142&lt;&gt;"",$L1142="Booked"),"Booked",IF(OR($L1142="Declined",$L1142="Moved / left"),"Closed",IF($O1142&lt;DATE(YEAR('Settings'!$B$5),MONTH('Settings'!$B$5),1),"Overdue",IF($O1142&lt;=EOMONTH('Settings'!$B$5,0),"Due this month",IF($O1142&lt;=EOMONTH('Settings'!$B$5,1),"Due next month","Not yet due"))))))</f>
        <v/>
      </c>
      <c r="Q1142" s="16">
        <f>IF($P1142="Overdue",'Settings'!$B$5-$O1142,"")</f>
        <v/>
      </c>
      <c r="R1142" s="16">
        <f>IF($A1142="","",COUNT($H1142,$J1142,$K1142))</f>
        <v/>
      </c>
      <c r="S1142" s="17">
        <f>IF($O1142="","",DATE(YEAR($O1142),MONTH($O1142),1))</f>
        <v/>
      </c>
      <c r="T1142" s="16">
        <f>IF($P1142="Overdue",COUNTIF($P$3:$P1142,"Overdue"),"")</f>
        <v/>
      </c>
    </row>
    <row r="1143">
      <c r="A1143" s="4" t="n"/>
      <c r="B1143" s="4" t="n"/>
      <c r="C1143" s="14" t="n"/>
      <c r="D1143" s="4" t="n"/>
      <c r="E1143" s="4" t="n"/>
      <c r="F1143" s="5" t="n"/>
      <c r="G1143" s="6" t="n"/>
      <c r="H1143" s="5" t="n"/>
      <c r="I1143" s="4" t="n"/>
      <c r="J1143" s="5" t="n"/>
      <c r="K1143" s="5" t="n"/>
      <c r="L1143" s="4" t="n"/>
      <c r="M1143" s="5" t="n"/>
      <c r="N1143" s="4" t="n"/>
      <c r="O1143" s="15">
        <f>IF($F1143="","",EDATE($F1143,IF($G1143="",'Settings'!$B$6,$G1143)))</f>
        <v/>
      </c>
      <c r="P1143" s="9">
        <f>IF($O1143="","",IF(OR($M1143&lt;&gt;"",$L1143="Booked"),"Booked",IF(OR($L1143="Declined",$L1143="Moved / left"),"Closed",IF($O1143&lt;DATE(YEAR('Settings'!$B$5),MONTH('Settings'!$B$5),1),"Overdue",IF($O1143&lt;=EOMONTH('Settings'!$B$5,0),"Due this month",IF($O1143&lt;=EOMONTH('Settings'!$B$5,1),"Due next month","Not yet due"))))))</f>
        <v/>
      </c>
      <c r="Q1143" s="16">
        <f>IF($P1143="Overdue",'Settings'!$B$5-$O1143,"")</f>
        <v/>
      </c>
      <c r="R1143" s="16">
        <f>IF($A1143="","",COUNT($H1143,$J1143,$K1143))</f>
        <v/>
      </c>
      <c r="S1143" s="17">
        <f>IF($O1143="","",DATE(YEAR($O1143),MONTH($O1143),1))</f>
        <v/>
      </c>
      <c r="T1143" s="16">
        <f>IF($P1143="Overdue",COUNTIF($P$3:$P1143,"Overdue"),"")</f>
        <v/>
      </c>
    </row>
    <row r="1144">
      <c r="A1144" s="4" t="n"/>
      <c r="B1144" s="4" t="n"/>
      <c r="C1144" s="14" t="n"/>
      <c r="D1144" s="4" t="n"/>
      <c r="E1144" s="4" t="n"/>
      <c r="F1144" s="5" t="n"/>
      <c r="G1144" s="6" t="n"/>
      <c r="H1144" s="5" t="n"/>
      <c r="I1144" s="4" t="n"/>
      <c r="J1144" s="5" t="n"/>
      <c r="K1144" s="5" t="n"/>
      <c r="L1144" s="4" t="n"/>
      <c r="M1144" s="5" t="n"/>
      <c r="N1144" s="4" t="n"/>
      <c r="O1144" s="15">
        <f>IF($F1144="","",EDATE($F1144,IF($G1144="",'Settings'!$B$6,$G1144)))</f>
        <v/>
      </c>
      <c r="P1144" s="9">
        <f>IF($O1144="","",IF(OR($M1144&lt;&gt;"",$L1144="Booked"),"Booked",IF(OR($L1144="Declined",$L1144="Moved / left"),"Closed",IF($O1144&lt;DATE(YEAR('Settings'!$B$5),MONTH('Settings'!$B$5),1),"Overdue",IF($O1144&lt;=EOMONTH('Settings'!$B$5,0),"Due this month",IF($O1144&lt;=EOMONTH('Settings'!$B$5,1),"Due next month","Not yet due"))))))</f>
        <v/>
      </c>
      <c r="Q1144" s="16">
        <f>IF($P1144="Overdue",'Settings'!$B$5-$O1144,"")</f>
        <v/>
      </c>
      <c r="R1144" s="16">
        <f>IF($A1144="","",COUNT($H1144,$J1144,$K1144))</f>
        <v/>
      </c>
      <c r="S1144" s="17">
        <f>IF($O1144="","",DATE(YEAR($O1144),MONTH($O1144),1))</f>
        <v/>
      </c>
      <c r="T1144" s="16">
        <f>IF($P1144="Overdue",COUNTIF($P$3:$P1144,"Overdue"),"")</f>
        <v/>
      </c>
    </row>
    <row r="1145">
      <c r="A1145" s="4" t="n"/>
      <c r="B1145" s="4" t="n"/>
      <c r="C1145" s="14" t="n"/>
      <c r="D1145" s="4" t="n"/>
      <c r="E1145" s="4" t="n"/>
      <c r="F1145" s="5" t="n"/>
      <c r="G1145" s="6" t="n"/>
      <c r="H1145" s="5" t="n"/>
      <c r="I1145" s="4" t="n"/>
      <c r="J1145" s="5" t="n"/>
      <c r="K1145" s="5" t="n"/>
      <c r="L1145" s="4" t="n"/>
      <c r="M1145" s="5" t="n"/>
      <c r="N1145" s="4" t="n"/>
      <c r="O1145" s="15">
        <f>IF($F1145="","",EDATE($F1145,IF($G1145="",'Settings'!$B$6,$G1145)))</f>
        <v/>
      </c>
      <c r="P1145" s="9">
        <f>IF($O1145="","",IF(OR($M1145&lt;&gt;"",$L1145="Booked"),"Booked",IF(OR($L1145="Declined",$L1145="Moved / left"),"Closed",IF($O1145&lt;DATE(YEAR('Settings'!$B$5),MONTH('Settings'!$B$5),1),"Overdue",IF($O1145&lt;=EOMONTH('Settings'!$B$5,0),"Due this month",IF($O1145&lt;=EOMONTH('Settings'!$B$5,1),"Due next month","Not yet due"))))))</f>
        <v/>
      </c>
      <c r="Q1145" s="16">
        <f>IF($P1145="Overdue",'Settings'!$B$5-$O1145,"")</f>
        <v/>
      </c>
      <c r="R1145" s="16">
        <f>IF($A1145="","",COUNT($H1145,$J1145,$K1145))</f>
        <v/>
      </c>
      <c r="S1145" s="17">
        <f>IF($O1145="","",DATE(YEAR($O1145),MONTH($O1145),1))</f>
        <v/>
      </c>
      <c r="T1145" s="16">
        <f>IF($P1145="Overdue",COUNTIF($P$3:$P1145,"Overdue"),"")</f>
        <v/>
      </c>
    </row>
    <row r="1146">
      <c r="A1146" s="4" t="n"/>
      <c r="B1146" s="4" t="n"/>
      <c r="C1146" s="14" t="n"/>
      <c r="D1146" s="4" t="n"/>
      <c r="E1146" s="4" t="n"/>
      <c r="F1146" s="5" t="n"/>
      <c r="G1146" s="6" t="n"/>
      <c r="H1146" s="5" t="n"/>
      <c r="I1146" s="4" t="n"/>
      <c r="J1146" s="5" t="n"/>
      <c r="K1146" s="5" t="n"/>
      <c r="L1146" s="4" t="n"/>
      <c r="M1146" s="5" t="n"/>
      <c r="N1146" s="4" t="n"/>
      <c r="O1146" s="15">
        <f>IF($F1146="","",EDATE($F1146,IF($G1146="",'Settings'!$B$6,$G1146)))</f>
        <v/>
      </c>
      <c r="P1146" s="9">
        <f>IF($O1146="","",IF(OR($M1146&lt;&gt;"",$L1146="Booked"),"Booked",IF(OR($L1146="Declined",$L1146="Moved / left"),"Closed",IF($O1146&lt;DATE(YEAR('Settings'!$B$5),MONTH('Settings'!$B$5),1),"Overdue",IF($O1146&lt;=EOMONTH('Settings'!$B$5,0),"Due this month",IF($O1146&lt;=EOMONTH('Settings'!$B$5,1),"Due next month","Not yet due"))))))</f>
        <v/>
      </c>
      <c r="Q1146" s="16">
        <f>IF($P1146="Overdue",'Settings'!$B$5-$O1146,"")</f>
        <v/>
      </c>
      <c r="R1146" s="16">
        <f>IF($A1146="","",COUNT($H1146,$J1146,$K1146))</f>
        <v/>
      </c>
      <c r="S1146" s="17">
        <f>IF($O1146="","",DATE(YEAR($O1146),MONTH($O1146),1))</f>
        <v/>
      </c>
      <c r="T1146" s="16">
        <f>IF($P1146="Overdue",COUNTIF($P$3:$P1146,"Overdue"),"")</f>
        <v/>
      </c>
    </row>
    <row r="1147">
      <c r="A1147" s="4" t="n"/>
      <c r="B1147" s="4" t="n"/>
      <c r="C1147" s="14" t="n"/>
      <c r="D1147" s="4" t="n"/>
      <c r="E1147" s="4" t="n"/>
      <c r="F1147" s="5" t="n"/>
      <c r="G1147" s="6" t="n"/>
      <c r="H1147" s="5" t="n"/>
      <c r="I1147" s="4" t="n"/>
      <c r="J1147" s="5" t="n"/>
      <c r="K1147" s="5" t="n"/>
      <c r="L1147" s="4" t="n"/>
      <c r="M1147" s="5" t="n"/>
      <c r="N1147" s="4" t="n"/>
      <c r="O1147" s="15">
        <f>IF($F1147="","",EDATE($F1147,IF($G1147="",'Settings'!$B$6,$G1147)))</f>
        <v/>
      </c>
      <c r="P1147" s="9">
        <f>IF($O1147="","",IF(OR($M1147&lt;&gt;"",$L1147="Booked"),"Booked",IF(OR($L1147="Declined",$L1147="Moved / left"),"Closed",IF($O1147&lt;DATE(YEAR('Settings'!$B$5),MONTH('Settings'!$B$5),1),"Overdue",IF($O1147&lt;=EOMONTH('Settings'!$B$5,0),"Due this month",IF($O1147&lt;=EOMONTH('Settings'!$B$5,1),"Due next month","Not yet due"))))))</f>
        <v/>
      </c>
      <c r="Q1147" s="16">
        <f>IF($P1147="Overdue",'Settings'!$B$5-$O1147,"")</f>
        <v/>
      </c>
      <c r="R1147" s="16">
        <f>IF($A1147="","",COUNT($H1147,$J1147,$K1147))</f>
        <v/>
      </c>
      <c r="S1147" s="17">
        <f>IF($O1147="","",DATE(YEAR($O1147),MONTH($O1147),1))</f>
        <v/>
      </c>
      <c r="T1147" s="16">
        <f>IF($P1147="Overdue",COUNTIF($P$3:$P1147,"Overdue"),"")</f>
        <v/>
      </c>
    </row>
    <row r="1148">
      <c r="A1148" s="4" t="n"/>
      <c r="B1148" s="4" t="n"/>
      <c r="C1148" s="14" t="n"/>
      <c r="D1148" s="4" t="n"/>
      <c r="E1148" s="4" t="n"/>
      <c r="F1148" s="5" t="n"/>
      <c r="G1148" s="6" t="n"/>
      <c r="H1148" s="5" t="n"/>
      <c r="I1148" s="4" t="n"/>
      <c r="J1148" s="5" t="n"/>
      <c r="K1148" s="5" t="n"/>
      <c r="L1148" s="4" t="n"/>
      <c r="M1148" s="5" t="n"/>
      <c r="N1148" s="4" t="n"/>
      <c r="O1148" s="15">
        <f>IF($F1148="","",EDATE($F1148,IF($G1148="",'Settings'!$B$6,$G1148)))</f>
        <v/>
      </c>
      <c r="P1148" s="9">
        <f>IF($O1148="","",IF(OR($M1148&lt;&gt;"",$L1148="Booked"),"Booked",IF(OR($L1148="Declined",$L1148="Moved / left"),"Closed",IF($O1148&lt;DATE(YEAR('Settings'!$B$5),MONTH('Settings'!$B$5),1),"Overdue",IF($O1148&lt;=EOMONTH('Settings'!$B$5,0),"Due this month",IF($O1148&lt;=EOMONTH('Settings'!$B$5,1),"Due next month","Not yet due"))))))</f>
        <v/>
      </c>
      <c r="Q1148" s="16">
        <f>IF($P1148="Overdue",'Settings'!$B$5-$O1148,"")</f>
        <v/>
      </c>
      <c r="R1148" s="16">
        <f>IF($A1148="","",COUNT($H1148,$J1148,$K1148))</f>
        <v/>
      </c>
      <c r="S1148" s="17">
        <f>IF($O1148="","",DATE(YEAR($O1148),MONTH($O1148),1))</f>
        <v/>
      </c>
      <c r="T1148" s="16">
        <f>IF($P1148="Overdue",COUNTIF($P$3:$P1148,"Overdue"),"")</f>
        <v/>
      </c>
    </row>
    <row r="1149">
      <c r="A1149" s="4" t="n"/>
      <c r="B1149" s="4" t="n"/>
      <c r="C1149" s="14" t="n"/>
      <c r="D1149" s="4" t="n"/>
      <c r="E1149" s="4" t="n"/>
      <c r="F1149" s="5" t="n"/>
      <c r="G1149" s="6" t="n"/>
      <c r="H1149" s="5" t="n"/>
      <c r="I1149" s="4" t="n"/>
      <c r="J1149" s="5" t="n"/>
      <c r="K1149" s="5" t="n"/>
      <c r="L1149" s="4" t="n"/>
      <c r="M1149" s="5" t="n"/>
      <c r="N1149" s="4" t="n"/>
      <c r="O1149" s="15">
        <f>IF($F1149="","",EDATE($F1149,IF($G1149="",'Settings'!$B$6,$G1149)))</f>
        <v/>
      </c>
      <c r="P1149" s="9">
        <f>IF($O1149="","",IF(OR($M1149&lt;&gt;"",$L1149="Booked"),"Booked",IF(OR($L1149="Declined",$L1149="Moved / left"),"Closed",IF($O1149&lt;DATE(YEAR('Settings'!$B$5),MONTH('Settings'!$B$5),1),"Overdue",IF($O1149&lt;=EOMONTH('Settings'!$B$5,0),"Due this month",IF($O1149&lt;=EOMONTH('Settings'!$B$5,1),"Due next month","Not yet due"))))))</f>
        <v/>
      </c>
      <c r="Q1149" s="16">
        <f>IF($P1149="Overdue",'Settings'!$B$5-$O1149,"")</f>
        <v/>
      </c>
      <c r="R1149" s="16">
        <f>IF($A1149="","",COUNT($H1149,$J1149,$K1149))</f>
        <v/>
      </c>
      <c r="S1149" s="17">
        <f>IF($O1149="","",DATE(YEAR($O1149),MONTH($O1149),1))</f>
        <v/>
      </c>
      <c r="T1149" s="16">
        <f>IF($P1149="Overdue",COUNTIF($P$3:$P1149,"Overdue"),"")</f>
        <v/>
      </c>
    </row>
    <row r="1150">
      <c r="A1150" s="4" t="n"/>
      <c r="B1150" s="4" t="n"/>
      <c r="C1150" s="14" t="n"/>
      <c r="D1150" s="4" t="n"/>
      <c r="E1150" s="4" t="n"/>
      <c r="F1150" s="5" t="n"/>
      <c r="G1150" s="6" t="n"/>
      <c r="H1150" s="5" t="n"/>
      <c r="I1150" s="4" t="n"/>
      <c r="J1150" s="5" t="n"/>
      <c r="K1150" s="5" t="n"/>
      <c r="L1150" s="4" t="n"/>
      <c r="M1150" s="5" t="n"/>
      <c r="N1150" s="4" t="n"/>
      <c r="O1150" s="15">
        <f>IF($F1150="","",EDATE($F1150,IF($G1150="",'Settings'!$B$6,$G1150)))</f>
        <v/>
      </c>
      <c r="P1150" s="9">
        <f>IF($O1150="","",IF(OR($M1150&lt;&gt;"",$L1150="Booked"),"Booked",IF(OR($L1150="Declined",$L1150="Moved / left"),"Closed",IF($O1150&lt;DATE(YEAR('Settings'!$B$5),MONTH('Settings'!$B$5),1),"Overdue",IF($O1150&lt;=EOMONTH('Settings'!$B$5,0),"Due this month",IF($O1150&lt;=EOMONTH('Settings'!$B$5,1),"Due next month","Not yet due"))))))</f>
        <v/>
      </c>
      <c r="Q1150" s="16">
        <f>IF($P1150="Overdue",'Settings'!$B$5-$O1150,"")</f>
        <v/>
      </c>
      <c r="R1150" s="16">
        <f>IF($A1150="","",COUNT($H1150,$J1150,$K1150))</f>
        <v/>
      </c>
      <c r="S1150" s="17">
        <f>IF($O1150="","",DATE(YEAR($O1150),MONTH($O1150),1))</f>
        <v/>
      </c>
      <c r="T1150" s="16">
        <f>IF($P1150="Overdue",COUNTIF($P$3:$P1150,"Overdue"),"")</f>
        <v/>
      </c>
    </row>
    <row r="1151">
      <c r="A1151" s="4" t="n"/>
      <c r="B1151" s="4" t="n"/>
      <c r="C1151" s="14" t="n"/>
      <c r="D1151" s="4" t="n"/>
      <c r="E1151" s="4" t="n"/>
      <c r="F1151" s="5" t="n"/>
      <c r="G1151" s="6" t="n"/>
      <c r="H1151" s="5" t="n"/>
      <c r="I1151" s="4" t="n"/>
      <c r="J1151" s="5" t="n"/>
      <c r="K1151" s="5" t="n"/>
      <c r="L1151" s="4" t="n"/>
      <c r="M1151" s="5" t="n"/>
      <c r="N1151" s="4" t="n"/>
      <c r="O1151" s="15">
        <f>IF($F1151="","",EDATE($F1151,IF($G1151="",'Settings'!$B$6,$G1151)))</f>
        <v/>
      </c>
      <c r="P1151" s="9">
        <f>IF($O1151="","",IF(OR($M1151&lt;&gt;"",$L1151="Booked"),"Booked",IF(OR($L1151="Declined",$L1151="Moved / left"),"Closed",IF($O1151&lt;DATE(YEAR('Settings'!$B$5),MONTH('Settings'!$B$5),1),"Overdue",IF($O1151&lt;=EOMONTH('Settings'!$B$5,0),"Due this month",IF($O1151&lt;=EOMONTH('Settings'!$B$5,1),"Due next month","Not yet due"))))))</f>
        <v/>
      </c>
      <c r="Q1151" s="16">
        <f>IF($P1151="Overdue",'Settings'!$B$5-$O1151,"")</f>
        <v/>
      </c>
      <c r="R1151" s="16">
        <f>IF($A1151="","",COUNT($H1151,$J1151,$K1151))</f>
        <v/>
      </c>
      <c r="S1151" s="17">
        <f>IF($O1151="","",DATE(YEAR($O1151),MONTH($O1151),1))</f>
        <v/>
      </c>
      <c r="T1151" s="16">
        <f>IF($P1151="Overdue",COUNTIF($P$3:$P1151,"Overdue"),"")</f>
        <v/>
      </c>
    </row>
    <row r="1152">
      <c r="A1152" s="4" t="n"/>
      <c r="B1152" s="4" t="n"/>
      <c r="C1152" s="14" t="n"/>
      <c r="D1152" s="4" t="n"/>
      <c r="E1152" s="4" t="n"/>
      <c r="F1152" s="5" t="n"/>
      <c r="G1152" s="6" t="n"/>
      <c r="H1152" s="5" t="n"/>
      <c r="I1152" s="4" t="n"/>
      <c r="J1152" s="5" t="n"/>
      <c r="K1152" s="5" t="n"/>
      <c r="L1152" s="4" t="n"/>
      <c r="M1152" s="5" t="n"/>
      <c r="N1152" s="4" t="n"/>
      <c r="O1152" s="15">
        <f>IF($F1152="","",EDATE($F1152,IF($G1152="",'Settings'!$B$6,$G1152)))</f>
        <v/>
      </c>
      <c r="P1152" s="9">
        <f>IF($O1152="","",IF(OR($M1152&lt;&gt;"",$L1152="Booked"),"Booked",IF(OR($L1152="Declined",$L1152="Moved / left"),"Closed",IF($O1152&lt;DATE(YEAR('Settings'!$B$5),MONTH('Settings'!$B$5),1),"Overdue",IF($O1152&lt;=EOMONTH('Settings'!$B$5,0),"Due this month",IF($O1152&lt;=EOMONTH('Settings'!$B$5,1),"Due next month","Not yet due"))))))</f>
        <v/>
      </c>
      <c r="Q1152" s="16">
        <f>IF($P1152="Overdue",'Settings'!$B$5-$O1152,"")</f>
        <v/>
      </c>
      <c r="R1152" s="16">
        <f>IF($A1152="","",COUNT($H1152,$J1152,$K1152))</f>
        <v/>
      </c>
      <c r="S1152" s="17">
        <f>IF($O1152="","",DATE(YEAR($O1152),MONTH($O1152),1))</f>
        <v/>
      </c>
      <c r="T1152" s="16">
        <f>IF($P1152="Overdue",COUNTIF($P$3:$P1152,"Overdue"),"")</f>
        <v/>
      </c>
    </row>
    <row r="1153">
      <c r="A1153" s="4" t="n"/>
      <c r="B1153" s="4" t="n"/>
      <c r="C1153" s="14" t="n"/>
      <c r="D1153" s="4" t="n"/>
      <c r="E1153" s="4" t="n"/>
      <c r="F1153" s="5" t="n"/>
      <c r="G1153" s="6" t="n"/>
      <c r="H1153" s="5" t="n"/>
      <c r="I1153" s="4" t="n"/>
      <c r="J1153" s="5" t="n"/>
      <c r="K1153" s="5" t="n"/>
      <c r="L1153" s="4" t="n"/>
      <c r="M1153" s="5" t="n"/>
      <c r="N1153" s="4" t="n"/>
      <c r="O1153" s="15">
        <f>IF($F1153="","",EDATE($F1153,IF($G1153="",'Settings'!$B$6,$G1153)))</f>
        <v/>
      </c>
      <c r="P1153" s="9">
        <f>IF($O1153="","",IF(OR($M1153&lt;&gt;"",$L1153="Booked"),"Booked",IF(OR($L1153="Declined",$L1153="Moved / left"),"Closed",IF($O1153&lt;DATE(YEAR('Settings'!$B$5),MONTH('Settings'!$B$5),1),"Overdue",IF($O1153&lt;=EOMONTH('Settings'!$B$5,0),"Due this month",IF($O1153&lt;=EOMONTH('Settings'!$B$5,1),"Due next month","Not yet due"))))))</f>
        <v/>
      </c>
      <c r="Q1153" s="16">
        <f>IF($P1153="Overdue",'Settings'!$B$5-$O1153,"")</f>
        <v/>
      </c>
      <c r="R1153" s="16">
        <f>IF($A1153="","",COUNT($H1153,$J1153,$K1153))</f>
        <v/>
      </c>
      <c r="S1153" s="17">
        <f>IF($O1153="","",DATE(YEAR($O1153),MONTH($O1153),1))</f>
        <v/>
      </c>
      <c r="T1153" s="16">
        <f>IF($P1153="Overdue",COUNTIF($P$3:$P1153,"Overdue"),"")</f>
        <v/>
      </c>
    </row>
    <row r="1154">
      <c r="A1154" s="4" t="n"/>
      <c r="B1154" s="4" t="n"/>
      <c r="C1154" s="14" t="n"/>
      <c r="D1154" s="4" t="n"/>
      <c r="E1154" s="4" t="n"/>
      <c r="F1154" s="5" t="n"/>
      <c r="G1154" s="6" t="n"/>
      <c r="H1154" s="5" t="n"/>
      <c r="I1154" s="4" t="n"/>
      <c r="J1154" s="5" t="n"/>
      <c r="K1154" s="5" t="n"/>
      <c r="L1154" s="4" t="n"/>
      <c r="M1154" s="5" t="n"/>
      <c r="N1154" s="4" t="n"/>
      <c r="O1154" s="15">
        <f>IF($F1154="","",EDATE($F1154,IF($G1154="",'Settings'!$B$6,$G1154)))</f>
        <v/>
      </c>
      <c r="P1154" s="9">
        <f>IF($O1154="","",IF(OR($M1154&lt;&gt;"",$L1154="Booked"),"Booked",IF(OR($L1154="Declined",$L1154="Moved / left"),"Closed",IF($O1154&lt;DATE(YEAR('Settings'!$B$5),MONTH('Settings'!$B$5),1),"Overdue",IF($O1154&lt;=EOMONTH('Settings'!$B$5,0),"Due this month",IF($O1154&lt;=EOMONTH('Settings'!$B$5,1),"Due next month","Not yet due"))))))</f>
        <v/>
      </c>
      <c r="Q1154" s="16">
        <f>IF($P1154="Overdue",'Settings'!$B$5-$O1154,"")</f>
        <v/>
      </c>
      <c r="R1154" s="16">
        <f>IF($A1154="","",COUNT($H1154,$J1154,$K1154))</f>
        <v/>
      </c>
      <c r="S1154" s="17">
        <f>IF($O1154="","",DATE(YEAR($O1154),MONTH($O1154),1))</f>
        <v/>
      </c>
      <c r="T1154" s="16">
        <f>IF($P1154="Overdue",COUNTIF($P$3:$P1154,"Overdue"),"")</f>
        <v/>
      </c>
    </row>
    <row r="1155">
      <c r="A1155" s="4" t="n"/>
      <c r="B1155" s="4" t="n"/>
      <c r="C1155" s="14" t="n"/>
      <c r="D1155" s="4" t="n"/>
      <c r="E1155" s="4" t="n"/>
      <c r="F1155" s="5" t="n"/>
      <c r="G1155" s="6" t="n"/>
      <c r="H1155" s="5" t="n"/>
      <c r="I1155" s="4" t="n"/>
      <c r="J1155" s="5" t="n"/>
      <c r="K1155" s="5" t="n"/>
      <c r="L1155" s="4" t="n"/>
      <c r="M1155" s="5" t="n"/>
      <c r="N1155" s="4" t="n"/>
      <c r="O1155" s="15">
        <f>IF($F1155="","",EDATE($F1155,IF($G1155="",'Settings'!$B$6,$G1155)))</f>
        <v/>
      </c>
      <c r="P1155" s="9">
        <f>IF($O1155="","",IF(OR($M1155&lt;&gt;"",$L1155="Booked"),"Booked",IF(OR($L1155="Declined",$L1155="Moved / left"),"Closed",IF($O1155&lt;DATE(YEAR('Settings'!$B$5),MONTH('Settings'!$B$5),1),"Overdue",IF($O1155&lt;=EOMONTH('Settings'!$B$5,0),"Due this month",IF($O1155&lt;=EOMONTH('Settings'!$B$5,1),"Due next month","Not yet due"))))))</f>
        <v/>
      </c>
      <c r="Q1155" s="16">
        <f>IF($P1155="Overdue",'Settings'!$B$5-$O1155,"")</f>
        <v/>
      </c>
      <c r="R1155" s="16">
        <f>IF($A1155="","",COUNT($H1155,$J1155,$K1155))</f>
        <v/>
      </c>
      <c r="S1155" s="17">
        <f>IF($O1155="","",DATE(YEAR($O1155),MONTH($O1155),1))</f>
        <v/>
      </c>
      <c r="T1155" s="16">
        <f>IF($P1155="Overdue",COUNTIF($P$3:$P1155,"Overdue"),"")</f>
        <v/>
      </c>
    </row>
    <row r="1156">
      <c r="A1156" s="4" t="n"/>
      <c r="B1156" s="4" t="n"/>
      <c r="C1156" s="14" t="n"/>
      <c r="D1156" s="4" t="n"/>
      <c r="E1156" s="4" t="n"/>
      <c r="F1156" s="5" t="n"/>
      <c r="G1156" s="6" t="n"/>
      <c r="H1156" s="5" t="n"/>
      <c r="I1156" s="4" t="n"/>
      <c r="J1156" s="5" t="n"/>
      <c r="K1156" s="5" t="n"/>
      <c r="L1156" s="4" t="n"/>
      <c r="M1156" s="5" t="n"/>
      <c r="N1156" s="4" t="n"/>
      <c r="O1156" s="15">
        <f>IF($F1156="","",EDATE($F1156,IF($G1156="",'Settings'!$B$6,$G1156)))</f>
        <v/>
      </c>
      <c r="P1156" s="9">
        <f>IF($O1156="","",IF(OR($M1156&lt;&gt;"",$L1156="Booked"),"Booked",IF(OR($L1156="Declined",$L1156="Moved / left"),"Closed",IF($O1156&lt;DATE(YEAR('Settings'!$B$5),MONTH('Settings'!$B$5),1),"Overdue",IF($O1156&lt;=EOMONTH('Settings'!$B$5,0),"Due this month",IF($O1156&lt;=EOMONTH('Settings'!$B$5,1),"Due next month","Not yet due"))))))</f>
        <v/>
      </c>
      <c r="Q1156" s="16">
        <f>IF($P1156="Overdue",'Settings'!$B$5-$O1156,"")</f>
        <v/>
      </c>
      <c r="R1156" s="16">
        <f>IF($A1156="","",COUNT($H1156,$J1156,$K1156))</f>
        <v/>
      </c>
      <c r="S1156" s="17">
        <f>IF($O1156="","",DATE(YEAR($O1156),MONTH($O1156),1))</f>
        <v/>
      </c>
      <c r="T1156" s="16">
        <f>IF($P1156="Overdue",COUNTIF($P$3:$P1156,"Overdue"),"")</f>
        <v/>
      </c>
    </row>
    <row r="1157">
      <c r="A1157" s="4" t="n"/>
      <c r="B1157" s="4" t="n"/>
      <c r="C1157" s="14" t="n"/>
      <c r="D1157" s="4" t="n"/>
      <c r="E1157" s="4" t="n"/>
      <c r="F1157" s="5" t="n"/>
      <c r="G1157" s="6" t="n"/>
      <c r="H1157" s="5" t="n"/>
      <c r="I1157" s="4" t="n"/>
      <c r="J1157" s="5" t="n"/>
      <c r="K1157" s="5" t="n"/>
      <c r="L1157" s="4" t="n"/>
      <c r="M1157" s="5" t="n"/>
      <c r="N1157" s="4" t="n"/>
      <c r="O1157" s="15">
        <f>IF($F1157="","",EDATE($F1157,IF($G1157="",'Settings'!$B$6,$G1157)))</f>
        <v/>
      </c>
      <c r="P1157" s="9">
        <f>IF($O1157="","",IF(OR($M1157&lt;&gt;"",$L1157="Booked"),"Booked",IF(OR($L1157="Declined",$L1157="Moved / left"),"Closed",IF($O1157&lt;DATE(YEAR('Settings'!$B$5),MONTH('Settings'!$B$5),1),"Overdue",IF($O1157&lt;=EOMONTH('Settings'!$B$5,0),"Due this month",IF($O1157&lt;=EOMONTH('Settings'!$B$5,1),"Due next month","Not yet due"))))))</f>
        <v/>
      </c>
      <c r="Q1157" s="16">
        <f>IF($P1157="Overdue",'Settings'!$B$5-$O1157,"")</f>
        <v/>
      </c>
      <c r="R1157" s="16">
        <f>IF($A1157="","",COUNT($H1157,$J1157,$K1157))</f>
        <v/>
      </c>
      <c r="S1157" s="17">
        <f>IF($O1157="","",DATE(YEAR($O1157),MONTH($O1157),1))</f>
        <v/>
      </c>
      <c r="T1157" s="16">
        <f>IF($P1157="Overdue",COUNTIF($P$3:$P1157,"Overdue"),"")</f>
        <v/>
      </c>
    </row>
    <row r="1158">
      <c r="A1158" s="4" t="n"/>
      <c r="B1158" s="4" t="n"/>
      <c r="C1158" s="14" t="n"/>
      <c r="D1158" s="4" t="n"/>
      <c r="E1158" s="4" t="n"/>
      <c r="F1158" s="5" t="n"/>
      <c r="G1158" s="6" t="n"/>
      <c r="H1158" s="5" t="n"/>
      <c r="I1158" s="4" t="n"/>
      <c r="J1158" s="5" t="n"/>
      <c r="K1158" s="5" t="n"/>
      <c r="L1158" s="4" t="n"/>
      <c r="M1158" s="5" t="n"/>
      <c r="N1158" s="4" t="n"/>
      <c r="O1158" s="15">
        <f>IF($F1158="","",EDATE($F1158,IF($G1158="",'Settings'!$B$6,$G1158)))</f>
        <v/>
      </c>
      <c r="P1158" s="9">
        <f>IF($O1158="","",IF(OR($M1158&lt;&gt;"",$L1158="Booked"),"Booked",IF(OR($L1158="Declined",$L1158="Moved / left"),"Closed",IF($O1158&lt;DATE(YEAR('Settings'!$B$5),MONTH('Settings'!$B$5),1),"Overdue",IF($O1158&lt;=EOMONTH('Settings'!$B$5,0),"Due this month",IF($O1158&lt;=EOMONTH('Settings'!$B$5,1),"Due next month","Not yet due"))))))</f>
        <v/>
      </c>
      <c r="Q1158" s="16">
        <f>IF($P1158="Overdue",'Settings'!$B$5-$O1158,"")</f>
        <v/>
      </c>
      <c r="R1158" s="16">
        <f>IF($A1158="","",COUNT($H1158,$J1158,$K1158))</f>
        <v/>
      </c>
      <c r="S1158" s="17">
        <f>IF($O1158="","",DATE(YEAR($O1158),MONTH($O1158),1))</f>
        <v/>
      </c>
      <c r="T1158" s="16">
        <f>IF($P1158="Overdue",COUNTIF($P$3:$P1158,"Overdue"),"")</f>
        <v/>
      </c>
    </row>
    <row r="1159">
      <c r="A1159" s="4" t="n"/>
      <c r="B1159" s="4" t="n"/>
      <c r="C1159" s="14" t="n"/>
      <c r="D1159" s="4" t="n"/>
      <c r="E1159" s="4" t="n"/>
      <c r="F1159" s="5" t="n"/>
      <c r="G1159" s="6" t="n"/>
      <c r="H1159" s="5" t="n"/>
      <c r="I1159" s="4" t="n"/>
      <c r="J1159" s="5" t="n"/>
      <c r="K1159" s="5" t="n"/>
      <c r="L1159" s="4" t="n"/>
      <c r="M1159" s="5" t="n"/>
      <c r="N1159" s="4" t="n"/>
      <c r="O1159" s="15">
        <f>IF($F1159="","",EDATE($F1159,IF($G1159="",'Settings'!$B$6,$G1159)))</f>
        <v/>
      </c>
      <c r="P1159" s="9">
        <f>IF($O1159="","",IF(OR($M1159&lt;&gt;"",$L1159="Booked"),"Booked",IF(OR($L1159="Declined",$L1159="Moved / left"),"Closed",IF($O1159&lt;DATE(YEAR('Settings'!$B$5),MONTH('Settings'!$B$5),1),"Overdue",IF($O1159&lt;=EOMONTH('Settings'!$B$5,0),"Due this month",IF($O1159&lt;=EOMONTH('Settings'!$B$5,1),"Due next month","Not yet due"))))))</f>
        <v/>
      </c>
      <c r="Q1159" s="16">
        <f>IF($P1159="Overdue",'Settings'!$B$5-$O1159,"")</f>
        <v/>
      </c>
      <c r="R1159" s="16">
        <f>IF($A1159="","",COUNT($H1159,$J1159,$K1159))</f>
        <v/>
      </c>
      <c r="S1159" s="17">
        <f>IF($O1159="","",DATE(YEAR($O1159),MONTH($O1159),1))</f>
        <v/>
      </c>
      <c r="T1159" s="16">
        <f>IF($P1159="Overdue",COUNTIF($P$3:$P1159,"Overdue"),"")</f>
        <v/>
      </c>
    </row>
    <row r="1160">
      <c r="A1160" s="4" t="n"/>
      <c r="B1160" s="4" t="n"/>
      <c r="C1160" s="14" t="n"/>
      <c r="D1160" s="4" t="n"/>
      <c r="E1160" s="4" t="n"/>
      <c r="F1160" s="5" t="n"/>
      <c r="G1160" s="6" t="n"/>
      <c r="H1160" s="5" t="n"/>
      <c r="I1160" s="4" t="n"/>
      <c r="J1160" s="5" t="n"/>
      <c r="K1160" s="5" t="n"/>
      <c r="L1160" s="4" t="n"/>
      <c r="M1160" s="5" t="n"/>
      <c r="N1160" s="4" t="n"/>
      <c r="O1160" s="15">
        <f>IF($F1160="","",EDATE($F1160,IF($G1160="",'Settings'!$B$6,$G1160)))</f>
        <v/>
      </c>
      <c r="P1160" s="9">
        <f>IF($O1160="","",IF(OR($M1160&lt;&gt;"",$L1160="Booked"),"Booked",IF(OR($L1160="Declined",$L1160="Moved / left"),"Closed",IF($O1160&lt;DATE(YEAR('Settings'!$B$5),MONTH('Settings'!$B$5),1),"Overdue",IF($O1160&lt;=EOMONTH('Settings'!$B$5,0),"Due this month",IF($O1160&lt;=EOMONTH('Settings'!$B$5,1),"Due next month","Not yet due"))))))</f>
        <v/>
      </c>
      <c r="Q1160" s="16">
        <f>IF($P1160="Overdue",'Settings'!$B$5-$O1160,"")</f>
        <v/>
      </c>
      <c r="R1160" s="16">
        <f>IF($A1160="","",COUNT($H1160,$J1160,$K1160))</f>
        <v/>
      </c>
      <c r="S1160" s="17">
        <f>IF($O1160="","",DATE(YEAR($O1160),MONTH($O1160),1))</f>
        <v/>
      </c>
      <c r="T1160" s="16">
        <f>IF($P1160="Overdue",COUNTIF($P$3:$P1160,"Overdue"),"")</f>
        <v/>
      </c>
    </row>
    <row r="1161">
      <c r="A1161" s="4" t="n"/>
      <c r="B1161" s="4" t="n"/>
      <c r="C1161" s="14" t="n"/>
      <c r="D1161" s="4" t="n"/>
      <c r="E1161" s="4" t="n"/>
      <c r="F1161" s="5" t="n"/>
      <c r="G1161" s="6" t="n"/>
      <c r="H1161" s="5" t="n"/>
      <c r="I1161" s="4" t="n"/>
      <c r="J1161" s="5" t="n"/>
      <c r="K1161" s="5" t="n"/>
      <c r="L1161" s="4" t="n"/>
      <c r="M1161" s="5" t="n"/>
      <c r="N1161" s="4" t="n"/>
      <c r="O1161" s="15">
        <f>IF($F1161="","",EDATE($F1161,IF($G1161="",'Settings'!$B$6,$G1161)))</f>
        <v/>
      </c>
      <c r="P1161" s="9">
        <f>IF($O1161="","",IF(OR($M1161&lt;&gt;"",$L1161="Booked"),"Booked",IF(OR($L1161="Declined",$L1161="Moved / left"),"Closed",IF($O1161&lt;DATE(YEAR('Settings'!$B$5),MONTH('Settings'!$B$5),1),"Overdue",IF($O1161&lt;=EOMONTH('Settings'!$B$5,0),"Due this month",IF($O1161&lt;=EOMONTH('Settings'!$B$5,1),"Due next month","Not yet due"))))))</f>
        <v/>
      </c>
      <c r="Q1161" s="16">
        <f>IF($P1161="Overdue",'Settings'!$B$5-$O1161,"")</f>
        <v/>
      </c>
      <c r="R1161" s="16">
        <f>IF($A1161="","",COUNT($H1161,$J1161,$K1161))</f>
        <v/>
      </c>
      <c r="S1161" s="17">
        <f>IF($O1161="","",DATE(YEAR($O1161),MONTH($O1161),1))</f>
        <v/>
      </c>
      <c r="T1161" s="16">
        <f>IF($P1161="Overdue",COUNTIF($P$3:$P1161,"Overdue"),"")</f>
        <v/>
      </c>
    </row>
    <row r="1162">
      <c r="A1162" s="4" t="n"/>
      <c r="B1162" s="4" t="n"/>
      <c r="C1162" s="14" t="n"/>
      <c r="D1162" s="4" t="n"/>
      <c r="E1162" s="4" t="n"/>
      <c r="F1162" s="5" t="n"/>
      <c r="G1162" s="6" t="n"/>
      <c r="H1162" s="5" t="n"/>
      <c r="I1162" s="4" t="n"/>
      <c r="J1162" s="5" t="n"/>
      <c r="K1162" s="5" t="n"/>
      <c r="L1162" s="4" t="n"/>
      <c r="M1162" s="5" t="n"/>
      <c r="N1162" s="4" t="n"/>
      <c r="O1162" s="15">
        <f>IF($F1162="","",EDATE($F1162,IF($G1162="",'Settings'!$B$6,$G1162)))</f>
        <v/>
      </c>
      <c r="P1162" s="9">
        <f>IF($O1162="","",IF(OR($M1162&lt;&gt;"",$L1162="Booked"),"Booked",IF(OR($L1162="Declined",$L1162="Moved / left"),"Closed",IF($O1162&lt;DATE(YEAR('Settings'!$B$5),MONTH('Settings'!$B$5),1),"Overdue",IF($O1162&lt;=EOMONTH('Settings'!$B$5,0),"Due this month",IF($O1162&lt;=EOMONTH('Settings'!$B$5,1),"Due next month","Not yet due"))))))</f>
        <v/>
      </c>
      <c r="Q1162" s="16">
        <f>IF($P1162="Overdue",'Settings'!$B$5-$O1162,"")</f>
        <v/>
      </c>
      <c r="R1162" s="16">
        <f>IF($A1162="","",COUNT($H1162,$J1162,$K1162))</f>
        <v/>
      </c>
      <c r="S1162" s="17">
        <f>IF($O1162="","",DATE(YEAR($O1162),MONTH($O1162),1))</f>
        <v/>
      </c>
      <c r="T1162" s="16">
        <f>IF($P1162="Overdue",COUNTIF($P$3:$P1162,"Overdue"),"")</f>
        <v/>
      </c>
    </row>
    <row r="1163">
      <c r="A1163" s="4" t="n"/>
      <c r="B1163" s="4" t="n"/>
      <c r="C1163" s="14" t="n"/>
      <c r="D1163" s="4" t="n"/>
      <c r="E1163" s="4" t="n"/>
      <c r="F1163" s="5" t="n"/>
      <c r="G1163" s="6" t="n"/>
      <c r="H1163" s="5" t="n"/>
      <c r="I1163" s="4" t="n"/>
      <c r="J1163" s="5" t="n"/>
      <c r="K1163" s="5" t="n"/>
      <c r="L1163" s="4" t="n"/>
      <c r="M1163" s="5" t="n"/>
      <c r="N1163" s="4" t="n"/>
      <c r="O1163" s="15">
        <f>IF($F1163="","",EDATE($F1163,IF($G1163="",'Settings'!$B$6,$G1163)))</f>
        <v/>
      </c>
      <c r="P1163" s="9">
        <f>IF($O1163="","",IF(OR($M1163&lt;&gt;"",$L1163="Booked"),"Booked",IF(OR($L1163="Declined",$L1163="Moved / left"),"Closed",IF($O1163&lt;DATE(YEAR('Settings'!$B$5),MONTH('Settings'!$B$5),1),"Overdue",IF($O1163&lt;=EOMONTH('Settings'!$B$5,0),"Due this month",IF($O1163&lt;=EOMONTH('Settings'!$B$5,1),"Due next month","Not yet due"))))))</f>
        <v/>
      </c>
      <c r="Q1163" s="16">
        <f>IF($P1163="Overdue",'Settings'!$B$5-$O1163,"")</f>
        <v/>
      </c>
      <c r="R1163" s="16">
        <f>IF($A1163="","",COUNT($H1163,$J1163,$K1163))</f>
        <v/>
      </c>
      <c r="S1163" s="17">
        <f>IF($O1163="","",DATE(YEAR($O1163),MONTH($O1163),1))</f>
        <v/>
      </c>
      <c r="T1163" s="16">
        <f>IF($P1163="Overdue",COUNTIF($P$3:$P1163,"Overdue"),"")</f>
        <v/>
      </c>
    </row>
    <row r="1164">
      <c r="A1164" s="4" t="n"/>
      <c r="B1164" s="4" t="n"/>
      <c r="C1164" s="14" t="n"/>
      <c r="D1164" s="4" t="n"/>
      <c r="E1164" s="4" t="n"/>
      <c r="F1164" s="5" t="n"/>
      <c r="G1164" s="6" t="n"/>
      <c r="H1164" s="5" t="n"/>
      <c r="I1164" s="4" t="n"/>
      <c r="J1164" s="5" t="n"/>
      <c r="K1164" s="5" t="n"/>
      <c r="L1164" s="4" t="n"/>
      <c r="M1164" s="5" t="n"/>
      <c r="N1164" s="4" t="n"/>
      <c r="O1164" s="15">
        <f>IF($F1164="","",EDATE($F1164,IF($G1164="",'Settings'!$B$6,$G1164)))</f>
        <v/>
      </c>
      <c r="P1164" s="9">
        <f>IF($O1164="","",IF(OR($M1164&lt;&gt;"",$L1164="Booked"),"Booked",IF(OR($L1164="Declined",$L1164="Moved / left"),"Closed",IF($O1164&lt;DATE(YEAR('Settings'!$B$5),MONTH('Settings'!$B$5),1),"Overdue",IF($O1164&lt;=EOMONTH('Settings'!$B$5,0),"Due this month",IF($O1164&lt;=EOMONTH('Settings'!$B$5,1),"Due next month","Not yet due"))))))</f>
        <v/>
      </c>
      <c r="Q1164" s="16">
        <f>IF($P1164="Overdue",'Settings'!$B$5-$O1164,"")</f>
        <v/>
      </c>
      <c r="R1164" s="16">
        <f>IF($A1164="","",COUNT($H1164,$J1164,$K1164))</f>
        <v/>
      </c>
      <c r="S1164" s="17">
        <f>IF($O1164="","",DATE(YEAR($O1164),MONTH($O1164),1))</f>
        <v/>
      </c>
      <c r="T1164" s="16">
        <f>IF($P1164="Overdue",COUNTIF($P$3:$P1164,"Overdue"),"")</f>
        <v/>
      </c>
    </row>
    <row r="1165">
      <c r="A1165" s="4" t="n"/>
      <c r="B1165" s="4" t="n"/>
      <c r="C1165" s="14" t="n"/>
      <c r="D1165" s="4" t="n"/>
      <c r="E1165" s="4" t="n"/>
      <c r="F1165" s="5" t="n"/>
      <c r="G1165" s="6" t="n"/>
      <c r="H1165" s="5" t="n"/>
      <c r="I1165" s="4" t="n"/>
      <c r="J1165" s="5" t="n"/>
      <c r="K1165" s="5" t="n"/>
      <c r="L1165" s="4" t="n"/>
      <c r="M1165" s="5" t="n"/>
      <c r="N1165" s="4" t="n"/>
      <c r="O1165" s="15">
        <f>IF($F1165="","",EDATE($F1165,IF($G1165="",'Settings'!$B$6,$G1165)))</f>
        <v/>
      </c>
      <c r="P1165" s="9">
        <f>IF($O1165="","",IF(OR($M1165&lt;&gt;"",$L1165="Booked"),"Booked",IF(OR($L1165="Declined",$L1165="Moved / left"),"Closed",IF($O1165&lt;DATE(YEAR('Settings'!$B$5),MONTH('Settings'!$B$5),1),"Overdue",IF($O1165&lt;=EOMONTH('Settings'!$B$5,0),"Due this month",IF($O1165&lt;=EOMONTH('Settings'!$B$5,1),"Due next month","Not yet due"))))))</f>
        <v/>
      </c>
      <c r="Q1165" s="16">
        <f>IF($P1165="Overdue",'Settings'!$B$5-$O1165,"")</f>
        <v/>
      </c>
      <c r="R1165" s="16">
        <f>IF($A1165="","",COUNT($H1165,$J1165,$K1165))</f>
        <v/>
      </c>
      <c r="S1165" s="17">
        <f>IF($O1165="","",DATE(YEAR($O1165),MONTH($O1165),1))</f>
        <v/>
      </c>
      <c r="T1165" s="16">
        <f>IF($P1165="Overdue",COUNTIF($P$3:$P1165,"Overdue"),"")</f>
        <v/>
      </c>
    </row>
    <row r="1166">
      <c r="A1166" s="4" t="n"/>
      <c r="B1166" s="4" t="n"/>
      <c r="C1166" s="14" t="n"/>
      <c r="D1166" s="4" t="n"/>
      <c r="E1166" s="4" t="n"/>
      <c r="F1166" s="5" t="n"/>
      <c r="G1166" s="6" t="n"/>
      <c r="H1166" s="5" t="n"/>
      <c r="I1166" s="4" t="n"/>
      <c r="J1166" s="5" t="n"/>
      <c r="K1166" s="5" t="n"/>
      <c r="L1166" s="4" t="n"/>
      <c r="M1166" s="5" t="n"/>
      <c r="N1166" s="4" t="n"/>
      <c r="O1166" s="15">
        <f>IF($F1166="","",EDATE($F1166,IF($G1166="",'Settings'!$B$6,$G1166)))</f>
        <v/>
      </c>
      <c r="P1166" s="9">
        <f>IF($O1166="","",IF(OR($M1166&lt;&gt;"",$L1166="Booked"),"Booked",IF(OR($L1166="Declined",$L1166="Moved / left"),"Closed",IF($O1166&lt;DATE(YEAR('Settings'!$B$5),MONTH('Settings'!$B$5),1),"Overdue",IF($O1166&lt;=EOMONTH('Settings'!$B$5,0),"Due this month",IF($O1166&lt;=EOMONTH('Settings'!$B$5,1),"Due next month","Not yet due"))))))</f>
        <v/>
      </c>
      <c r="Q1166" s="16">
        <f>IF($P1166="Overdue",'Settings'!$B$5-$O1166,"")</f>
        <v/>
      </c>
      <c r="R1166" s="16">
        <f>IF($A1166="","",COUNT($H1166,$J1166,$K1166))</f>
        <v/>
      </c>
      <c r="S1166" s="17">
        <f>IF($O1166="","",DATE(YEAR($O1166),MONTH($O1166),1))</f>
        <v/>
      </c>
      <c r="T1166" s="16">
        <f>IF($P1166="Overdue",COUNTIF($P$3:$P1166,"Overdue"),"")</f>
        <v/>
      </c>
    </row>
    <row r="1167">
      <c r="A1167" s="4" t="n"/>
      <c r="B1167" s="4" t="n"/>
      <c r="C1167" s="14" t="n"/>
      <c r="D1167" s="4" t="n"/>
      <c r="E1167" s="4" t="n"/>
      <c r="F1167" s="5" t="n"/>
      <c r="G1167" s="6" t="n"/>
      <c r="H1167" s="5" t="n"/>
      <c r="I1167" s="4" t="n"/>
      <c r="J1167" s="5" t="n"/>
      <c r="K1167" s="5" t="n"/>
      <c r="L1167" s="4" t="n"/>
      <c r="M1167" s="5" t="n"/>
      <c r="N1167" s="4" t="n"/>
      <c r="O1167" s="15">
        <f>IF($F1167="","",EDATE($F1167,IF($G1167="",'Settings'!$B$6,$G1167)))</f>
        <v/>
      </c>
      <c r="P1167" s="9">
        <f>IF($O1167="","",IF(OR($M1167&lt;&gt;"",$L1167="Booked"),"Booked",IF(OR($L1167="Declined",$L1167="Moved / left"),"Closed",IF($O1167&lt;DATE(YEAR('Settings'!$B$5),MONTH('Settings'!$B$5),1),"Overdue",IF($O1167&lt;=EOMONTH('Settings'!$B$5,0),"Due this month",IF($O1167&lt;=EOMONTH('Settings'!$B$5,1),"Due next month","Not yet due"))))))</f>
        <v/>
      </c>
      <c r="Q1167" s="16">
        <f>IF($P1167="Overdue",'Settings'!$B$5-$O1167,"")</f>
        <v/>
      </c>
      <c r="R1167" s="16">
        <f>IF($A1167="","",COUNT($H1167,$J1167,$K1167))</f>
        <v/>
      </c>
      <c r="S1167" s="17">
        <f>IF($O1167="","",DATE(YEAR($O1167),MONTH($O1167),1))</f>
        <v/>
      </c>
      <c r="T1167" s="16">
        <f>IF($P1167="Overdue",COUNTIF($P$3:$P1167,"Overdue"),"")</f>
        <v/>
      </c>
    </row>
    <row r="1168">
      <c r="A1168" s="4" t="n"/>
      <c r="B1168" s="4" t="n"/>
      <c r="C1168" s="14" t="n"/>
      <c r="D1168" s="4" t="n"/>
      <c r="E1168" s="4" t="n"/>
      <c r="F1168" s="5" t="n"/>
      <c r="G1168" s="6" t="n"/>
      <c r="H1168" s="5" t="n"/>
      <c r="I1168" s="4" t="n"/>
      <c r="J1168" s="5" t="n"/>
      <c r="K1168" s="5" t="n"/>
      <c r="L1168" s="4" t="n"/>
      <c r="M1168" s="5" t="n"/>
      <c r="N1168" s="4" t="n"/>
      <c r="O1168" s="15">
        <f>IF($F1168="","",EDATE($F1168,IF($G1168="",'Settings'!$B$6,$G1168)))</f>
        <v/>
      </c>
      <c r="P1168" s="9">
        <f>IF($O1168="","",IF(OR($M1168&lt;&gt;"",$L1168="Booked"),"Booked",IF(OR($L1168="Declined",$L1168="Moved / left"),"Closed",IF($O1168&lt;DATE(YEAR('Settings'!$B$5),MONTH('Settings'!$B$5),1),"Overdue",IF($O1168&lt;=EOMONTH('Settings'!$B$5,0),"Due this month",IF($O1168&lt;=EOMONTH('Settings'!$B$5,1),"Due next month","Not yet due"))))))</f>
        <v/>
      </c>
      <c r="Q1168" s="16">
        <f>IF($P1168="Overdue",'Settings'!$B$5-$O1168,"")</f>
        <v/>
      </c>
      <c r="R1168" s="16">
        <f>IF($A1168="","",COUNT($H1168,$J1168,$K1168))</f>
        <v/>
      </c>
      <c r="S1168" s="17">
        <f>IF($O1168="","",DATE(YEAR($O1168),MONTH($O1168),1))</f>
        <v/>
      </c>
      <c r="T1168" s="16">
        <f>IF($P1168="Overdue",COUNTIF($P$3:$P1168,"Overdue"),"")</f>
        <v/>
      </c>
    </row>
    <row r="1169">
      <c r="A1169" s="4" t="n"/>
      <c r="B1169" s="4" t="n"/>
      <c r="C1169" s="14" t="n"/>
      <c r="D1169" s="4" t="n"/>
      <c r="E1169" s="4" t="n"/>
      <c r="F1169" s="5" t="n"/>
      <c r="G1169" s="6" t="n"/>
      <c r="H1169" s="5" t="n"/>
      <c r="I1169" s="4" t="n"/>
      <c r="J1169" s="5" t="n"/>
      <c r="K1169" s="5" t="n"/>
      <c r="L1169" s="4" t="n"/>
      <c r="M1169" s="5" t="n"/>
      <c r="N1169" s="4" t="n"/>
      <c r="O1169" s="15">
        <f>IF($F1169="","",EDATE($F1169,IF($G1169="",'Settings'!$B$6,$G1169)))</f>
        <v/>
      </c>
      <c r="P1169" s="9">
        <f>IF($O1169="","",IF(OR($M1169&lt;&gt;"",$L1169="Booked"),"Booked",IF(OR($L1169="Declined",$L1169="Moved / left"),"Closed",IF($O1169&lt;DATE(YEAR('Settings'!$B$5),MONTH('Settings'!$B$5),1),"Overdue",IF($O1169&lt;=EOMONTH('Settings'!$B$5,0),"Due this month",IF($O1169&lt;=EOMONTH('Settings'!$B$5,1),"Due next month","Not yet due"))))))</f>
        <v/>
      </c>
      <c r="Q1169" s="16">
        <f>IF($P1169="Overdue",'Settings'!$B$5-$O1169,"")</f>
        <v/>
      </c>
      <c r="R1169" s="16">
        <f>IF($A1169="","",COUNT($H1169,$J1169,$K1169))</f>
        <v/>
      </c>
      <c r="S1169" s="17">
        <f>IF($O1169="","",DATE(YEAR($O1169),MONTH($O1169),1))</f>
        <v/>
      </c>
      <c r="T1169" s="16">
        <f>IF($P1169="Overdue",COUNTIF($P$3:$P1169,"Overdue"),"")</f>
        <v/>
      </c>
    </row>
    <row r="1170">
      <c r="A1170" s="4" t="n"/>
      <c r="B1170" s="4" t="n"/>
      <c r="C1170" s="14" t="n"/>
      <c r="D1170" s="4" t="n"/>
      <c r="E1170" s="4" t="n"/>
      <c r="F1170" s="5" t="n"/>
      <c r="G1170" s="6" t="n"/>
      <c r="H1170" s="5" t="n"/>
      <c r="I1170" s="4" t="n"/>
      <c r="J1170" s="5" t="n"/>
      <c r="K1170" s="5" t="n"/>
      <c r="L1170" s="4" t="n"/>
      <c r="M1170" s="5" t="n"/>
      <c r="N1170" s="4" t="n"/>
      <c r="O1170" s="15">
        <f>IF($F1170="","",EDATE($F1170,IF($G1170="",'Settings'!$B$6,$G1170)))</f>
        <v/>
      </c>
      <c r="P1170" s="9">
        <f>IF($O1170="","",IF(OR($M1170&lt;&gt;"",$L1170="Booked"),"Booked",IF(OR($L1170="Declined",$L1170="Moved / left"),"Closed",IF($O1170&lt;DATE(YEAR('Settings'!$B$5),MONTH('Settings'!$B$5),1),"Overdue",IF($O1170&lt;=EOMONTH('Settings'!$B$5,0),"Due this month",IF($O1170&lt;=EOMONTH('Settings'!$B$5,1),"Due next month","Not yet due"))))))</f>
        <v/>
      </c>
      <c r="Q1170" s="16">
        <f>IF($P1170="Overdue",'Settings'!$B$5-$O1170,"")</f>
        <v/>
      </c>
      <c r="R1170" s="16">
        <f>IF($A1170="","",COUNT($H1170,$J1170,$K1170))</f>
        <v/>
      </c>
      <c r="S1170" s="17">
        <f>IF($O1170="","",DATE(YEAR($O1170),MONTH($O1170),1))</f>
        <v/>
      </c>
      <c r="T1170" s="16">
        <f>IF($P1170="Overdue",COUNTIF($P$3:$P1170,"Overdue"),"")</f>
        <v/>
      </c>
    </row>
    <row r="1171">
      <c r="A1171" s="4" t="n"/>
      <c r="B1171" s="4" t="n"/>
      <c r="C1171" s="14" t="n"/>
      <c r="D1171" s="4" t="n"/>
      <c r="E1171" s="4" t="n"/>
      <c r="F1171" s="5" t="n"/>
      <c r="G1171" s="6" t="n"/>
      <c r="H1171" s="5" t="n"/>
      <c r="I1171" s="4" t="n"/>
      <c r="J1171" s="5" t="n"/>
      <c r="K1171" s="5" t="n"/>
      <c r="L1171" s="4" t="n"/>
      <c r="M1171" s="5" t="n"/>
      <c r="N1171" s="4" t="n"/>
      <c r="O1171" s="15">
        <f>IF($F1171="","",EDATE($F1171,IF($G1171="",'Settings'!$B$6,$G1171)))</f>
        <v/>
      </c>
      <c r="P1171" s="9">
        <f>IF($O1171="","",IF(OR($M1171&lt;&gt;"",$L1171="Booked"),"Booked",IF(OR($L1171="Declined",$L1171="Moved / left"),"Closed",IF($O1171&lt;DATE(YEAR('Settings'!$B$5),MONTH('Settings'!$B$5),1),"Overdue",IF($O1171&lt;=EOMONTH('Settings'!$B$5,0),"Due this month",IF($O1171&lt;=EOMONTH('Settings'!$B$5,1),"Due next month","Not yet due"))))))</f>
        <v/>
      </c>
      <c r="Q1171" s="16">
        <f>IF($P1171="Overdue",'Settings'!$B$5-$O1171,"")</f>
        <v/>
      </c>
      <c r="R1171" s="16">
        <f>IF($A1171="","",COUNT($H1171,$J1171,$K1171))</f>
        <v/>
      </c>
      <c r="S1171" s="17">
        <f>IF($O1171="","",DATE(YEAR($O1171),MONTH($O1171),1))</f>
        <v/>
      </c>
      <c r="T1171" s="16">
        <f>IF($P1171="Overdue",COUNTIF($P$3:$P1171,"Overdue"),"")</f>
        <v/>
      </c>
    </row>
    <row r="1172">
      <c r="A1172" s="4" t="n"/>
      <c r="B1172" s="4" t="n"/>
      <c r="C1172" s="14" t="n"/>
      <c r="D1172" s="4" t="n"/>
      <c r="E1172" s="4" t="n"/>
      <c r="F1172" s="5" t="n"/>
      <c r="G1172" s="6" t="n"/>
      <c r="H1172" s="5" t="n"/>
      <c r="I1172" s="4" t="n"/>
      <c r="J1172" s="5" t="n"/>
      <c r="K1172" s="5" t="n"/>
      <c r="L1172" s="4" t="n"/>
      <c r="M1172" s="5" t="n"/>
      <c r="N1172" s="4" t="n"/>
      <c r="O1172" s="15">
        <f>IF($F1172="","",EDATE($F1172,IF($G1172="",'Settings'!$B$6,$G1172)))</f>
        <v/>
      </c>
      <c r="P1172" s="9">
        <f>IF($O1172="","",IF(OR($M1172&lt;&gt;"",$L1172="Booked"),"Booked",IF(OR($L1172="Declined",$L1172="Moved / left"),"Closed",IF($O1172&lt;DATE(YEAR('Settings'!$B$5),MONTH('Settings'!$B$5),1),"Overdue",IF($O1172&lt;=EOMONTH('Settings'!$B$5,0),"Due this month",IF($O1172&lt;=EOMONTH('Settings'!$B$5,1),"Due next month","Not yet due"))))))</f>
        <v/>
      </c>
      <c r="Q1172" s="16">
        <f>IF($P1172="Overdue",'Settings'!$B$5-$O1172,"")</f>
        <v/>
      </c>
      <c r="R1172" s="16">
        <f>IF($A1172="","",COUNT($H1172,$J1172,$K1172))</f>
        <v/>
      </c>
      <c r="S1172" s="17">
        <f>IF($O1172="","",DATE(YEAR($O1172),MONTH($O1172),1))</f>
        <v/>
      </c>
      <c r="T1172" s="16">
        <f>IF($P1172="Overdue",COUNTIF($P$3:$P1172,"Overdue"),"")</f>
        <v/>
      </c>
    </row>
    <row r="1173">
      <c r="A1173" s="4" t="n"/>
      <c r="B1173" s="4" t="n"/>
      <c r="C1173" s="14" t="n"/>
      <c r="D1173" s="4" t="n"/>
      <c r="E1173" s="4" t="n"/>
      <c r="F1173" s="5" t="n"/>
      <c r="G1173" s="6" t="n"/>
      <c r="H1173" s="5" t="n"/>
      <c r="I1173" s="4" t="n"/>
      <c r="J1173" s="5" t="n"/>
      <c r="K1173" s="5" t="n"/>
      <c r="L1173" s="4" t="n"/>
      <c r="M1173" s="5" t="n"/>
      <c r="N1173" s="4" t="n"/>
      <c r="O1173" s="15">
        <f>IF($F1173="","",EDATE($F1173,IF($G1173="",'Settings'!$B$6,$G1173)))</f>
        <v/>
      </c>
      <c r="P1173" s="9">
        <f>IF($O1173="","",IF(OR($M1173&lt;&gt;"",$L1173="Booked"),"Booked",IF(OR($L1173="Declined",$L1173="Moved / left"),"Closed",IF($O1173&lt;DATE(YEAR('Settings'!$B$5),MONTH('Settings'!$B$5),1),"Overdue",IF($O1173&lt;=EOMONTH('Settings'!$B$5,0),"Due this month",IF($O1173&lt;=EOMONTH('Settings'!$B$5,1),"Due next month","Not yet due"))))))</f>
        <v/>
      </c>
      <c r="Q1173" s="16">
        <f>IF($P1173="Overdue",'Settings'!$B$5-$O1173,"")</f>
        <v/>
      </c>
      <c r="R1173" s="16">
        <f>IF($A1173="","",COUNT($H1173,$J1173,$K1173))</f>
        <v/>
      </c>
      <c r="S1173" s="17">
        <f>IF($O1173="","",DATE(YEAR($O1173),MONTH($O1173),1))</f>
        <v/>
      </c>
      <c r="T1173" s="16">
        <f>IF($P1173="Overdue",COUNTIF($P$3:$P1173,"Overdue"),"")</f>
        <v/>
      </c>
    </row>
    <row r="1174">
      <c r="A1174" s="4" t="n"/>
      <c r="B1174" s="4" t="n"/>
      <c r="C1174" s="14" t="n"/>
      <c r="D1174" s="4" t="n"/>
      <c r="E1174" s="4" t="n"/>
      <c r="F1174" s="5" t="n"/>
      <c r="G1174" s="6" t="n"/>
      <c r="H1174" s="5" t="n"/>
      <c r="I1174" s="4" t="n"/>
      <c r="J1174" s="5" t="n"/>
      <c r="K1174" s="5" t="n"/>
      <c r="L1174" s="4" t="n"/>
      <c r="M1174" s="5" t="n"/>
      <c r="N1174" s="4" t="n"/>
      <c r="O1174" s="15">
        <f>IF($F1174="","",EDATE($F1174,IF($G1174="",'Settings'!$B$6,$G1174)))</f>
        <v/>
      </c>
      <c r="P1174" s="9">
        <f>IF($O1174="","",IF(OR($M1174&lt;&gt;"",$L1174="Booked"),"Booked",IF(OR($L1174="Declined",$L1174="Moved / left"),"Closed",IF($O1174&lt;DATE(YEAR('Settings'!$B$5),MONTH('Settings'!$B$5),1),"Overdue",IF($O1174&lt;=EOMONTH('Settings'!$B$5,0),"Due this month",IF($O1174&lt;=EOMONTH('Settings'!$B$5,1),"Due next month","Not yet due"))))))</f>
        <v/>
      </c>
      <c r="Q1174" s="16">
        <f>IF($P1174="Overdue",'Settings'!$B$5-$O1174,"")</f>
        <v/>
      </c>
      <c r="R1174" s="16">
        <f>IF($A1174="","",COUNT($H1174,$J1174,$K1174))</f>
        <v/>
      </c>
      <c r="S1174" s="17">
        <f>IF($O1174="","",DATE(YEAR($O1174),MONTH($O1174),1))</f>
        <v/>
      </c>
      <c r="T1174" s="16">
        <f>IF($P1174="Overdue",COUNTIF($P$3:$P1174,"Overdue"),"")</f>
        <v/>
      </c>
    </row>
    <row r="1175">
      <c r="A1175" s="4" t="n"/>
      <c r="B1175" s="4" t="n"/>
      <c r="C1175" s="14" t="n"/>
      <c r="D1175" s="4" t="n"/>
      <c r="E1175" s="4" t="n"/>
      <c r="F1175" s="5" t="n"/>
      <c r="G1175" s="6" t="n"/>
      <c r="H1175" s="5" t="n"/>
      <c r="I1175" s="4" t="n"/>
      <c r="J1175" s="5" t="n"/>
      <c r="K1175" s="5" t="n"/>
      <c r="L1175" s="4" t="n"/>
      <c r="M1175" s="5" t="n"/>
      <c r="N1175" s="4" t="n"/>
      <c r="O1175" s="15">
        <f>IF($F1175="","",EDATE($F1175,IF($G1175="",'Settings'!$B$6,$G1175)))</f>
        <v/>
      </c>
      <c r="P1175" s="9">
        <f>IF($O1175="","",IF(OR($M1175&lt;&gt;"",$L1175="Booked"),"Booked",IF(OR($L1175="Declined",$L1175="Moved / left"),"Closed",IF($O1175&lt;DATE(YEAR('Settings'!$B$5),MONTH('Settings'!$B$5),1),"Overdue",IF($O1175&lt;=EOMONTH('Settings'!$B$5,0),"Due this month",IF($O1175&lt;=EOMONTH('Settings'!$B$5,1),"Due next month","Not yet due"))))))</f>
        <v/>
      </c>
      <c r="Q1175" s="16">
        <f>IF($P1175="Overdue",'Settings'!$B$5-$O1175,"")</f>
        <v/>
      </c>
      <c r="R1175" s="16">
        <f>IF($A1175="","",COUNT($H1175,$J1175,$K1175))</f>
        <v/>
      </c>
      <c r="S1175" s="17">
        <f>IF($O1175="","",DATE(YEAR($O1175),MONTH($O1175),1))</f>
        <v/>
      </c>
      <c r="T1175" s="16">
        <f>IF($P1175="Overdue",COUNTIF($P$3:$P1175,"Overdue"),"")</f>
        <v/>
      </c>
    </row>
    <row r="1176">
      <c r="A1176" s="4" t="n"/>
      <c r="B1176" s="4" t="n"/>
      <c r="C1176" s="14" t="n"/>
      <c r="D1176" s="4" t="n"/>
      <c r="E1176" s="4" t="n"/>
      <c r="F1176" s="5" t="n"/>
      <c r="G1176" s="6" t="n"/>
      <c r="H1176" s="5" t="n"/>
      <c r="I1176" s="4" t="n"/>
      <c r="J1176" s="5" t="n"/>
      <c r="K1176" s="5" t="n"/>
      <c r="L1176" s="4" t="n"/>
      <c r="M1176" s="5" t="n"/>
      <c r="N1176" s="4" t="n"/>
      <c r="O1176" s="15">
        <f>IF($F1176="","",EDATE($F1176,IF($G1176="",'Settings'!$B$6,$G1176)))</f>
        <v/>
      </c>
      <c r="P1176" s="9">
        <f>IF($O1176="","",IF(OR($M1176&lt;&gt;"",$L1176="Booked"),"Booked",IF(OR($L1176="Declined",$L1176="Moved / left"),"Closed",IF($O1176&lt;DATE(YEAR('Settings'!$B$5),MONTH('Settings'!$B$5),1),"Overdue",IF($O1176&lt;=EOMONTH('Settings'!$B$5,0),"Due this month",IF($O1176&lt;=EOMONTH('Settings'!$B$5,1),"Due next month","Not yet due"))))))</f>
        <v/>
      </c>
      <c r="Q1176" s="16">
        <f>IF($P1176="Overdue",'Settings'!$B$5-$O1176,"")</f>
        <v/>
      </c>
      <c r="R1176" s="16">
        <f>IF($A1176="","",COUNT($H1176,$J1176,$K1176))</f>
        <v/>
      </c>
      <c r="S1176" s="17">
        <f>IF($O1176="","",DATE(YEAR($O1176),MONTH($O1176),1))</f>
        <v/>
      </c>
      <c r="T1176" s="16">
        <f>IF($P1176="Overdue",COUNTIF($P$3:$P1176,"Overdue"),"")</f>
        <v/>
      </c>
    </row>
    <row r="1177">
      <c r="A1177" s="4" t="n"/>
      <c r="B1177" s="4" t="n"/>
      <c r="C1177" s="14" t="n"/>
      <c r="D1177" s="4" t="n"/>
      <c r="E1177" s="4" t="n"/>
      <c r="F1177" s="5" t="n"/>
      <c r="G1177" s="6" t="n"/>
      <c r="H1177" s="5" t="n"/>
      <c r="I1177" s="4" t="n"/>
      <c r="J1177" s="5" t="n"/>
      <c r="K1177" s="5" t="n"/>
      <c r="L1177" s="4" t="n"/>
      <c r="M1177" s="5" t="n"/>
      <c r="N1177" s="4" t="n"/>
      <c r="O1177" s="15">
        <f>IF($F1177="","",EDATE($F1177,IF($G1177="",'Settings'!$B$6,$G1177)))</f>
        <v/>
      </c>
      <c r="P1177" s="9">
        <f>IF($O1177="","",IF(OR($M1177&lt;&gt;"",$L1177="Booked"),"Booked",IF(OR($L1177="Declined",$L1177="Moved / left"),"Closed",IF($O1177&lt;DATE(YEAR('Settings'!$B$5),MONTH('Settings'!$B$5),1),"Overdue",IF($O1177&lt;=EOMONTH('Settings'!$B$5,0),"Due this month",IF($O1177&lt;=EOMONTH('Settings'!$B$5,1),"Due next month","Not yet due"))))))</f>
        <v/>
      </c>
      <c r="Q1177" s="16">
        <f>IF($P1177="Overdue",'Settings'!$B$5-$O1177,"")</f>
        <v/>
      </c>
      <c r="R1177" s="16">
        <f>IF($A1177="","",COUNT($H1177,$J1177,$K1177))</f>
        <v/>
      </c>
      <c r="S1177" s="17">
        <f>IF($O1177="","",DATE(YEAR($O1177),MONTH($O1177),1))</f>
        <v/>
      </c>
      <c r="T1177" s="16">
        <f>IF($P1177="Overdue",COUNTIF($P$3:$P1177,"Overdue"),"")</f>
        <v/>
      </c>
    </row>
    <row r="1178">
      <c r="A1178" s="4" t="n"/>
      <c r="B1178" s="4" t="n"/>
      <c r="C1178" s="14" t="n"/>
      <c r="D1178" s="4" t="n"/>
      <c r="E1178" s="4" t="n"/>
      <c r="F1178" s="5" t="n"/>
      <c r="G1178" s="6" t="n"/>
      <c r="H1178" s="5" t="n"/>
      <c r="I1178" s="4" t="n"/>
      <c r="J1178" s="5" t="n"/>
      <c r="K1178" s="5" t="n"/>
      <c r="L1178" s="4" t="n"/>
      <c r="M1178" s="5" t="n"/>
      <c r="N1178" s="4" t="n"/>
      <c r="O1178" s="15">
        <f>IF($F1178="","",EDATE($F1178,IF($G1178="",'Settings'!$B$6,$G1178)))</f>
        <v/>
      </c>
      <c r="P1178" s="9">
        <f>IF($O1178="","",IF(OR($M1178&lt;&gt;"",$L1178="Booked"),"Booked",IF(OR($L1178="Declined",$L1178="Moved / left"),"Closed",IF($O1178&lt;DATE(YEAR('Settings'!$B$5),MONTH('Settings'!$B$5),1),"Overdue",IF($O1178&lt;=EOMONTH('Settings'!$B$5,0),"Due this month",IF($O1178&lt;=EOMONTH('Settings'!$B$5,1),"Due next month","Not yet due"))))))</f>
        <v/>
      </c>
      <c r="Q1178" s="16">
        <f>IF($P1178="Overdue",'Settings'!$B$5-$O1178,"")</f>
        <v/>
      </c>
      <c r="R1178" s="16">
        <f>IF($A1178="","",COUNT($H1178,$J1178,$K1178))</f>
        <v/>
      </c>
      <c r="S1178" s="17">
        <f>IF($O1178="","",DATE(YEAR($O1178),MONTH($O1178),1))</f>
        <v/>
      </c>
      <c r="T1178" s="16">
        <f>IF($P1178="Overdue",COUNTIF($P$3:$P1178,"Overdue"),"")</f>
        <v/>
      </c>
    </row>
    <row r="1179">
      <c r="A1179" s="4" t="n"/>
      <c r="B1179" s="4" t="n"/>
      <c r="C1179" s="14" t="n"/>
      <c r="D1179" s="4" t="n"/>
      <c r="E1179" s="4" t="n"/>
      <c r="F1179" s="5" t="n"/>
      <c r="G1179" s="6" t="n"/>
      <c r="H1179" s="5" t="n"/>
      <c r="I1179" s="4" t="n"/>
      <c r="J1179" s="5" t="n"/>
      <c r="K1179" s="5" t="n"/>
      <c r="L1179" s="4" t="n"/>
      <c r="M1179" s="5" t="n"/>
      <c r="N1179" s="4" t="n"/>
      <c r="O1179" s="15">
        <f>IF($F1179="","",EDATE($F1179,IF($G1179="",'Settings'!$B$6,$G1179)))</f>
        <v/>
      </c>
      <c r="P1179" s="9">
        <f>IF($O1179="","",IF(OR($M1179&lt;&gt;"",$L1179="Booked"),"Booked",IF(OR($L1179="Declined",$L1179="Moved / left"),"Closed",IF($O1179&lt;DATE(YEAR('Settings'!$B$5),MONTH('Settings'!$B$5),1),"Overdue",IF($O1179&lt;=EOMONTH('Settings'!$B$5,0),"Due this month",IF($O1179&lt;=EOMONTH('Settings'!$B$5,1),"Due next month","Not yet due"))))))</f>
        <v/>
      </c>
      <c r="Q1179" s="16">
        <f>IF($P1179="Overdue",'Settings'!$B$5-$O1179,"")</f>
        <v/>
      </c>
      <c r="R1179" s="16">
        <f>IF($A1179="","",COUNT($H1179,$J1179,$K1179))</f>
        <v/>
      </c>
      <c r="S1179" s="17">
        <f>IF($O1179="","",DATE(YEAR($O1179),MONTH($O1179),1))</f>
        <v/>
      </c>
      <c r="T1179" s="16">
        <f>IF($P1179="Overdue",COUNTIF($P$3:$P1179,"Overdue"),"")</f>
        <v/>
      </c>
    </row>
    <row r="1180">
      <c r="A1180" s="4" t="n"/>
      <c r="B1180" s="4" t="n"/>
      <c r="C1180" s="14" t="n"/>
      <c r="D1180" s="4" t="n"/>
      <c r="E1180" s="4" t="n"/>
      <c r="F1180" s="5" t="n"/>
      <c r="G1180" s="6" t="n"/>
      <c r="H1180" s="5" t="n"/>
      <c r="I1180" s="4" t="n"/>
      <c r="J1180" s="5" t="n"/>
      <c r="K1180" s="5" t="n"/>
      <c r="L1180" s="4" t="n"/>
      <c r="M1180" s="5" t="n"/>
      <c r="N1180" s="4" t="n"/>
      <c r="O1180" s="15">
        <f>IF($F1180="","",EDATE($F1180,IF($G1180="",'Settings'!$B$6,$G1180)))</f>
        <v/>
      </c>
      <c r="P1180" s="9">
        <f>IF($O1180="","",IF(OR($M1180&lt;&gt;"",$L1180="Booked"),"Booked",IF(OR($L1180="Declined",$L1180="Moved / left"),"Closed",IF($O1180&lt;DATE(YEAR('Settings'!$B$5),MONTH('Settings'!$B$5),1),"Overdue",IF($O1180&lt;=EOMONTH('Settings'!$B$5,0),"Due this month",IF($O1180&lt;=EOMONTH('Settings'!$B$5,1),"Due next month","Not yet due"))))))</f>
        <v/>
      </c>
      <c r="Q1180" s="16">
        <f>IF($P1180="Overdue",'Settings'!$B$5-$O1180,"")</f>
        <v/>
      </c>
      <c r="R1180" s="16">
        <f>IF($A1180="","",COUNT($H1180,$J1180,$K1180))</f>
        <v/>
      </c>
      <c r="S1180" s="17">
        <f>IF($O1180="","",DATE(YEAR($O1180),MONTH($O1180),1))</f>
        <v/>
      </c>
      <c r="T1180" s="16">
        <f>IF($P1180="Overdue",COUNTIF($P$3:$P1180,"Overdue"),"")</f>
        <v/>
      </c>
    </row>
    <row r="1181">
      <c r="A1181" s="4" t="n"/>
      <c r="B1181" s="4" t="n"/>
      <c r="C1181" s="14" t="n"/>
      <c r="D1181" s="4" t="n"/>
      <c r="E1181" s="4" t="n"/>
      <c r="F1181" s="5" t="n"/>
      <c r="G1181" s="6" t="n"/>
      <c r="H1181" s="5" t="n"/>
      <c r="I1181" s="4" t="n"/>
      <c r="J1181" s="5" t="n"/>
      <c r="K1181" s="5" t="n"/>
      <c r="L1181" s="4" t="n"/>
      <c r="M1181" s="5" t="n"/>
      <c r="N1181" s="4" t="n"/>
      <c r="O1181" s="15">
        <f>IF($F1181="","",EDATE($F1181,IF($G1181="",'Settings'!$B$6,$G1181)))</f>
        <v/>
      </c>
      <c r="P1181" s="9">
        <f>IF($O1181="","",IF(OR($M1181&lt;&gt;"",$L1181="Booked"),"Booked",IF(OR($L1181="Declined",$L1181="Moved / left"),"Closed",IF($O1181&lt;DATE(YEAR('Settings'!$B$5),MONTH('Settings'!$B$5),1),"Overdue",IF($O1181&lt;=EOMONTH('Settings'!$B$5,0),"Due this month",IF($O1181&lt;=EOMONTH('Settings'!$B$5,1),"Due next month","Not yet due"))))))</f>
        <v/>
      </c>
      <c r="Q1181" s="16">
        <f>IF($P1181="Overdue",'Settings'!$B$5-$O1181,"")</f>
        <v/>
      </c>
      <c r="R1181" s="16">
        <f>IF($A1181="","",COUNT($H1181,$J1181,$K1181))</f>
        <v/>
      </c>
      <c r="S1181" s="17">
        <f>IF($O1181="","",DATE(YEAR($O1181),MONTH($O1181),1))</f>
        <v/>
      </c>
      <c r="T1181" s="16">
        <f>IF($P1181="Overdue",COUNTIF($P$3:$P1181,"Overdue"),"")</f>
        <v/>
      </c>
    </row>
    <row r="1182">
      <c r="A1182" s="4" t="n"/>
      <c r="B1182" s="4" t="n"/>
      <c r="C1182" s="14" t="n"/>
      <c r="D1182" s="4" t="n"/>
      <c r="E1182" s="4" t="n"/>
      <c r="F1182" s="5" t="n"/>
      <c r="G1182" s="6" t="n"/>
      <c r="H1182" s="5" t="n"/>
      <c r="I1182" s="4" t="n"/>
      <c r="J1182" s="5" t="n"/>
      <c r="K1182" s="5" t="n"/>
      <c r="L1182" s="4" t="n"/>
      <c r="M1182" s="5" t="n"/>
      <c r="N1182" s="4" t="n"/>
      <c r="O1182" s="15">
        <f>IF($F1182="","",EDATE($F1182,IF($G1182="",'Settings'!$B$6,$G1182)))</f>
        <v/>
      </c>
      <c r="P1182" s="9">
        <f>IF($O1182="","",IF(OR($M1182&lt;&gt;"",$L1182="Booked"),"Booked",IF(OR($L1182="Declined",$L1182="Moved / left"),"Closed",IF($O1182&lt;DATE(YEAR('Settings'!$B$5),MONTH('Settings'!$B$5),1),"Overdue",IF($O1182&lt;=EOMONTH('Settings'!$B$5,0),"Due this month",IF($O1182&lt;=EOMONTH('Settings'!$B$5,1),"Due next month","Not yet due"))))))</f>
        <v/>
      </c>
      <c r="Q1182" s="16">
        <f>IF($P1182="Overdue",'Settings'!$B$5-$O1182,"")</f>
        <v/>
      </c>
      <c r="R1182" s="16">
        <f>IF($A1182="","",COUNT($H1182,$J1182,$K1182))</f>
        <v/>
      </c>
      <c r="S1182" s="17">
        <f>IF($O1182="","",DATE(YEAR($O1182),MONTH($O1182),1))</f>
        <v/>
      </c>
      <c r="T1182" s="16">
        <f>IF($P1182="Overdue",COUNTIF($P$3:$P1182,"Overdue"),"")</f>
        <v/>
      </c>
    </row>
    <row r="1183">
      <c r="A1183" s="4" t="n"/>
      <c r="B1183" s="4" t="n"/>
      <c r="C1183" s="14" t="n"/>
      <c r="D1183" s="4" t="n"/>
      <c r="E1183" s="4" t="n"/>
      <c r="F1183" s="5" t="n"/>
      <c r="G1183" s="6" t="n"/>
      <c r="H1183" s="5" t="n"/>
      <c r="I1183" s="4" t="n"/>
      <c r="J1183" s="5" t="n"/>
      <c r="K1183" s="5" t="n"/>
      <c r="L1183" s="4" t="n"/>
      <c r="M1183" s="5" t="n"/>
      <c r="N1183" s="4" t="n"/>
      <c r="O1183" s="15">
        <f>IF($F1183="","",EDATE($F1183,IF($G1183="",'Settings'!$B$6,$G1183)))</f>
        <v/>
      </c>
      <c r="P1183" s="9">
        <f>IF($O1183="","",IF(OR($M1183&lt;&gt;"",$L1183="Booked"),"Booked",IF(OR($L1183="Declined",$L1183="Moved / left"),"Closed",IF($O1183&lt;DATE(YEAR('Settings'!$B$5),MONTH('Settings'!$B$5),1),"Overdue",IF($O1183&lt;=EOMONTH('Settings'!$B$5,0),"Due this month",IF($O1183&lt;=EOMONTH('Settings'!$B$5,1),"Due next month","Not yet due"))))))</f>
        <v/>
      </c>
      <c r="Q1183" s="16">
        <f>IF($P1183="Overdue",'Settings'!$B$5-$O1183,"")</f>
        <v/>
      </c>
      <c r="R1183" s="16">
        <f>IF($A1183="","",COUNT($H1183,$J1183,$K1183))</f>
        <v/>
      </c>
      <c r="S1183" s="17">
        <f>IF($O1183="","",DATE(YEAR($O1183),MONTH($O1183),1))</f>
        <v/>
      </c>
      <c r="T1183" s="16">
        <f>IF($P1183="Overdue",COUNTIF($P$3:$P1183,"Overdue"),"")</f>
        <v/>
      </c>
    </row>
    <row r="1184">
      <c r="A1184" s="4" t="n"/>
      <c r="B1184" s="4" t="n"/>
      <c r="C1184" s="14" t="n"/>
      <c r="D1184" s="4" t="n"/>
      <c r="E1184" s="4" t="n"/>
      <c r="F1184" s="5" t="n"/>
      <c r="G1184" s="6" t="n"/>
      <c r="H1184" s="5" t="n"/>
      <c r="I1184" s="4" t="n"/>
      <c r="J1184" s="5" t="n"/>
      <c r="K1184" s="5" t="n"/>
      <c r="L1184" s="4" t="n"/>
      <c r="M1184" s="5" t="n"/>
      <c r="N1184" s="4" t="n"/>
      <c r="O1184" s="15">
        <f>IF($F1184="","",EDATE($F1184,IF($G1184="",'Settings'!$B$6,$G1184)))</f>
        <v/>
      </c>
      <c r="P1184" s="9">
        <f>IF($O1184="","",IF(OR($M1184&lt;&gt;"",$L1184="Booked"),"Booked",IF(OR($L1184="Declined",$L1184="Moved / left"),"Closed",IF($O1184&lt;DATE(YEAR('Settings'!$B$5),MONTH('Settings'!$B$5),1),"Overdue",IF($O1184&lt;=EOMONTH('Settings'!$B$5,0),"Due this month",IF($O1184&lt;=EOMONTH('Settings'!$B$5,1),"Due next month","Not yet due"))))))</f>
        <v/>
      </c>
      <c r="Q1184" s="16">
        <f>IF($P1184="Overdue",'Settings'!$B$5-$O1184,"")</f>
        <v/>
      </c>
      <c r="R1184" s="16">
        <f>IF($A1184="","",COUNT($H1184,$J1184,$K1184))</f>
        <v/>
      </c>
      <c r="S1184" s="17">
        <f>IF($O1184="","",DATE(YEAR($O1184),MONTH($O1184),1))</f>
        <v/>
      </c>
      <c r="T1184" s="16">
        <f>IF($P1184="Overdue",COUNTIF($P$3:$P1184,"Overdue"),"")</f>
        <v/>
      </c>
    </row>
    <row r="1185">
      <c r="A1185" s="4" t="n"/>
      <c r="B1185" s="4" t="n"/>
      <c r="C1185" s="14" t="n"/>
      <c r="D1185" s="4" t="n"/>
      <c r="E1185" s="4" t="n"/>
      <c r="F1185" s="5" t="n"/>
      <c r="G1185" s="6" t="n"/>
      <c r="H1185" s="5" t="n"/>
      <c r="I1185" s="4" t="n"/>
      <c r="J1185" s="5" t="n"/>
      <c r="K1185" s="5" t="n"/>
      <c r="L1185" s="4" t="n"/>
      <c r="M1185" s="5" t="n"/>
      <c r="N1185" s="4" t="n"/>
      <c r="O1185" s="15">
        <f>IF($F1185="","",EDATE($F1185,IF($G1185="",'Settings'!$B$6,$G1185)))</f>
        <v/>
      </c>
      <c r="P1185" s="9">
        <f>IF($O1185="","",IF(OR($M1185&lt;&gt;"",$L1185="Booked"),"Booked",IF(OR($L1185="Declined",$L1185="Moved / left"),"Closed",IF($O1185&lt;DATE(YEAR('Settings'!$B$5),MONTH('Settings'!$B$5),1),"Overdue",IF($O1185&lt;=EOMONTH('Settings'!$B$5,0),"Due this month",IF($O1185&lt;=EOMONTH('Settings'!$B$5,1),"Due next month","Not yet due"))))))</f>
        <v/>
      </c>
      <c r="Q1185" s="16">
        <f>IF($P1185="Overdue",'Settings'!$B$5-$O1185,"")</f>
        <v/>
      </c>
      <c r="R1185" s="16">
        <f>IF($A1185="","",COUNT($H1185,$J1185,$K1185))</f>
        <v/>
      </c>
      <c r="S1185" s="17">
        <f>IF($O1185="","",DATE(YEAR($O1185),MONTH($O1185),1))</f>
        <v/>
      </c>
      <c r="T1185" s="16">
        <f>IF($P1185="Overdue",COUNTIF($P$3:$P1185,"Overdue"),"")</f>
        <v/>
      </c>
    </row>
    <row r="1186">
      <c r="A1186" s="4" t="n"/>
      <c r="B1186" s="4" t="n"/>
      <c r="C1186" s="14" t="n"/>
      <c r="D1186" s="4" t="n"/>
      <c r="E1186" s="4" t="n"/>
      <c r="F1186" s="5" t="n"/>
      <c r="G1186" s="6" t="n"/>
      <c r="H1186" s="5" t="n"/>
      <c r="I1186" s="4" t="n"/>
      <c r="J1186" s="5" t="n"/>
      <c r="K1186" s="5" t="n"/>
      <c r="L1186" s="4" t="n"/>
      <c r="M1186" s="5" t="n"/>
      <c r="N1186" s="4" t="n"/>
      <c r="O1186" s="15">
        <f>IF($F1186="","",EDATE($F1186,IF($G1186="",'Settings'!$B$6,$G1186)))</f>
        <v/>
      </c>
      <c r="P1186" s="9">
        <f>IF($O1186="","",IF(OR($M1186&lt;&gt;"",$L1186="Booked"),"Booked",IF(OR($L1186="Declined",$L1186="Moved / left"),"Closed",IF($O1186&lt;DATE(YEAR('Settings'!$B$5),MONTH('Settings'!$B$5),1),"Overdue",IF($O1186&lt;=EOMONTH('Settings'!$B$5,0),"Due this month",IF($O1186&lt;=EOMONTH('Settings'!$B$5,1),"Due next month","Not yet due"))))))</f>
        <v/>
      </c>
      <c r="Q1186" s="16">
        <f>IF($P1186="Overdue",'Settings'!$B$5-$O1186,"")</f>
        <v/>
      </c>
      <c r="R1186" s="16">
        <f>IF($A1186="","",COUNT($H1186,$J1186,$K1186))</f>
        <v/>
      </c>
      <c r="S1186" s="17">
        <f>IF($O1186="","",DATE(YEAR($O1186),MONTH($O1186),1))</f>
        <v/>
      </c>
      <c r="T1186" s="16">
        <f>IF($P1186="Overdue",COUNTIF($P$3:$P1186,"Overdue"),"")</f>
        <v/>
      </c>
    </row>
    <row r="1187">
      <c r="A1187" s="4" t="n"/>
      <c r="B1187" s="4" t="n"/>
      <c r="C1187" s="14" t="n"/>
      <c r="D1187" s="4" t="n"/>
      <c r="E1187" s="4" t="n"/>
      <c r="F1187" s="5" t="n"/>
      <c r="G1187" s="6" t="n"/>
      <c r="H1187" s="5" t="n"/>
      <c r="I1187" s="4" t="n"/>
      <c r="J1187" s="5" t="n"/>
      <c r="K1187" s="5" t="n"/>
      <c r="L1187" s="4" t="n"/>
      <c r="M1187" s="5" t="n"/>
      <c r="N1187" s="4" t="n"/>
      <c r="O1187" s="15">
        <f>IF($F1187="","",EDATE($F1187,IF($G1187="",'Settings'!$B$6,$G1187)))</f>
        <v/>
      </c>
      <c r="P1187" s="9">
        <f>IF($O1187="","",IF(OR($M1187&lt;&gt;"",$L1187="Booked"),"Booked",IF(OR($L1187="Declined",$L1187="Moved / left"),"Closed",IF($O1187&lt;DATE(YEAR('Settings'!$B$5),MONTH('Settings'!$B$5),1),"Overdue",IF($O1187&lt;=EOMONTH('Settings'!$B$5,0),"Due this month",IF($O1187&lt;=EOMONTH('Settings'!$B$5,1),"Due next month","Not yet due"))))))</f>
        <v/>
      </c>
      <c r="Q1187" s="16">
        <f>IF($P1187="Overdue",'Settings'!$B$5-$O1187,"")</f>
        <v/>
      </c>
      <c r="R1187" s="16">
        <f>IF($A1187="","",COUNT($H1187,$J1187,$K1187))</f>
        <v/>
      </c>
      <c r="S1187" s="17">
        <f>IF($O1187="","",DATE(YEAR($O1187),MONTH($O1187),1))</f>
        <v/>
      </c>
      <c r="T1187" s="16">
        <f>IF($P1187="Overdue",COUNTIF($P$3:$P1187,"Overdue"),"")</f>
        <v/>
      </c>
    </row>
    <row r="1188">
      <c r="A1188" s="4" t="n"/>
      <c r="B1188" s="4" t="n"/>
      <c r="C1188" s="14" t="n"/>
      <c r="D1188" s="4" t="n"/>
      <c r="E1188" s="4" t="n"/>
      <c r="F1188" s="5" t="n"/>
      <c r="G1188" s="6" t="n"/>
      <c r="H1188" s="5" t="n"/>
      <c r="I1188" s="4" t="n"/>
      <c r="J1188" s="5" t="n"/>
      <c r="K1188" s="5" t="n"/>
      <c r="L1188" s="4" t="n"/>
      <c r="M1188" s="5" t="n"/>
      <c r="N1188" s="4" t="n"/>
      <c r="O1188" s="15">
        <f>IF($F1188="","",EDATE($F1188,IF($G1188="",'Settings'!$B$6,$G1188)))</f>
        <v/>
      </c>
      <c r="P1188" s="9">
        <f>IF($O1188="","",IF(OR($M1188&lt;&gt;"",$L1188="Booked"),"Booked",IF(OR($L1188="Declined",$L1188="Moved / left"),"Closed",IF($O1188&lt;DATE(YEAR('Settings'!$B$5),MONTH('Settings'!$B$5),1),"Overdue",IF($O1188&lt;=EOMONTH('Settings'!$B$5,0),"Due this month",IF($O1188&lt;=EOMONTH('Settings'!$B$5,1),"Due next month","Not yet due"))))))</f>
        <v/>
      </c>
      <c r="Q1188" s="16">
        <f>IF($P1188="Overdue",'Settings'!$B$5-$O1188,"")</f>
        <v/>
      </c>
      <c r="R1188" s="16">
        <f>IF($A1188="","",COUNT($H1188,$J1188,$K1188))</f>
        <v/>
      </c>
      <c r="S1188" s="17">
        <f>IF($O1188="","",DATE(YEAR($O1188),MONTH($O1188),1))</f>
        <v/>
      </c>
      <c r="T1188" s="16">
        <f>IF($P1188="Overdue",COUNTIF($P$3:$P1188,"Overdue"),"")</f>
        <v/>
      </c>
    </row>
    <row r="1189">
      <c r="A1189" s="4" t="n"/>
      <c r="B1189" s="4" t="n"/>
      <c r="C1189" s="14" t="n"/>
      <c r="D1189" s="4" t="n"/>
      <c r="E1189" s="4" t="n"/>
      <c r="F1189" s="5" t="n"/>
      <c r="G1189" s="6" t="n"/>
      <c r="H1189" s="5" t="n"/>
      <c r="I1189" s="4" t="n"/>
      <c r="J1189" s="5" t="n"/>
      <c r="K1189" s="5" t="n"/>
      <c r="L1189" s="4" t="n"/>
      <c r="M1189" s="5" t="n"/>
      <c r="N1189" s="4" t="n"/>
      <c r="O1189" s="15">
        <f>IF($F1189="","",EDATE($F1189,IF($G1189="",'Settings'!$B$6,$G1189)))</f>
        <v/>
      </c>
      <c r="P1189" s="9">
        <f>IF($O1189="","",IF(OR($M1189&lt;&gt;"",$L1189="Booked"),"Booked",IF(OR($L1189="Declined",$L1189="Moved / left"),"Closed",IF($O1189&lt;DATE(YEAR('Settings'!$B$5),MONTH('Settings'!$B$5),1),"Overdue",IF($O1189&lt;=EOMONTH('Settings'!$B$5,0),"Due this month",IF($O1189&lt;=EOMONTH('Settings'!$B$5,1),"Due next month","Not yet due"))))))</f>
        <v/>
      </c>
      <c r="Q1189" s="16">
        <f>IF($P1189="Overdue",'Settings'!$B$5-$O1189,"")</f>
        <v/>
      </c>
      <c r="R1189" s="16">
        <f>IF($A1189="","",COUNT($H1189,$J1189,$K1189))</f>
        <v/>
      </c>
      <c r="S1189" s="17">
        <f>IF($O1189="","",DATE(YEAR($O1189),MONTH($O1189),1))</f>
        <v/>
      </c>
      <c r="T1189" s="16">
        <f>IF($P1189="Overdue",COUNTIF($P$3:$P1189,"Overdue"),"")</f>
        <v/>
      </c>
    </row>
    <row r="1190">
      <c r="A1190" s="4" t="n"/>
      <c r="B1190" s="4" t="n"/>
      <c r="C1190" s="14" t="n"/>
      <c r="D1190" s="4" t="n"/>
      <c r="E1190" s="4" t="n"/>
      <c r="F1190" s="5" t="n"/>
      <c r="G1190" s="6" t="n"/>
      <c r="H1190" s="5" t="n"/>
      <c r="I1190" s="4" t="n"/>
      <c r="J1190" s="5" t="n"/>
      <c r="K1190" s="5" t="n"/>
      <c r="L1190" s="4" t="n"/>
      <c r="M1190" s="5" t="n"/>
      <c r="N1190" s="4" t="n"/>
      <c r="O1190" s="15">
        <f>IF($F1190="","",EDATE($F1190,IF($G1190="",'Settings'!$B$6,$G1190)))</f>
        <v/>
      </c>
      <c r="P1190" s="9">
        <f>IF($O1190="","",IF(OR($M1190&lt;&gt;"",$L1190="Booked"),"Booked",IF(OR($L1190="Declined",$L1190="Moved / left"),"Closed",IF($O1190&lt;DATE(YEAR('Settings'!$B$5),MONTH('Settings'!$B$5),1),"Overdue",IF($O1190&lt;=EOMONTH('Settings'!$B$5,0),"Due this month",IF($O1190&lt;=EOMONTH('Settings'!$B$5,1),"Due next month","Not yet due"))))))</f>
        <v/>
      </c>
      <c r="Q1190" s="16">
        <f>IF($P1190="Overdue",'Settings'!$B$5-$O1190,"")</f>
        <v/>
      </c>
      <c r="R1190" s="16">
        <f>IF($A1190="","",COUNT($H1190,$J1190,$K1190))</f>
        <v/>
      </c>
      <c r="S1190" s="17">
        <f>IF($O1190="","",DATE(YEAR($O1190),MONTH($O1190),1))</f>
        <v/>
      </c>
      <c r="T1190" s="16">
        <f>IF($P1190="Overdue",COUNTIF($P$3:$P1190,"Overdue"),"")</f>
        <v/>
      </c>
    </row>
    <row r="1191">
      <c r="A1191" s="4" t="n"/>
      <c r="B1191" s="4" t="n"/>
      <c r="C1191" s="14" t="n"/>
      <c r="D1191" s="4" t="n"/>
      <c r="E1191" s="4" t="n"/>
      <c r="F1191" s="5" t="n"/>
      <c r="G1191" s="6" t="n"/>
      <c r="H1191" s="5" t="n"/>
      <c r="I1191" s="4" t="n"/>
      <c r="J1191" s="5" t="n"/>
      <c r="K1191" s="5" t="n"/>
      <c r="L1191" s="4" t="n"/>
      <c r="M1191" s="5" t="n"/>
      <c r="N1191" s="4" t="n"/>
      <c r="O1191" s="15">
        <f>IF($F1191="","",EDATE($F1191,IF($G1191="",'Settings'!$B$6,$G1191)))</f>
        <v/>
      </c>
      <c r="P1191" s="9">
        <f>IF($O1191="","",IF(OR($M1191&lt;&gt;"",$L1191="Booked"),"Booked",IF(OR($L1191="Declined",$L1191="Moved / left"),"Closed",IF($O1191&lt;DATE(YEAR('Settings'!$B$5),MONTH('Settings'!$B$5),1),"Overdue",IF($O1191&lt;=EOMONTH('Settings'!$B$5,0),"Due this month",IF($O1191&lt;=EOMONTH('Settings'!$B$5,1),"Due next month","Not yet due"))))))</f>
        <v/>
      </c>
      <c r="Q1191" s="16">
        <f>IF($P1191="Overdue",'Settings'!$B$5-$O1191,"")</f>
        <v/>
      </c>
      <c r="R1191" s="16">
        <f>IF($A1191="","",COUNT($H1191,$J1191,$K1191))</f>
        <v/>
      </c>
      <c r="S1191" s="17">
        <f>IF($O1191="","",DATE(YEAR($O1191),MONTH($O1191),1))</f>
        <v/>
      </c>
      <c r="T1191" s="16">
        <f>IF($P1191="Overdue",COUNTIF($P$3:$P1191,"Overdue"),"")</f>
        <v/>
      </c>
    </row>
    <row r="1192">
      <c r="A1192" s="4" t="n"/>
      <c r="B1192" s="4" t="n"/>
      <c r="C1192" s="14" t="n"/>
      <c r="D1192" s="4" t="n"/>
      <c r="E1192" s="4" t="n"/>
      <c r="F1192" s="5" t="n"/>
      <c r="G1192" s="6" t="n"/>
      <c r="H1192" s="5" t="n"/>
      <c r="I1192" s="4" t="n"/>
      <c r="J1192" s="5" t="n"/>
      <c r="K1192" s="5" t="n"/>
      <c r="L1192" s="4" t="n"/>
      <c r="M1192" s="5" t="n"/>
      <c r="N1192" s="4" t="n"/>
      <c r="O1192" s="15">
        <f>IF($F1192="","",EDATE($F1192,IF($G1192="",'Settings'!$B$6,$G1192)))</f>
        <v/>
      </c>
      <c r="P1192" s="9">
        <f>IF($O1192="","",IF(OR($M1192&lt;&gt;"",$L1192="Booked"),"Booked",IF(OR($L1192="Declined",$L1192="Moved / left"),"Closed",IF($O1192&lt;DATE(YEAR('Settings'!$B$5),MONTH('Settings'!$B$5),1),"Overdue",IF($O1192&lt;=EOMONTH('Settings'!$B$5,0),"Due this month",IF($O1192&lt;=EOMONTH('Settings'!$B$5,1),"Due next month","Not yet due"))))))</f>
        <v/>
      </c>
      <c r="Q1192" s="16">
        <f>IF($P1192="Overdue",'Settings'!$B$5-$O1192,"")</f>
        <v/>
      </c>
      <c r="R1192" s="16">
        <f>IF($A1192="","",COUNT($H1192,$J1192,$K1192))</f>
        <v/>
      </c>
      <c r="S1192" s="17">
        <f>IF($O1192="","",DATE(YEAR($O1192),MONTH($O1192),1))</f>
        <v/>
      </c>
      <c r="T1192" s="16">
        <f>IF($P1192="Overdue",COUNTIF($P$3:$P1192,"Overdue"),"")</f>
        <v/>
      </c>
    </row>
    <row r="1193">
      <c r="A1193" s="4" t="n"/>
      <c r="B1193" s="4" t="n"/>
      <c r="C1193" s="14" t="n"/>
      <c r="D1193" s="4" t="n"/>
      <c r="E1193" s="4" t="n"/>
      <c r="F1193" s="5" t="n"/>
      <c r="G1193" s="6" t="n"/>
      <c r="H1193" s="5" t="n"/>
      <c r="I1193" s="4" t="n"/>
      <c r="J1193" s="5" t="n"/>
      <c r="K1193" s="5" t="n"/>
      <c r="L1193" s="4" t="n"/>
      <c r="M1193" s="5" t="n"/>
      <c r="N1193" s="4" t="n"/>
      <c r="O1193" s="15">
        <f>IF($F1193="","",EDATE($F1193,IF($G1193="",'Settings'!$B$6,$G1193)))</f>
        <v/>
      </c>
      <c r="P1193" s="9">
        <f>IF($O1193="","",IF(OR($M1193&lt;&gt;"",$L1193="Booked"),"Booked",IF(OR($L1193="Declined",$L1193="Moved / left"),"Closed",IF($O1193&lt;DATE(YEAR('Settings'!$B$5),MONTH('Settings'!$B$5),1),"Overdue",IF($O1193&lt;=EOMONTH('Settings'!$B$5,0),"Due this month",IF($O1193&lt;=EOMONTH('Settings'!$B$5,1),"Due next month","Not yet due"))))))</f>
        <v/>
      </c>
      <c r="Q1193" s="16">
        <f>IF($P1193="Overdue",'Settings'!$B$5-$O1193,"")</f>
        <v/>
      </c>
      <c r="R1193" s="16">
        <f>IF($A1193="","",COUNT($H1193,$J1193,$K1193))</f>
        <v/>
      </c>
      <c r="S1193" s="17">
        <f>IF($O1193="","",DATE(YEAR($O1193),MONTH($O1193),1))</f>
        <v/>
      </c>
      <c r="T1193" s="16">
        <f>IF($P1193="Overdue",COUNTIF($P$3:$P1193,"Overdue"),"")</f>
        <v/>
      </c>
    </row>
    <row r="1194">
      <c r="A1194" s="4" t="n"/>
      <c r="B1194" s="4" t="n"/>
      <c r="C1194" s="14" t="n"/>
      <c r="D1194" s="4" t="n"/>
      <c r="E1194" s="4" t="n"/>
      <c r="F1194" s="5" t="n"/>
      <c r="G1194" s="6" t="n"/>
      <c r="H1194" s="5" t="n"/>
      <c r="I1194" s="4" t="n"/>
      <c r="J1194" s="5" t="n"/>
      <c r="K1194" s="5" t="n"/>
      <c r="L1194" s="4" t="n"/>
      <c r="M1194" s="5" t="n"/>
      <c r="N1194" s="4" t="n"/>
      <c r="O1194" s="15">
        <f>IF($F1194="","",EDATE($F1194,IF($G1194="",'Settings'!$B$6,$G1194)))</f>
        <v/>
      </c>
      <c r="P1194" s="9">
        <f>IF($O1194="","",IF(OR($M1194&lt;&gt;"",$L1194="Booked"),"Booked",IF(OR($L1194="Declined",$L1194="Moved / left"),"Closed",IF($O1194&lt;DATE(YEAR('Settings'!$B$5),MONTH('Settings'!$B$5),1),"Overdue",IF($O1194&lt;=EOMONTH('Settings'!$B$5,0),"Due this month",IF($O1194&lt;=EOMONTH('Settings'!$B$5,1),"Due next month","Not yet due"))))))</f>
        <v/>
      </c>
      <c r="Q1194" s="16">
        <f>IF($P1194="Overdue",'Settings'!$B$5-$O1194,"")</f>
        <v/>
      </c>
      <c r="R1194" s="16">
        <f>IF($A1194="","",COUNT($H1194,$J1194,$K1194))</f>
        <v/>
      </c>
      <c r="S1194" s="17">
        <f>IF($O1194="","",DATE(YEAR($O1194),MONTH($O1194),1))</f>
        <v/>
      </c>
      <c r="T1194" s="16">
        <f>IF($P1194="Overdue",COUNTIF($P$3:$P1194,"Overdue"),"")</f>
        <v/>
      </c>
    </row>
    <row r="1195">
      <c r="A1195" s="4" t="n"/>
      <c r="B1195" s="4" t="n"/>
      <c r="C1195" s="14" t="n"/>
      <c r="D1195" s="4" t="n"/>
      <c r="E1195" s="4" t="n"/>
      <c r="F1195" s="5" t="n"/>
      <c r="G1195" s="6" t="n"/>
      <c r="H1195" s="5" t="n"/>
      <c r="I1195" s="4" t="n"/>
      <c r="J1195" s="5" t="n"/>
      <c r="K1195" s="5" t="n"/>
      <c r="L1195" s="4" t="n"/>
      <c r="M1195" s="5" t="n"/>
      <c r="N1195" s="4" t="n"/>
      <c r="O1195" s="15">
        <f>IF($F1195="","",EDATE($F1195,IF($G1195="",'Settings'!$B$6,$G1195)))</f>
        <v/>
      </c>
      <c r="P1195" s="9">
        <f>IF($O1195="","",IF(OR($M1195&lt;&gt;"",$L1195="Booked"),"Booked",IF(OR($L1195="Declined",$L1195="Moved / left"),"Closed",IF($O1195&lt;DATE(YEAR('Settings'!$B$5),MONTH('Settings'!$B$5),1),"Overdue",IF($O1195&lt;=EOMONTH('Settings'!$B$5,0),"Due this month",IF($O1195&lt;=EOMONTH('Settings'!$B$5,1),"Due next month","Not yet due"))))))</f>
        <v/>
      </c>
      <c r="Q1195" s="16">
        <f>IF($P1195="Overdue",'Settings'!$B$5-$O1195,"")</f>
        <v/>
      </c>
      <c r="R1195" s="16">
        <f>IF($A1195="","",COUNT($H1195,$J1195,$K1195))</f>
        <v/>
      </c>
      <c r="S1195" s="17">
        <f>IF($O1195="","",DATE(YEAR($O1195),MONTH($O1195),1))</f>
        <v/>
      </c>
      <c r="T1195" s="16">
        <f>IF($P1195="Overdue",COUNTIF($P$3:$P1195,"Overdue"),"")</f>
        <v/>
      </c>
    </row>
    <row r="1196">
      <c r="A1196" s="4" t="n"/>
      <c r="B1196" s="4" t="n"/>
      <c r="C1196" s="14" t="n"/>
      <c r="D1196" s="4" t="n"/>
      <c r="E1196" s="4" t="n"/>
      <c r="F1196" s="5" t="n"/>
      <c r="G1196" s="6" t="n"/>
      <c r="H1196" s="5" t="n"/>
      <c r="I1196" s="4" t="n"/>
      <c r="J1196" s="5" t="n"/>
      <c r="K1196" s="5" t="n"/>
      <c r="L1196" s="4" t="n"/>
      <c r="M1196" s="5" t="n"/>
      <c r="N1196" s="4" t="n"/>
      <c r="O1196" s="15">
        <f>IF($F1196="","",EDATE($F1196,IF($G1196="",'Settings'!$B$6,$G1196)))</f>
        <v/>
      </c>
      <c r="P1196" s="9">
        <f>IF($O1196="","",IF(OR($M1196&lt;&gt;"",$L1196="Booked"),"Booked",IF(OR($L1196="Declined",$L1196="Moved / left"),"Closed",IF($O1196&lt;DATE(YEAR('Settings'!$B$5),MONTH('Settings'!$B$5),1),"Overdue",IF($O1196&lt;=EOMONTH('Settings'!$B$5,0),"Due this month",IF($O1196&lt;=EOMONTH('Settings'!$B$5,1),"Due next month","Not yet due"))))))</f>
        <v/>
      </c>
      <c r="Q1196" s="16">
        <f>IF($P1196="Overdue",'Settings'!$B$5-$O1196,"")</f>
        <v/>
      </c>
      <c r="R1196" s="16">
        <f>IF($A1196="","",COUNT($H1196,$J1196,$K1196))</f>
        <v/>
      </c>
      <c r="S1196" s="17">
        <f>IF($O1196="","",DATE(YEAR($O1196),MONTH($O1196),1))</f>
        <v/>
      </c>
      <c r="T1196" s="16">
        <f>IF($P1196="Overdue",COUNTIF($P$3:$P1196,"Overdue"),"")</f>
        <v/>
      </c>
    </row>
    <row r="1197">
      <c r="A1197" s="4" t="n"/>
      <c r="B1197" s="4" t="n"/>
      <c r="C1197" s="14" t="n"/>
      <c r="D1197" s="4" t="n"/>
      <c r="E1197" s="4" t="n"/>
      <c r="F1197" s="5" t="n"/>
      <c r="G1197" s="6" t="n"/>
      <c r="H1197" s="5" t="n"/>
      <c r="I1197" s="4" t="n"/>
      <c r="J1197" s="5" t="n"/>
      <c r="K1197" s="5" t="n"/>
      <c r="L1197" s="4" t="n"/>
      <c r="M1197" s="5" t="n"/>
      <c r="N1197" s="4" t="n"/>
      <c r="O1197" s="15">
        <f>IF($F1197="","",EDATE($F1197,IF($G1197="",'Settings'!$B$6,$G1197)))</f>
        <v/>
      </c>
      <c r="P1197" s="9">
        <f>IF($O1197="","",IF(OR($M1197&lt;&gt;"",$L1197="Booked"),"Booked",IF(OR($L1197="Declined",$L1197="Moved / left"),"Closed",IF($O1197&lt;DATE(YEAR('Settings'!$B$5),MONTH('Settings'!$B$5),1),"Overdue",IF($O1197&lt;=EOMONTH('Settings'!$B$5,0),"Due this month",IF($O1197&lt;=EOMONTH('Settings'!$B$5,1),"Due next month","Not yet due"))))))</f>
        <v/>
      </c>
      <c r="Q1197" s="16">
        <f>IF($P1197="Overdue",'Settings'!$B$5-$O1197,"")</f>
        <v/>
      </c>
      <c r="R1197" s="16">
        <f>IF($A1197="","",COUNT($H1197,$J1197,$K1197))</f>
        <v/>
      </c>
      <c r="S1197" s="17">
        <f>IF($O1197="","",DATE(YEAR($O1197),MONTH($O1197),1))</f>
        <v/>
      </c>
      <c r="T1197" s="16">
        <f>IF($P1197="Overdue",COUNTIF($P$3:$P1197,"Overdue"),"")</f>
        <v/>
      </c>
    </row>
    <row r="1198">
      <c r="A1198" s="4" t="n"/>
      <c r="B1198" s="4" t="n"/>
      <c r="C1198" s="14" t="n"/>
      <c r="D1198" s="4" t="n"/>
      <c r="E1198" s="4" t="n"/>
      <c r="F1198" s="5" t="n"/>
      <c r="G1198" s="6" t="n"/>
      <c r="H1198" s="5" t="n"/>
      <c r="I1198" s="4" t="n"/>
      <c r="J1198" s="5" t="n"/>
      <c r="K1198" s="5" t="n"/>
      <c r="L1198" s="4" t="n"/>
      <c r="M1198" s="5" t="n"/>
      <c r="N1198" s="4" t="n"/>
      <c r="O1198" s="15">
        <f>IF($F1198="","",EDATE($F1198,IF($G1198="",'Settings'!$B$6,$G1198)))</f>
        <v/>
      </c>
      <c r="P1198" s="9">
        <f>IF($O1198="","",IF(OR($M1198&lt;&gt;"",$L1198="Booked"),"Booked",IF(OR($L1198="Declined",$L1198="Moved / left"),"Closed",IF($O1198&lt;DATE(YEAR('Settings'!$B$5),MONTH('Settings'!$B$5),1),"Overdue",IF($O1198&lt;=EOMONTH('Settings'!$B$5,0),"Due this month",IF($O1198&lt;=EOMONTH('Settings'!$B$5,1),"Due next month","Not yet due"))))))</f>
        <v/>
      </c>
      <c r="Q1198" s="16">
        <f>IF($P1198="Overdue",'Settings'!$B$5-$O1198,"")</f>
        <v/>
      </c>
      <c r="R1198" s="16">
        <f>IF($A1198="","",COUNT($H1198,$J1198,$K1198))</f>
        <v/>
      </c>
      <c r="S1198" s="17">
        <f>IF($O1198="","",DATE(YEAR($O1198),MONTH($O1198),1))</f>
        <v/>
      </c>
      <c r="T1198" s="16">
        <f>IF($P1198="Overdue",COUNTIF($P$3:$P1198,"Overdue"),"")</f>
        <v/>
      </c>
    </row>
    <row r="1199">
      <c r="A1199" s="4" t="n"/>
      <c r="B1199" s="4" t="n"/>
      <c r="C1199" s="14" t="n"/>
      <c r="D1199" s="4" t="n"/>
      <c r="E1199" s="4" t="n"/>
      <c r="F1199" s="5" t="n"/>
      <c r="G1199" s="6" t="n"/>
      <c r="H1199" s="5" t="n"/>
      <c r="I1199" s="4" t="n"/>
      <c r="J1199" s="5" t="n"/>
      <c r="K1199" s="5" t="n"/>
      <c r="L1199" s="4" t="n"/>
      <c r="M1199" s="5" t="n"/>
      <c r="N1199" s="4" t="n"/>
      <c r="O1199" s="15">
        <f>IF($F1199="","",EDATE($F1199,IF($G1199="",'Settings'!$B$6,$G1199)))</f>
        <v/>
      </c>
      <c r="P1199" s="9">
        <f>IF($O1199="","",IF(OR($M1199&lt;&gt;"",$L1199="Booked"),"Booked",IF(OR($L1199="Declined",$L1199="Moved / left"),"Closed",IF($O1199&lt;DATE(YEAR('Settings'!$B$5),MONTH('Settings'!$B$5),1),"Overdue",IF($O1199&lt;=EOMONTH('Settings'!$B$5,0),"Due this month",IF($O1199&lt;=EOMONTH('Settings'!$B$5,1),"Due next month","Not yet due"))))))</f>
        <v/>
      </c>
      <c r="Q1199" s="16">
        <f>IF($P1199="Overdue",'Settings'!$B$5-$O1199,"")</f>
        <v/>
      </c>
      <c r="R1199" s="16">
        <f>IF($A1199="","",COUNT($H1199,$J1199,$K1199))</f>
        <v/>
      </c>
      <c r="S1199" s="17">
        <f>IF($O1199="","",DATE(YEAR($O1199),MONTH($O1199),1))</f>
        <v/>
      </c>
      <c r="T1199" s="16">
        <f>IF($P1199="Overdue",COUNTIF($P$3:$P1199,"Overdue"),"")</f>
        <v/>
      </c>
    </row>
    <row r="1200">
      <c r="A1200" s="4" t="n"/>
      <c r="B1200" s="4" t="n"/>
      <c r="C1200" s="14" t="n"/>
      <c r="D1200" s="4" t="n"/>
      <c r="E1200" s="4" t="n"/>
      <c r="F1200" s="5" t="n"/>
      <c r="G1200" s="6" t="n"/>
      <c r="H1200" s="5" t="n"/>
      <c r="I1200" s="4" t="n"/>
      <c r="J1200" s="5" t="n"/>
      <c r="K1200" s="5" t="n"/>
      <c r="L1200" s="4" t="n"/>
      <c r="M1200" s="5" t="n"/>
      <c r="N1200" s="4" t="n"/>
      <c r="O1200" s="15">
        <f>IF($F1200="","",EDATE($F1200,IF($G1200="",'Settings'!$B$6,$G1200)))</f>
        <v/>
      </c>
      <c r="P1200" s="9">
        <f>IF($O1200="","",IF(OR($M1200&lt;&gt;"",$L1200="Booked"),"Booked",IF(OR($L1200="Declined",$L1200="Moved / left"),"Closed",IF($O1200&lt;DATE(YEAR('Settings'!$B$5),MONTH('Settings'!$B$5),1),"Overdue",IF($O1200&lt;=EOMONTH('Settings'!$B$5,0),"Due this month",IF($O1200&lt;=EOMONTH('Settings'!$B$5,1),"Due next month","Not yet due"))))))</f>
        <v/>
      </c>
      <c r="Q1200" s="16">
        <f>IF($P1200="Overdue",'Settings'!$B$5-$O1200,"")</f>
        <v/>
      </c>
      <c r="R1200" s="16">
        <f>IF($A1200="","",COUNT($H1200,$J1200,$K1200))</f>
        <v/>
      </c>
      <c r="S1200" s="17">
        <f>IF($O1200="","",DATE(YEAR($O1200),MONTH($O1200),1))</f>
        <v/>
      </c>
      <c r="T1200" s="16">
        <f>IF($P1200="Overdue",COUNTIF($P$3:$P1200,"Overdue"),"")</f>
        <v/>
      </c>
    </row>
    <row r="1201">
      <c r="A1201" s="4" t="n"/>
      <c r="B1201" s="4" t="n"/>
      <c r="C1201" s="14" t="n"/>
      <c r="D1201" s="4" t="n"/>
      <c r="E1201" s="4" t="n"/>
      <c r="F1201" s="5" t="n"/>
      <c r="G1201" s="6" t="n"/>
      <c r="H1201" s="5" t="n"/>
      <c r="I1201" s="4" t="n"/>
      <c r="J1201" s="5" t="n"/>
      <c r="K1201" s="5" t="n"/>
      <c r="L1201" s="4" t="n"/>
      <c r="M1201" s="5" t="n"/>
      <c r="N1201" s="4" t="n"/>
      <c r="O1201" s="15">
        <f>IF($F1201="","",EDATE($F1201,IF($G1201="",'Settings'!$B$6,$G1201)))</f>
        <v/>
      </c>
      <c r="P1201" s="9">
        <f>IF($O1201="","",IF(OR($M1201&lt;&gt;"",$L1201="Booked"),"Booked",IF(OR($L1201="Declined",$L1201="Moved / left"),"Closed",IF($O1201&lt;DATE(YEAR('Settings'!$B$5),MONTH('Settings'!$B$5),1),"Overdue",IF($O1201&lt;=EOMONTH('Settings'!$B$5,0),"Due this month",IF($O1201&lt;=EOMONTH('Settings'!$B$5,1),"Due next month","Not yet due"))))))</f>
        <v/>
      </c>
      <c r="Q1201" s="16">
        <f>IF($P1201="Overdue",'Settings'!$B$5-$O1201,"")</f>
        <v/>
      </c>
      <c r="R1201" s="16">
        <f>IF($A1201="","",COUNT($H1201,$J1201,$K1201))</f>
        <v/>
      </c>
      <c r="S1201" s="17">
        <f>IF($O1201="","",DATE(YEAR($O1201),MONTH($O1201),1))</f>
        <v/>
      </c>
      <c r="T1201" s="16">
        <f>IF($P1201="Overdue",COUNTIF($P$3:$P1201,"Overdue"),"")</f>
        <v/>
      </c>
    </row>
    <row r="1202">
      <c r="A1202" s="4" t="n"/>
      <c r="B1202" s="4" t="n"/>
      <c r="C1202" s="14" t="n"/>
      <c r="D1202" s="4" t="n"/>
      <c r="E1202" s="4" t="n"/>
      <c r="F1202" s="5" t="n"/>
      <c r="G1202" s="6" t="n"/>
      <c r="H1202" s="5" t="n"/>
      <c r="I1202" s="4" t="n"/>
      <c r="J1202" s="5" t="n"/>
      <c r="K1202" s="5" t="n"/>
      <c r="L1202" s="4" t="n"/>
      <c r="M1202" s="5" t="n"/>
      <c r="N1202" s="4" t="n"/>
      <c r="O1202" s="15">
        <f>IF($F1202="","",EDATE($F1202,IF($G1202="",'Settings'!$B$6,$G1202)))</f>
        <v/>
      </c>
      <c r="P1202" s="9">
        <f>IF($O1202="","",IF(OR($M1202&lt;&gt;"",$L1202="Booked"),"Booked",IF(OR($L1202="Declined",$L1202="Moved / left"),"Closed",IF($O1202&lt;DATE(YEAR('Settings'!$B$5),MONTH('Settings'!$B$5),1),"Overdue",IF($O1202&lt;=EOMONTH('Settings'!$B$5,0),"Due this month",IF($O1202&lt;=EOMONTH('Settings'!$B$5,1),"Due next month","Not yet due"))))))</f>
        <v/>
      </c>
      <c r="Q1202" s="16">
        <f>IF($P1202="Overdue",'Settings'!$B$5-$O1202,"")</f>
        <v/>
      </c>
      <c r="R1202" s="16">
        <f>IF($A1202="","",COUNT($H1202,$J1202,$K1202))</f>
        <v/>
      </c>
      <c r="S1202" s="17">
        <f>IF($O1202="","",DATE(YEAR($O1202),MONTH($O1202),1))</f>
        <v/>
      </c>
      <c r="T1202" s="16">
        <f>IF($P1202="Overdue",COUNTIF($P$3:$P1202,"Overdue"),"")</f>
        <v/>
      </c>
    </row>
    <row r="1203">
      <c r="A1203" s="4" t="n"/>
      <c r="B1203" s="4" t="n"/>
      <c r="C1203" s="14" t="n"/>
      <c r="D1203" s="4" t="n"/>
      <c r="E1203" s="4" t="n"/>
      <c r="F1203" s="5" t="n"/>
      <c r="G1203" s="6" t="n"/>
      <c r="H1203" s="5" t="n"/>
      <c r="I1203" s="4" t="n"/>
      <c r="J1203" s="5" t="n"/>
      <c r="K1203" s="5" t="n"/>
      <c r="L1203" s="4" t="n"/>
      <c r="M1203" s="5" t="n"/>
      <c r="N1203" s="4" t="n"/>
      <c r="O1203" s="15">
        <f>IF($F1203="","",EDATE($F1203,IF($G1203="",'Settings'!$B$6,$G1203)))</f>
        <v/>
      </c>
      <c r="P1203" s="9">
        <f>IF($O1203="","",IF(OR($M1203&lt;&gt;"",$L1203="Booked"),"Booked",IF(OR($L1203="Declined",$L1203="Moved / left"),"Closed",IF($O1203&lt;DATE(YEAR('Settings'!$B$5),MONTH('Settings'!$B$5),1),"Overdue",IF($O1203&lt;=EOMONTH('Settings'!$B$5,0),"Due this month",IF($O1203&lt;=EOMONTH('Settings'!$B$5,1),"Due next month","Not yet due"))))))</f>
        <v/>
      </c>
      <c r="Q1203" s="16">
        <f>IF($P1203="Overdue",'Settings'!$B$5-$O1203,"")</f>
        <v/>
      </c>
      <c r="R1203" s="16">
        <f>IF($A1203="","",COUNT($H1203,$J1203,$K1203))</f>
        <v/>
      </c>
      <c r="S1203" s="17">
        <f>IF($O1203="","",DATE(YEAR($O1203),MONTH($O1203),1))</f>
        <v/>
      </c>
      <c r="T1203" s="16">
        <f>IF($P1203="Overdue",COUNTIF($P$3:$P1203,"Overdue"),"")</f>
        <v/>
      </c>
    </row>
    <row r="1204">
      <c r="A1204" s="4" t="n"/>
      <c r="B1204" s="4" t="n"/>
      <c r="C1204" s="14" t="n"/>
      <c r="D1204" s="4" t="n"/>
      <c r="E1204" s="4" t="n"/>
      <c r="F1204" s="5" t="n"/>
      <c r="G1204" s="6" t="n"/>
      <c r="H1204" s="5" t="n"/>
      <c r="I1204" s="4" t="n"/>
      <c r="J1204" s="5" t="n"/>
      <c r="K1204" s="5" t="n"/>
      <c r="L1204" s="4" t="n"/>
      <c r="M1204" s="5" t="n"/>
      <c r="N1204" s="4" t="n"/>
      <c r="O1204" s="15">
        <f>IF($F1204="","",EDATE($F1204,IF($G1204="",'Settings'!$B$6,$G1204)))</f>
        <v/>
      </c>
      <c r="P1204" s="9">
        <f>IF($O1204="","",IF(OR($M1204&lt;&gt;"",$L1204="Booked"),"Booked",IF(OR($L1204="Declined",$L1204="Moved / left"),"Closed",IF($O1204&lt;DATE(YEAR('Settings'!$B$5),MONTH('Settings'!$B$5),1),"Overdue",IF($O1204&lt;=EOMONTH('Settings'!$B$5,0),"Due this month",IF($O1204&lt;=EOMONTH('Settings'!$B$5,1),"Due next month","Not yet due"))))))</f>
        <v/>
      </c>
      <c r="Q1204" s="16">
        <f>IF($P1204="Overdue",'Settings'!$B$5-$O1204,"")</f>
        <v/>
      </c>
      <c r="R1204" s="16">
        <f>IF($A1204="","",COUNT($H1204,$J1204,$K1204))</f>
        <v/>
      </c>
      <c r="S1204" s="17">
        <f>IF($O1204="","",DATE(YEAR($O1204),MONTH($O1204),1))</f>
        <v/>
      </c>
      <c r="T1204" s="16">
        <f>IF($P1204="Overdue",COUNTIF($P$3:$P1204,"Overdue"),"")</f>
        <v/>
      </c>
    </row>
    <row r="1205">
      <c r="A1205" s="4" t="n"/>
      <c r="B1205" s="4" t="n"/>
      <c r="C1205" s="14" t="n"/>
      <c r="D1205" s="4" t="n"/>
      <c r="E1205" s="4" t="n"/>
      <c r="F1205" s="5" t="n"/>
      <c r="G1205" s="6" t="n"/>
      <c r="H1205" s="5" t="n"/>
      <c r="I1205" s="4" t="n"/>
      <c r="J1205" s="5" t="n"/>
      <c r="K1205" s="5" t="n"/>
      <c r="L1205" s="4" t="n"/>
      <c r="M1205" s="5" t="n"/>
      <c r="N1205" s="4" t="n"/>
      <c r="O1205" s="15">
        <f>IF($F1205="","",EDATE($F1205,IF($G1205="",'Settings'!$B$6,$G1205)))</f>
        <v/>
      </c>
      <c r="P1205" s="9">
        <f>IF($O1205="","",IF(OR($M1205&lt;&gt;"",$L1205="Booked"),"Booked",IF(OR($L1205="Declined",$L1205="Moved / left"),"Closed",IF($O1205&lt;DATE(YEAR('Settings'!$B$5),MONTH('Settings'!$B$5),1),"Overdue",IF($O1205&lt;=EOMONTH('Settings'!$B$5,0),"Due this month",IF($O1205&lt;=EOMONTH('Settings'!$B$5,1),"Due next month","Not yet due"))))))</f>
        <v/>
      </c>
      <c r="Q1205" s="16">
        <f>IF($P1205="Overdue",'Settings'!$B$5-$O1205,"")</f>
        <v/>
      </c>
      <c r="R1205" s="16">
        <f>IF($A1205="","",COUNT($H1205,$J1205,$K1205))</f>
        <v/>
      </c>
      <c r="S1205" s="17">
        <f>IF($O1205="","",DATE(YEAR($O1205),MONTH($O1205),1))</f>
        <v/>
      </c>
      <c r="T1205" s="16">
        <f>IF($P1205="Overdue",COUNTIF($P$3:$P1205,"Overdue"),"")</f>
        <v/>
      </c>
    </row>
    <row r="1206">
      <c r="A1206" s="4" t="n"/>
      <c r="B1206" s="4" t="n"/>
      <c r="C1206" s="14" t="n"/>
      <c r="D1206" s="4" t="n"/>
      <c r="E1206" s="4" t="n"/>
      <c r="F1206" s="5" t="n"/>
      <c r="G1206" s="6" t="n"/>
      <c r="H1206" s="5" t="n"/>
      <c r="I1206" s="4" t="n"/>
      <c r="J1206" s="5" t="n"/>
      <c r="K1206" s="5" t="n"/>
      <c r="L1206" s="4" t="n"/>
      <c r="M1206" s="5" t="n"/>
      <c r="N1206" s="4" t="n"/>
      <c r="O1206" s="15">
        <f>IF($F1206="","",EDATE($F1206,IF($G1206="",'Settings'!$B$6,$G1206)))</f>
        <v/>
      </c>
      <c r="P1206" s="9">
        <f>IF($O1206="","",IF(OR($M1206&lt;&gt;"",$L1206="Booked"),"Booked",IF(OR($L1206="Declined",$L1206="Moved / left"),"Closed",IF($O1206&lt;DATE(YEAR('Settings'!$B$5),MONTH('Settings'!$B$5),1),"Overdue",IF($O1206&lt;=EOMONTH('Settings'!$B$5,0),"Due this month",IF($O1206&lt;=EOMONTH('Settings'!$B$5,1),"Due next month","Not yet due"))))))</f>
        <v/>
      </c>
      <c r="Q1206" s="16">
        <f>IF($P1206="Overdue",'Settings'!$B$5-$O1206,"")</f>
        <v/>
      </c>
      <c r="R1206" s="16">
        <f>IF($A1206="","",COUNT($H1206,$J1206,$K1206))</f>
        <v/>
      </c>
      <c r="S1206" s="17">
        <f>IF($O1206="","",DATE(YEAR($O1206),MONTH($O1206),1))</f>
        <v/>
      </c>
      <c r="T1206" s="16">
        <f>IF($P1206="Overdue",COUNTIF($P$3:$P1206,"Overdue"),"")</f>
        <v/>
      </c>
    </row>
    <row r="1207">
      <c r="A1207" s="4" t="n"/>
      <c r="B1207" s="4" t="n"/>
      <c r="C1207" s="14" t="n"/>
      <c r="D1207" s="4" t="n"/>
      <c r="E1207" s="4" t="n"/>
      <c r="F1207" s="5" t="n"/>
      <c r="G1207" s="6" t="n"/>
      <c r="H1207" s="5" t="n"/>
      <c r="I1207" s="4" t="n"/>
      <c r="J1207" s="5" t="n"/>
      <c r="K1207" s="5" t="n"/>
      <c r="L1207" s="4" t="n"/>
      <c r="M1207" s="5" t="n"/>
      <c r="N1207" s="4" t="n"/>
      <c r="O1207" s="15">
        <f>IF($F1207="","",EDATE($F1207,IF($G1207="",'Settings'!$B$6,$G1207)))</f>
        <v/>
      </c>
      <c r="P1207" s="9">
        <f>IF($O1207="","",IF(OR($M1207&lt;&gt;"",$L1207="Booked"),"Booked",IF(OR($L1207="Declined",$L1207="Moved / left"),"Closed",IF($O1207&lt;DATE(YEAR('Settings'!$B$5),MONTH('Settings'!$B$5),1),"Overdue",IF($O1207&lt;=EOMONTH('Settings'!$B$5,0),"Due this month",IF($O1207&lt;=EOMONTH('Settings'!$B$5,1),"Due next month","Not yet due"))))))</f>
        <v/>
      </c>
      <c r="Q1207" s="16">
        <f>IF($P1207="Overdue",'Settings'!$B$5-$O1207,"")</f>
        <v/>
      </c>
      <c r="R1207" s="16">
        <f>IF($A1207="","",COUNT($H1207,$J1207,$K1207))</f>
        <v/>
      </c>
      <c r="S1207" s="17">
        <f>IF($O1207="","",DATE(YEAR($O1207),MONTH($O1207),1))</f>
        <v/>
      </c>
      <c r="T1207" s="16">
        <f>IF($P1207="Overdue",COUNTIF($P$3:$P1207,"Overdue"),"")</f>
        <v/>
      </c>
    </row>
    <row r="1208">
      <c r="A1208" s="4" t="n"/>
      <c r="B1208" s="4" t="n"/>
      <c r="C1208" s="14" t="n"/>
      <c r="D1208" s="4" t="n"/>
      <c r="E1208" s="4" t="n"/>
      <c r="F1208" s="5" t="n"/>
      <c r="G1208" s="6" t="n"/>
      <c r="H1208" s="5" t="n"/>
      <c r="I1208" s="4" t="n"/>
      <c r="J1208" s="5" t="n"/>
      <c r="K1208" s="5" t="n"/>
      <c r="L1208" s="4" t="n"/>
      <c r="M1208" s="5" t="n"/>
      <c r="N1208" s="4" t="n"/>
      <c r="O1208" s="15">
        <f>IF($F1208="","",EDATE($F1208,IF($G1208="",'Settings'!$B$6,$G1208)))</f>
        <v/>
      </c>
      <c r="P1208" s="9">
        <f>IF($O1208="","",IF(OR($M1208&lt;&gt;"",$L1208="Booked"),"Booked",IF(OR($L1208="Declined",$L1208="Moved / left"),"Closed",IF($O1208&lt;DATE(YEAR('Settings'!$B$5),MONTH('Settings'!$B$5),1),"Overdue",IF($O1208&lt;=EOMONTH('Settings'!$B$5,0),"Due this month",IF($O1208&lt;=EOMONTH('Settings'!$B$5,1),"Due next month","Not yet due"))))))</f>
        <v/>
      </c>
      <c r="Q1208" s="16">
        <f>IF($P1208="Overdue",'Settings'!$B$5-$O1208,"")</f>
        <v/>
      </c>
      <c r="R1208" s="16">
        <f>IF($A1208="","",COUNT($H1208,$J1208,$K1208))</f>
        <v/>
      </c>
      <c r="S1208" s="17">
        <f>IF($O1208="","",DATE(YEAR($O1208),MONTH($O1208),1))</f>
        <v/>
      </c>
      <c r="T1208" s="16">
        <f>IF($P1208="Overdue",COUNTIF($P$3:$P1208,"Overdue"),"")</f>
        <v/>
      </c>
    </row>
    <row r="1209">
      <c r="A1209" s="4" t="n"/>
      <c r="B1209" s="4" t="n"/>
      <c r="C1209" s="14" t="n"/>
      <c r="D1209" s="4" t="n"/>
      <c r="E1209" s="4" t="n"/>
      <c r="F1209" s="5" t="n"/>
      <c r="G1209" s="6" t="n"/>
      <c r="H1209" s="5" t="n"/>
      <c r="I1209" s="4" t="n"/>
      <c r="J1209" s="5" t="n"/>
      <c r="K1209" s="5" t="n"/>
      <c r="L1209" s="4" t="n"/>
      <c r="M1209" s="5" t="n"/>
      <c r="N1209" s="4" t="n"/>
      <c r="O1209" s="15">
        <f>IF($F1209="","",EDATE($F1209,IF($G1209="",'Settings'!$B$6,$G1209)))</f>
        <v/>
      </c>
      <c r="P1209" s="9">
        <f>IF($O1209="","",IF(OR($M1209&lt;&gt;"",$L1209="Booked"),"Booked",IF(OR($L1209="Declined",$L1209="Moved / left"),"Closed",IF($O1209&lt;DATE(YEAR('Settings'!$B$5),MONTH('Settings'!$B$5),1),"Overdue",IF($O1209&lt;=EOMONTH('Settings'!$B$5,0),"Due this month",IF($O1209&lt;=EOMONTH('Settings'!$B$5,1),"Due next month","Not yet due"))))))</f>
        <v/>
      </c>
      <c r="Q1209" s="16">
        <f>IF($P1209="Overdue",'Settings'!$B$5-$O1209,"")</f>
        <v/>
      </c>
      <c r="R1209" s="16">
        <f>IF($A1209="","",COUNT($H1209,$J1209,$K1209))</f>
        <v/>
      </c>
      <c r="S1209" s="17">
        <f>IF($O1209="","",DATE(YEAR($O1209),MONTH($O1209),1))</f>
        <v/>
      </c>
      <c r="T1209" s="16">
        <f>IF($P1209="Overdue",COUNTIF($P$3:$P1209,"Overdue"),"")</f>
        <v/>
      </c>
    </row>
    <row r="1210">
      <c r="A1210" s="4" t="n"/>
      <c r="B1210" s="4" t="n"/>
      <c r="C1210" s="14" t="n"/>
      <c r="D1210" s="4" t="n"/>
      <c r="E1210" s="4" t="n"/>
      <c r="F1210" s="5" t="n"/>
      <c r="G1210" s="6" t="n"/>
      <c r="H1210" s="5" t="n"/>
      <c r="I1210" s="4" t="n"/>
      <c r="J1210" s="5" t="n"/>
      <c r="K1210" s="5" t="n"/>
      <c r="L1210" s="4" t="n"/>
      <c r="M1210" s="5" t="n"/>
      <c r="N1210" s="4" t="n"/>
      <c r="O1210" s="15">
        <f>IF($F1210="","",EDATE($F1210,IF($G1210="",'Settings'!$B$6,$G1210)))</f>
        <v/>
      </c>
      <c r="P1210" s="9">
        <f>IF($O1210="","",IF(OR($M1210&lt;&gt;"",$L1210="Booked"),"Booked",IF(OR($L1210="Declined",$L1210="Moved / left"),"Closed",IF($O1210&lt;DATE(YEAR('Settings'!$B$5),MONTH('Settings'!$B$5),1),"Overdue",IF($O1210&lt;=EOMONTH('Settings'!$B$5,0),"Due this month",IF($O1210&lt;=EOMONTH('Settings'!$B$5,1),"Due next month","Not yet due"))))))</f>
        <v/>
      </c>
      <c r="Q1210" s="16">
        <f>IF($P1210="Overdue",'Settings'!$B$5-$O1210,"")</f>
        <v/>
      </c>
      <c r="R1210" s="16">
        <f>IF($A1210="","",COUNT($H1210,$J1210,$K1210))</f>
        <v/>
      </c>
      <c r="S1210" s="17">
        <f>IF($O1210="","",DATE(YEAR($O1210),MONTH($O1210),1))</f>
        <v/>
      </c>
      <c r="T1210" s="16">
        <f>IF($P1210="Overdue",COUNTIF($P$3:$P1210,"Overdue"),"")</f>
        <v/>
      </c>
    </row>
    <row r="1211">
      <c r="A1211" s="4" t="n"/>
      <c r="B1211" s="4" t="n"/>
      <c r="C1211" s="14" t="n"/>
      <c r="D1211" s="4" t="n"/>
      <c r="E1211" s="4" t="n"/>
      <c r="F1211" s="5" t="n"/>
      <c r="G1211" s="6" t="n"/>
      <c r="H1211" s="5" t="n"/>
      <c r="I1211" s="4" t="n"/>
      <c r="J1211" s="5" t="n"/>
      <c r="K1211" s="5" t="n"/>
      <c r="L1211" s="4" t="n"/>
      <c r="M1211" s="5" t="n"/>
      <c r="N1211" s="4" t="n"/>
      <c r="O1211" s="15">
        <f>IF($F1211="","",EDATE($F1211,IF($G1211="",'Settings'!$B$6,$G1211)))</f>
        <v/>
      </c>
      <c r="P1211" s="9">
        <f>IF($O1211="","",IF(OR($M1211&lt;&gt;"",$L1211="Booked"),"Booked",IF(OR($L1211="Declined",$L1211="Moved / left"),"Closed",IF($O1211&lt;DATE(YEAR('Settings'!$B$5),MONTH('Settings'!$B$5),1),"Overdue",IF($O1211&lt;=EOMONTH('Settings'!$B$5,0),"Due this month",IF($O1211&lt;=EOMONTH('Settings'!$B$5,1),"Due next month","Not yet due"))))))</f>
        <v/>
      </c>
      <c r="Q1211" s="16">
        <f>IF($P1211="Overdue",'Settings'!$B$5-$O1211,"")</f>
        <v/>
      </c>
      <c r="R1211" s="16">
        <f>IF($A1211="","",COUNT($H1211,$J1211,$K1211))</f>
        <v/>
      </c>
      <c r="S1211" s="17">
        <f>IF($O1211="","",DATE(YEAR($O1211),MONTH($O1211),1))</f>
        <v/>
      </c>
      <c r="T1211" s="16">
        <f>IF($P1211="Overdue",COUNTIF($P$3:$P1211,"Overdue"),"")</f>
        <v/>
      </c>
    </row>
    <row r="1212">
      <c r="A1212" s="4" t="n"/>
      <c r="B1212" s="4" t="n"/>
      <c r="C1212" s="14" t="n"/>
      <c r="D1212" s="4" t="n"/>
      <c r="E1212" s="4" t="n"/>
      <c r="F1212" s="5" t="n"/>
      <c r="G1212" s="6" t="n"/>
      <c r="H1212" s="5" t="n"/>
      <c r="I1212" s="4" t="n"/>
      <c r="J1212" s="5" t="n"/>
      <c r="K1212" s="5" t="n"/>
      <c r="L1212" s="4" t="n"/>
      <c r="M1212" s="5" t="n"/>
      <c r="N1212" s="4" t="n"/>
      <c r="O1212" s="15">
        <f>IF($F1212="","",EDATE($F1212,IF($G1212="",'Settings'!$B$6,$G1212)))</f>
        <v/>
      </c>
      <c r="P1212" s="9">
        <f>IF($O1212="","",IF(OR($M1212&lt;&gt;"",$L1212="Booked"),"Booked",IF(OR($L1212="Declined",$L1212="Moved / left"),"Closed",IF($O1212&lt;DATE(YEAR('Settings'!$B$5),MONTH('Settings'!$B$5),1),"Overdue",IF($O1212&lt;=EOMONTH('Settings'!$B$5,0),"Due this month",IF($O1212&lt;=EOMONTH('Settings'!$B$5,1),"Due next month","Not yet due"))))))</f>
        <v/>
      </c>
      <c r="Q1212" s="16">
        <f>IF($P1212="Overdue",'Settings'!$B$5-$O1212,"")</f>
        <v/>
      </c>
      <c r="R1212" s="16">
        <f>IF($A1212="","",COUNT($H1212,$J1212,$K1212))</f>
        <v/>
      </c>
      <c r="S1212" s="17">
        <f>IF($O1212="","",DATE(YEAR($O1212),MONTH($O1212),1))</f>
        <v/>
      </c>
      <c r="T1212" s="16">
        <f>IF($P1212="Overdue",COUNTIF($P$3:$P1212,"Overdue"),"")</f>
        <v/>
      </c>
    </row>
    <row r="1213">
      <c r="A1213" s="4" t="n"/>
      <c r="B1213" s="4" t="n"/>
      <c r="C1213" s="14" t="n"/>
      <c r="D1213" s="4" t="n"/>
      <c r="E1213" s="4" t="n"/>
      <c r="F1213" s="5" t="n"/>
      <c r="G1213" s="6" t="n"/>
      <c r="H1213" s="5" t="n"/>
      <c r="I1213" s="4" t="n"/>
      <c r="J1213" s="5" t="n"/>
      <c r="K1213" s="5" t="n"/>
      <c r="L1213" s="4" t="n"/>
      <c r="M1213" s="5" t="n"/>
      <c r="N1213" s="4" t="n"/>
      <c r="O1213" s="15">
        <f>IF($F1213="","",EDATE($F1213,IF($G1213="",'Settings'!$B$6,$G1213)))</f>
        <v/>
      </c>
      <c r="P1213" s="9">
        <f>IF($O1213="","",IF(OR($M1213&lt;&gt;"",$L1213="Booked"),"Booked",IF(OR($L1213="Declined",$L1213="Moved / left"),"Closed",IF($O1213&lt;DATE(YEAR('Settings'!$B$5),MONTH('Settings'!$B$5),1),"Overdue",IF($O1213&lt;=EOMONTH('Settings'!$B$5,0),"Due this month",IF($O1213&lt;=EOMONTH('Settings'!$B$5,1),"Due next month","Not yet due"))))))</f>
        <v/>
      </c>
      <c r="Q1213" s="16">
        <f>IF($P1213="Overdue",'Settings'!$B$5-$O1213,"")</f>
        <v/>
      </c>
      <c r="R1213" s="16">
        <f>IF($A1213="","",COUNT($H1213,$J1213,$K1213))</f>
        <v/>
      </c>
      <c r="S1213" s="17">
        <f>IF($O1213="","",DATE(YEAR($O1213),MONTH($O1213),1))</f>
        <v/>
      </c>
      <c r="T1213" s="16">
        <f>IF($P1213="Overdue",COUNTIF($P$3:$P1213,"Overdue"),"")</f>
        <v/>
      </c>
    </row>
    <row r="1214">
      <c r="A1214" s="4" t="n"/>
      <c r="B1214" s="4" t="n"/>
      <c r="C1214" s="14" t="n"/>
      <c r="D1214" s="4" t="n"/>
      <c r="E1214" s="4" t="n"/>
      <c r="F1214" s="5" t="n"/>
      <c r="G1214" s="6" t="n"/>
      <c r="H1214" s="5" t="n"/>
      <c r="I1214" s="4" t="n"/>
      <c r="J1214" s="5" t="n"/>
      <c r="K1214" s="5" t="n"/>
      <c r="L1214" s="4" t="n"/>
      <c r="M1214" s="5" t="n"/>
      <c r="N1214" s="4" t="n"/>
      <c r="O1214" s="15">
        <f>IF($F1214="","",EDATE($F1214,IF($G1214="",'Settings'!$B$6,$G1214)))</f>
        <v/>
      </c>
      <c r="P1214" s="9">
        <f>IF($O1214="","",IF(OR($M1214&lt;&gt;"",$L1214="Booked"),"Booked",IF(OR($L1214="Declined",$L1214="Moved / left"),"Closed",IF($O1214&lt;DATE(YEAR('Settings'!$B$5),MONTH('Settings'!$B$5),1),"Overdue",IF($O1214&lt;=EOMONTH('Settings'!$B$5,0),"Due this month",IF($O1214&lt;=EOMONTH('Settings'!$B$5,1),"Due next month","Not yet due"))))))</f>
        <v/>
      </c>
      <c r="Q1214" s="16">
        <f>IF($P1214="Overdue",'Settings'!$B$5-$O1214,"")</f>
        <v/>
      </c>
      <c r="R1214" s="16">
        <f>IF($A1214="","",COUNT($H1214,$J1214,$K1214))</f>
        <v/>
      </c>
      <c r="S1214" s="17">
        <f>IF($O1214="","",DATE(YEAR($O1214),MONTH($O1214),1))</f>
        <v/>
      </c>
      <c r="T1214" s="16">
        <f>IF($P1214="Overdue",COUNTIF($P$3:$P1214,"Overdue"),"")</f>
        <v/>
      </c>
    </row>
    <row r="1215">
      <c r="A1215" s="4" t="n"/>
      <c r="B1215" s="4" t="n"/>
      <c r="C1215" s="14" t="n"/>
      <c r="D1215" s="4" t="n"/>
      <c r="E1215" s="4" t="n"/>
      <c r="F1215" s="5" t="n"/>
      <c r="G1215" s="6" t="n"/>
      <c r="H1215" s="5" t="n"/>
      <c r="I1215" s="4" t="n"/>
      <c r="J1215" s="5" t="n"/>
      <c r="K1215" s="5" t="n"/>
      <c r="L1215" s="4" t="n"/>
      <c r="M1215" s="5" t="n"/>
      <c r="N1215" s="4" t="n"/>
      <c r="O1215" s="15">
        <f>IF($F1215="","",EDATE($F1215,IF($G1215="",'Settings'!$B$6,$G1215)))</f>
        <v/>
      </c>
      <c r="P1215" s="9">
        <f>IF($O1215="","",IF(OR($M1215&lt;&gt;"",$L1215="Booked"),"Booked",IF(OR($L1215="Declined",$L1215="Moved / left"),"Closed",IF($O1215&lt;DATE(YEAR('Settings'!$B$5),MONTH('Settings'!$B$5),1),"Overdue",IF($O1215&lt;=EOMONTH('Settings'!$B$5,0),"Due this month",IF($O1215&lt;=EOMONTH('Settings'!$B$5,1),"Due next month","Not yet due"))))))</f>
        <v/>
      </c>
      <c r="Q1215" s="16">
        <f>IF($P1215="Overdue",'Settings'!$B$5-$O1215,"")</f>
        <v/>
      </c>
      <c r="R1215" s="16">
        <f>IF($A1215="","",COUNT($H1215,$J1215,$K1215))</f>
        <v/>
      </c>
      <c r="S1215" s="17">
        <f>IF($O1215="","",DATE(YEAR($O1215),MONTH($O1215),1))</f>
        <v/>
      </c>
      <c r="T1215" s="16">
        <f>IF($P1215="Overdue",COUNTIF($P$3:$P1215,"Overdue"),"")</f>
        <v/>
      </c>
    </row>
    <row r="1216">
      <c r="A1216" s="4" t="n"/>
      <c r="B1216" s="4" t="n"/>
      <c r="C1216" s="14" t="n"/>
      <c r="D1216" s="4" t="n"/>
      <c r="E1216" s="4" t="n"/>
      <c r="F1216" s="5" t="n"/>
      <c r="G1216" s="6" t="n"/>
      <c r="H1216" s="5" t="n"/>
      <c r="I1216" s="4" t="n"/>
      <c r="J1216" s="5" t="n"/>
      <c r="K1216" s="5" t="n"/>
      <c r="L1216" s="4" t="n"/>
      <c r="M1216" s="5" t="n"/>
      <c r="N1216" s="4" t="n"/>
      <c r="O1216" s="15">
        <f>IF($F1216="","",EDATE($F1216,IF($G1216="",'Settings'!$B$6,$G1216)))</f>
        <v/>
      </c>
      <c r="P1216" s="9">
        <f>IF($O1216="","",IF(OR($M1216&lt;&gt;"",$L1216="Booked"),"Booked",IF(OR($L1216="Declined",$L1216="Moved / left"),"Closed",IF($O1216&lt;DATE(YEAR('Settings'!$B$5),MONTH('Settings'!$B$5),1),"Overdue",IF($O1216&lt;=EOMONTH('Settings'!$B$5,0),"Due this month",IF($O1216&lt;=EOMONTH('Settings'!$B$5,1),"Due next month","Not yet due"))))))</f>
        <v/>
      </c>
      <c r="Q1216" s="16">
        <f>IF($P1216="Overdue",'Settings'!$B$5-$O1216,"")</f>
        <v/>
      </c>
      <c r="R1216" s="16">
        <f>IF($A1216="","",COUNT($H1216,$J1216,$K1216))</f>
        <v/>
      </c>
      <c r="S1216" s="17">
        <f>IF($O1216="","",DATE(YEAR($O1216),MONTH($O1216),1))</f>
        <v/>
      </c>
      <c r="T1216" s="16">
        <f>IF($P1216="Overdue",COUNTIF($P$3:$P1216,"Overdue"),"")</f>
        <v/>
      </c>
    </row>
    <row r="1217">
      <c r="A1217" s="4" t="n"/>
      <c r="B1217" s="4" t="n"/>
      <c r="C1217" s="14" t="n"/>
      <c r="D1217" s="4" t="n"/>
      <c r="E1217" s="4" t="n"/>
      <c r="F1217" s="5" t="n"/>
      <c r="G1217" s="6" t="n"/>
      <c r="H1217" s="5" t="n"/>
      <c r="I1217" s="4" t="n"/>
      <c r="J1217" s="5" t="n"/>
      <c r="K1217" s="5" t="n"/>
      <c r="L1217" s="4" t="n"/>
      <c r="M1217" s="5" t="n"/>
      <c r="N1217" s="4" t="n"/>
      <c r="O1217" s="15">
        <f>IF($F1217="","",EDATE($F1217,IF($G1217="",'Settings'!$B$6,$G1217)))</f>
        <v/>
      </c>
      <c r="P1217" s="9">
        <f>IF($O1217="","",IF(OR($M1217&lt;&gt;"",$L1217="Booked"),"Booked",IF(OR($L1217="Declined",$L1217="Moved / left"),"Closed",IF($O1217&lt;DATE(YEAR('Settings'!$B$5),MONTH('Settings'!$B$5),1),"Overdue",IF($O1217&lt;=EOMONTH('Settings'!$B$5,0),"Due this month",IF($O1217&lt;=EOMONTH('Settings'!$B$5,1),"Due next month","Not yet due"))))))</f>
        <v/>
      </c>
      <c r="Q1217" s="16">
        <f>IF($P1217="Overdue",'Settings'!$B$5-$O1217,"")</f>
        <v/>
      </c>
      <c r="R1217" s="16">
        <f>IF($A1217="","",COUNT($H1217,$J1217,$K1217))</f>
        <v/>
      </c>
      <c r="S1217" s="17">
        <f>IF($O1217="","",DATE(YEAR($O1217),MONTH($O1217),1))</f>
        <v/>
      </c>
      <c r="T1217" s="16">
        <f>IF($P1217="Overdue",COUNTIF($P$3:$P1217,"Overdue"),"")</f>
        <v/>
      </c>
    </row>
    <row r="1218">
      <c r="A1218" s="4" t="n"/>
      <c r="B1218" s="4" t="n"/>
      <c r="C1218" s="14" t="n"/>
      <c r="D1218" s="4" t="n"/>
      <c r="E1218" s="4" t="n"/>
      <c r="F1218" s="5" t="n"/>
      <c r="G1218" s="6" t="n"/>
      <c r="H1218" s="5" t="n"/>
      <c r="I1218" s="4" t="n"/>
      <c r="J1218" s="5" t="n"/>
      <c r="K1218" s="5" t="n"/>
      <c r="L1218" s="4" t="n"/>
      <c r="M1218" s="5" t="n"/>
      <c r="N1218" s="4" t="n"/>
      <c r="O1218" s="15">
        <f>IF($F1218="","",EDATE($F1218,IF($G1218="",'Settings'!$B$6,$G1218)))</f>
        <v/>
      </c>
      <c r="P1218" s="9">
        <f>IF($O1218="","",IF(OR($M1218&lt;&gt;"",$L1218="Booked"),"Booked",IF(OR($L1218="Declined",$L1218="Moved / left"),"Closed",IF($O1218&lt;DATE(YEAR('Settings'!$B$5),MONTH('Settings'!$B$5),1),"Overdue",IF($O1218&lt;=EOMONTH('Settings'!$B$5,0),"Due this month",IF($O1218&lt;=EOMONTH('Settings'!$B$5,1),"Due next month","Not yet due"))))))</f>
        <v/>
      </c>
      <c r="Q1218" s="16">
        <f>IF($P1218="Overdue",'Settings'!$B$5-$O1218,"")</f>
        <v/>
      </c>
      <c r="R1218" s="16">
        <f>IF($A1218="","",COUNT($H1218,$J1218,$K1218))</f>
        <v/>
      </c>
      <c r="S1218" s="17">
        <f>IF($O1218="","",DATE(YEAR($O1218),MONTH($O1218),1))</f>
        <v/>
      </c>
      <c r="T1218" s="16">
        <f>IF($P1218="Overdue",COUNTIF($P$3:$P1218,"Overdue"),"")</f>
        <v/>
      </c>
    </row>
    <row r="1219">
      <c r="A1219" s="4" t="n"/>
      <c r="B1219" s="4" t="n"/>
      <c r="C1219" s="14" t="n"/>
      <c r="D1219" s="4" t="n"/>
      <c r="E1219" s="4" t="n"/>
      <c r="F1219" s="5" t="n"/>
      <c r="G1219" s="6" t="n"/>
      <c r="H1219" s="5" t="n"/>
      <c r="I1219" s="4" t="n"/>
      <c r="J1219" s="5" t="n"/>
      <c r="K1219" s="5" t="n"/>
      <c r="L1219" s="4" t="n"/>
      <c r="M1219" s="5" t="n"/>
      <c r="N1219" s="4" t="n"/>
      <c r="O1219" s="15">
        <f>IF($F1219="","",EDATE($F1219,IF($G1219="",'Settings'!$B$6,$G1219)))</f>
        <v/>
      </c>
      <c r="P1219" s="9">
        <f>IF($O1219="","",IF(OR($M1219&lt;&gt;"",$L1219="Booked"),"Booked",IF(OR($L1219="Declined",$L1219="Moved / left"),"Closed",IF($O1219&lt;DATE(YEAR('Settings'!$B$5),MONTH('Settings'!$B$5),1),"Overdue",IF($O1219&lt;=EOMONTH('Settings'!$B$5,0),"Due this month",IF($O1219&lt;=EOMONTH('Settings'!$B$5,1),"Due next month","Not yet due"))))))</f>
        <v/>
      </c>
      <c r="Q1219" s="16">
        <f>IF($P1219="Overdue",'Settings'!$B$5-$O1219,"")</f>
        <v/>
      </c>
      <c r="R1219" s="16">
        <f>IF($A1219="","",COUNT($H1219,$J1219,$K1219))</f>
        <v/>
      </c>
      <c r="S1219" s="17">
        <f>IF($O1219="","",DATE(YEAR($O1219),MONTH($O1219),1))</f>
        <v/>
      </c>
      <c r="T1219" s="16">
        <f>IF($P1219="Overdue",COUNTIF($P$3:$P1219,"Overdue"),"")</f>
        <v/>
      </c>
    </row>
    <row r="1220">
      <c r="A1220" s="4" t="n"/>
      <c r="B1220" s="4" t="n"/>
      <c r="C1220" s="14" t="n"/>
      <c r="D1220" s="4" t="n"/>
      <c r="E1220" s="4" t="n"/>
      <c r="F1220" s="5" t="n"/>
      <c r="G1220" s="6" t="n"/>
      <c r="H1220" s="5" t="n"/>
      <c r="I1220" s="4" t="n"/>
      <c r="J1220" s="5" t="n"/>
      <c r="K1220" s="5" t="n"/>
      <c r="L1220" s="4" t="n"/>
      <c r="M1220" s="5" t="n"/>
      <c r="N1220" s="4" t="n"/>
      <c r="O1220" s="15">
        <f>IF($F1220="","",EDATE($F1220,IF($G1220="",'Settings'!$B$6,$G1220)))</f>
        <v/>
      </c>
      <c r="P1220" s="9">
        <f>IF($O1220="","",IF(OR($M1220&lt;&gt;"",$L1220="Booked"),"Booked",IF(OR($L1220="Declined",$L1220="Moved / left"),"Closed",IF($O1220&lt;DATE(YEAR('Settings'!$B$5),MONTH('Settings'!$B$5),1),"Overdue",IF($O1220&lt;=EOMONTH('Settings'!$B$5,0),"Due this month",IF($O1220&lt;=EOMONTH('Settings'!$B$5,1),"Due next month","Not yet due"))))))</f>
        <v/>
      </c>
      <c r="Q1220" s="16">
        <f>IF($P1220="Overdue",'Settings'!$B$5-$O1220,"")</f>
        <v/>
      </c>
      <c r="R1220" s="16">
        <f>IF($A1220="","",COUNT($H1220,$J1220,$K1220))</f>
        <v/>
      </c>
      <c r="S1220" s="17">
        <f>IF($O1220="","",DATE(YEAR($O1220),MONTH($O1220),1))</f>
        <v/>
      </c>
      <c r="T1220" s="16">
        <f>IF($P1220="Overdue",COUNTIF($P$3:$P1220,"Overdue"),"")</f>
        <v/>
      </c>
    </row>
    <row r="1221">
      <c r="A1221" s="4" t="n"/>
      <c r="B1221" s="4" t="n"/>
      <c r="C1221" s="14" t="n"/>
      <c r="D1221" s="4" t="n"/>
      <c r="E1221" s="4" t="n"/>
      <c r="F1221" s="5" t="n"/>
      <c r="G1221" s="6" t="n"/>
      <c r="H1221" s="5" t="n"/>
      <c r="I1221" s="4" t="n"/>
      <c r="J1221" s="5" t="n"/>
      <c r="K1221" s="5" t="n"/>
      <c r="L1221" s="4" t="n"/>
      <c r="M1221" s="5" t="n"/>
      <c r="N1221" s="4" t="n"/>
      <c r="O1221" s="15">
        <f>IF($F1221="","",EDATE($F1221,IF($G1221="",'Settings'!$B$6,$G1221)))</f>
        <v/>
      </c>
      <c r="P1221" s="9">
        <f>IF($O1221="","",IF(OR($M1221&lt;&gt;"",$L1221="Booked"),"Booked",IF(OR($L1221="Declined",$L1221="Moved / left"),"Closed",IF($O1221&lt;DATE(YEAR('Settings'!$B$5),MONTH('Settings'!$B$5),1),"Overdue",IF($O1221&lt;=EOMONTH('Settings'!$B$5,0),"Due this month",IF($O1221&lt;=EOMONTH('Settings'!$B$5,1),"Due next month","Not yet due"))))))</f>
        <v/>
      </c>
      <c r="Q1221" s="16">
        <f>IF($P1221="Overdue",'Settings'!$B$5-$O1221,"")</f>
        <v/>
      </c>
      <c r="R1221" s="16">
        <f>IF($A1221="","",COUNT($H1221,$J1221,$K1221))</f>
        <v/>
      </c>
      <c r="S1221" s="17">
        <f>IF($O1221="","",DATE(YEAR($O1221),MONTH($O1221),1))</f>
        <v/>
      </c>
      <c r="T1221" s="16">
        <f>IF($P1221="Overdue",COUNTIF($P$3:$P1221,"Overdue"),"")</f>
        <v/>
      </c>
    </row>
    <row r="1222">
      <c r="A1222" s="4" t="n"/>
      <c r="B1222" s="4" t="n"/>
      <c r="C1222" s="14" t="n"/>
      <c r="D1222" s="4" t="n"/>
      <c r="E1222" s="4" t="n"/>
      <c r="F1222" s="5" t="n"/>
      <c r="G1222" s="6" t="n"/>
      <c r="H1222" s="5" t="n"/>
      <c r="I1222" s="4" t="n"/>
      <c r="J1222" s="5" t="n"/>
      <c r="K1222" s="5" t="n"/>
      <c r="L1222" s="4" t="n"/>
      <c r="M1222" s="5" t="n"/>
      <c r="N1222" s="4" t="n"/>
      <c r="O1222" s="15">
        <f>IF($F1222="","",EDATE($F1222,IF($G1222="",'Settings'!$B$6,$G1222)))</f>
        <v/>
      </c>
      <c r="P1222" s="9">
        <f>IF($O1222="","",IF(OR($M1222&lt;&gt;"",$L1222="Booked"),"Booked",IF(OR($L1222="Declined",$L1222="Moved / left"),"Closed",IF($O1222&lt;DATE(YEAR('Settings'!$B$5),MONTH('Settings'!$B$5),1),"Overdue",IF($O1222&lt;=EOMONTH('Settings'!$B$5,0),"Due this month",IF($O1222&lt;=EOMONTH('Settings'!$B$5,1),"Due next month","Not yet due"))))))</f>
        <v/>
      </c>
      <c r="Q1222" s="16">
        <f>IF($P1222="Overdue",'Settings'!$B$5-$O1222,"")</f>
        <v/>
      </c>
      <c r="R1222" s="16">
        <f>IF($A1222="","",COUNT($H1222,$J1222,$K1222))</f>
        <v/>
      </c>
      <c r="S1222" s="17">
        <f>IF($O1222="","",DATE(YEAR($O1222),MONTH($O1222),1))</f>
        <v/>
      </c>
      <c r="T1222" s="16">
        <f>IF($P1222="Overdue",COUNTIF($P$3:$P1222,"Overdue"),"")</f>
        <v/>
      </c>
    </row>
    <row r="1223">
      <c r="A1223" s="4" t="n"/>
      <c r="B1223" s="4" t="n"/>
      <c r="C1223" s="14" t="n"/>
      <c r="D1223" s="4" t="n"/>
      <c r="E1223" s="4" t="n"/>
      <c r="F1223" s="5" t="n"/>
      <c r="G1223" s="6" t="n"/>
      <c r="H1223" s="5" t="n"/>
      <c r="I1223" s="4" t="n"/>
      <c r="J1223" s="5" t="n"/>
      <c r="K1223" s="5" t="n"/>
      <c r="L1223" s="4" t="n"/>
      <c r="M1223" s="5" t="n"/>
      <c r="N1223" s="4" t="n"/>
      <c r="O1223" s="15">
        <f>IF($F1223="","",EDATE($F1223,IF($G1223="",'Settings'!$B$6,$G1223)))</f>
        <v/>
      </c>
      <c r="P1223" s="9">
        <f>IF($O1223="","",IF(OR($M1223&lt;&gt;"",$L1223="Booked"),"Booked",IF(OR($L1223="Declined",$L1223="Moved / left"),"Closed",IF($O1223&lt;DATE(YEAR('Settings'!$B$5),MONTH('Settings'!$B$5),1),"Overdue",IF($O1223&lt;=EOMONTH('Settings'!$B$5,0),"Due this month",IF($O1223&lt;=EOMONTH('Settings'!$B$5,1),"Due next month","Not yet due"))))))</f>
        <v/>
      </c>
      <c r="Q1223" s="16">
        <f>IF($P1223="Overdue",'Settings'!$B$5-$O1223,"")</f>
        <v/>
      </c>
      <c r="R1223" s="16">
        <f>IF($A1223="","",COUNT($H1223,$J1223,$K1223))</f>
        <v/>
      </c>
      <c r="S1223" s="17">
        <f>IF($O1223="","",DATE(YEAR($O1223),MONTH($O1223),1))</f>
        <v/>
      </c>
      <c r="T1223" s="16">
        <f>IF($P1223="Overdue",COUNTIF($P$3:$P1223,"Overdue"),"")</f>
        <v/>
      </c>
    </row>
    <row r="1224">
      <c r="A1224" s="4" t="n"/>
      <c r="B1224" s="4" t="n"/>
      <c r="C1224" s="14" t="n"/>
      <c r="D1224" s="4" t="n"/>
      <c r="E1224" s="4" t="n"/>
      <c r="F1224" s="5" t="n"/>
      <c r="G1224" s="6" t="n"/>
      <c r="H1224" s="5" t="n"/>
      <c r="I1224" s="4" t="n"/>
      <c r="J1224" s="5" t="n"/>
      <c r="K1224" s="5" t="n"/>
      <c r="L1224" s="4" t="n"/>
      <c r="M1224" s="5" t="n"/>
      <c r="N1224" s="4" t="n"/>
      <c r="O1224" s="15">
        <f>IF($F1224="","",EDATE($F1224,IF($G1224="",'Settings'!$B$6,$G1224)))</f>
        <v/>
      </c>
      <c r="P1224" s="9">
        <f>IF($O1224="","",IF(OR($M1224&lt;&gt;"",$L1224="Booked"),"Booked",IF(OR($L1224="Declined",$L1224="Moved / left"),"Closed",IF($O1224&lt;DATE(YEAR('Settings'!$B$5),MONTH('Settings'!$B$5),1),"Overdue",IF($O1224&lt;=EOMONTH('Settings'!$B$5,0),"Due this month",IF($O1224&lt;=EOMONTH('Settings'!$B$5,1),"Due next month","Not yet due"))))))</f>
        <v/>
      </c>
      <c r="Q1224" s="16">
        <f>IF($P1224="Overdue",'Settings'!$B$5-$O1224,"")</f>
        <v/>
      </c>
      <c r="R1224" s="16">
        <f>IF($A1224="","",COUNT($H1224,$J1224,$K1224))</f>
        <v/>
      </c>
      <c r="S1224" s="17">
        <f>IF($O1224="","",DATE(YEAR($O1224),MONTH($O1224),1))</f>
        <v/>
      </c>
      <c r="T1224" s="16">
        <f>IF($P1224="Overdue",COUNTIF($P$3:$P1224,"Overdue"),"")</f>
        <v/>
      </c>
    </row>
    <row r="1225">
      <c r="A1225" s="4" t="n"/>
      <c r="B1225" s="4" t="n"/>
      <c r="C1225" s="14" t="n"/>
      <c r="D1225" s="4" t="n"/>
      <c r="E1225" s="4" t="n"/>
      <c r="F1225" s="5" t="n"/>
      <c r="G1225" s="6" t="n"/>
      <c r="H1225" s="5" t="n"/>
      <c r="I1225" s="4" t="n"/>
      <c r="J1225" s="5" t="n"/>
      <c r="K1225" s="5" t="n"/>
      <c r="L1225" s="4" t="n"/>
      <c r="M1225" s="5" t="n"/>
      <c r="N1225" s="4" t="n"/>
      <c r="O1225" s="15">
        <f>IF($F1225="","",EDATE($F1225,IF($G1225="",'Settings'!$B$6,$G1225)))</f>
        <v/>
      </c>
      <c r="P1225" s="9">
        <f>IF($O1225="","",IF(OR($M1225&lt;&gt;"",$L1225="Booked"),"Booked",IF(OR($L1225="Declined",$L1225="Moved / left"),"Closed",IF($O1225&lt;DATE(YEAR('Settings'!$B$5),MONTH('Settings'!$B$5),1),"Overdue",IF($O1225&lt;=EOMONTH('Settings'!$B$5,0),"Due this month",IF($O1225&lt;=EOMONTH('Settings'!$B$5,1),"Due next month","Not yet due"))))))</f>
        <v/>
      </c>
      <c r="Q1225" s="16">
        <f>IF($P1225="Overdue",'Settings'!$B$5-$O1225,"")</f>
        <v/>
      </c>
      <c r="R1225" s="16">
        <f>IF($A1225="","",COUNT($H1225,$J1225,$K1225))</f>
        <v/>
      </c>
      <c r="S1225" s="17">
        <f>IF($O1225="","",DATE(YEAR($O1225),MONTH($O1225),1))</f>
        <v/>
      </c>
      <c r="T1225" s="16">
        <f>IF($P1225="Overdue",COUNTIF($P$3:$P1225,"Overdue"),"")</f>
        <v/>
      </c>
    </row>
    <row r="1226">
      <c r="A1226" s="4" t="n"/>
      <c r="B1226" s="4" t="n"/>
      <c r="C1226" s="14" t="n"/>
      <c r="D1226" s="4" t="n"/>
      <c r="E1226" s="4" t="n"/>
      <c r="F1226" s="5" t="n"/>
      <c r="G1226" s="6" t="n"/>
      <c r="H1226" s="5" t="n"/>
      <c r="I1226" s="4" t="n"/>
      <c r="J1226" s="5" t="n"/>
      <c r="K1226" s="5" t="n"/>
      <c r="L1226" s="4" t="n"/>
      <c r="M1226" s="5" t="n"/>
      <c r="N1226" s="4" t="n"/>
      <c r="O1226" s="15">
        <f>IF($F1226="","",EDATE($F1226,IF($G1226="",'Settings'!$B$6,$G1226)))</f>
        <v/>
      </c>
      <c r="P1226" s="9">
        <f>IF($O1226="","",IF(OR($M1226&lt;&gt;"",$L1226="Booked"),"Booked",IF(OR($L1226="Declined",$L1226="Moved / left"),"Closed",IF($O1226&lt;DATE(YEAR('Settings'!$B$5),MONTH('Settings'!$B$5),1),"Overdue",IF($O1226&lt;=EOMONTH('Settings'!$B$5,0),"Due this month",IF($O1226&lt;=EOMONTH('Settings'!$B$5,1),"Due next month","Not yet due"))))))</f>
        <v/>
      </c>
      <c r="Q1226" s="16">
        <f>IF($P1226="Overdue",'Settings'!$B$5-$O1226,"")</f>
        <v/>
      </c>
      <c r="R1226" s="16">
        <f>IF($A1226="","",COUNT($H1226,$J1226,$K1226))</f>
        <v/>
      </c>
      <c r="S1226" s="17">
        <f>IF($O1226="","",DATE(YEAR($O1226),MONTH($O1226),1))</f>
        <v/>
      </c>
      <c r="T1226" s="16">
        <f>IF($P1226="Overdue",COUNTIF($P$3:$P1226,"Overdue"),"")</f>
        <v/>
      </c>
    </row>
    <row r="1227">
      <c r="A1227" s="4" t="n"/>
      <c r="B1227" s="4" t="n"/>
      <c r="C1227" s="14" t="n"/>
      <c r="D1227" s="4" t="n"/>
      <c r="E1227" s="4" t="n"/>
      <c r="F1227" s="5" t="n"/>
      <c r="G1227" s="6" t="n"/>
      <c r="H1227" s="5" t="n"/>
      <c r="I1227" s="4" t="n"/>
      <c r="J1227" s="5" t="n"/>
      <c r="K1227" s="5" t="n"/>
      <c r="L1227" s="4" t="n"/>
      <c r="M1227" s="5" t="n"/>
      <c r="N1227" s="4" t="n"/>
      <c r="O1227" s="15">
        <f>IF($F1227="","",EDATE($F1227,IF($G1227="",'Settings'!$B$6,$G1227)))</f>
        <v/>
      </c>
      <c r="P1227" s="9">
        <f>IF($O1227="","",IF(OR($M1227&lt;&gt;"",$L1227="Booked"),"Booked",IF(OR($L1227="Declined",$L1227="Moved / left"),"Closed",IF($O1227&lt;DATE(YEAR('Settings'!$B$5),MONTH('Settings'!$B$5),1),"Overdue",IF($O1227&lt;=EOMONTH('Settings'!$B$5,0),"Due this month",IF($O1227&lt;=EOMONTH('Settings'!$B$5,1),"Due next month","Not yet due"))))))</f>
        <v/>
      </c>
      <c r="Q1227" s="16">
        <f>IF($P1227="Overdue",'Settings'!$B$5-$O1227,"")</f>
        <v/>
      </c>
      <c r="R1227" s="16">
        <f>IF($A1227="","",COUNT($H1227,$J1227,$K1227))</f>
        <v/>
      </c>
      <c r="S1227" s="17">
        <f>IF($O1227="","",DATE(YEAR($O1227),MONTH($O1227),1))</f>
        <v/>
      </c>
      <c r="T1227" s="16">
        <f>IF($P1227="Overdue",COUNTIF($P$3:$P1227,"Overdue"),"")</f>
        <v/>
      </c>
    </row>
    <row r="1228">
      <c r="A1228" s="4" t="n"/>
      <c r="B1228" s="4" t="n"/>
      <c r="C1228" s="14" t="n"/>
      <c r="D1228" s="4" t="n"/>
      <c r="E1228" s="4" t="n"/>
      <c r="F1228" s="5" t="n"/>
      <c r="G1228" s="6" t="n"/>
      <c r="H1228" s="5" t="n"/>
      <c r="I1228" s="4" t="n"/>
      <c r="J1228" s="5" t="n"/>
      <c r="K1228" s="5" t="n"/>
      <c r="L1228" s="4" t="n"/>
      <c r="M1228" s="5" t="n"/>
      <c r="N1228" s="4" t="n"/>
      <c r="O1228" s="15">
        <f>IF($F1228="","",EDATE($F1228,IF($G1228="",'Settings'!$B$6,$G1228)))</f>
        <v/>
      </c>
      <c r="P1228" s="9">
        <f>IF($O1228="","",IF(OR($M1228&lt;&gt;"",$L1228="Booked"),"Booked",IF(OR($L1228="Declined",$L1228="Moved / left"),"Closed",IF($O1228&lt;DATE(YEAR('Settings'!$B$5),MONTH('Settings'!$B$5),1),"Overdue",IF($O1228&lt;=EOMONTH('Settings'!$B$5,0),"Due this month",IF($O1228&lt;=EOMONTH('Settings'!$B$5,1),"Due next month","Not yet due"))))))</f>
        <v/>
      </c>
      <c r="Q1228" s="16">
        <f>IF($P1228="Overdue",'Settings'!$B$5-$O1228,"")</f>
        <v/>
      </c>
      <c r="R1228" s="16">
        <f>IF($A1228="","",COUNT($H1228,$J1228,$K1228))</f>
        <v/>
      </c>
      <c r="S1228" s="17">
        <f>IF($O1228="","",DATE(YEAR($O1228),MONTH($O1228),1))</f>
        <v/>
      </c>
      <c r="T1228" s="16">
        <f>IF($P1228="Overdue",COUNTIF($P$3:$P1228,"Overdue"),"")</f>
        <v/>
      </c>
    </row>
    <row r="1229">
      <c r="A1229" s="4" t="n"/>
      <c r="B1229" s="4" t="n"/>
      <c r="C1229" s="14" t="n"/>
      <c r="D1229" s="4" t="n"/>
      <c r="E1229" s="4" t="n"/>
      <c r="F1229" s="5" t="n"/>
      <c r="G1229" s="6" t="n"/>
      <c r="H1229" s="5" t="n"/>
      <c r="I1229" s="4" t="n"/>
      <c r="J1229" s="5" t="n"/>
      <c r="K1229" s="5" t="n"/>
      <c r="L1229" s="4" t="n"/>
      <c r="M1229" s="5" t="n"/>
      <c r="N1229" s="4" t="n"/>
      <c r="O1229" s="15">
        <f>IF($F1229="","",EDATE($F1229,IF($G1229="",'Settings'!$B$6,$G1229)))</f>
        <v/>
      </c>
      <c r="P1229" s="9">
        <f>IF($O1229="","",IF(OR($M1229&lt;&gt;"",$L1229="Booked"),"Booked",IF(OR($L1229="Declined",$L1229="Moved / left"),"Closed",IF($O1229&lt;DATE(YEAR('Settings'!$B$5),MONTH('Settings'!$B$5),1),"Overdue",IF($O1229&lt;=EOMONTH('Settings'!$B$5,0),"Due this month",IF($O1229&lt;=EOMONTH('Settings'!$B$5,1),"Due next month","Not yet due"))))))</f>
        <v/>
      </c>
      <c r="Q1229" s="16">
        <f>IF($P1229="Overdue",'Settings'!$B$5-$O1229,"")</f>
        <v/>
      </c>
      <c r="R1229" s="16">
        <f>IF($A1229="","",COUNT($H1229,$J1229,$K1229))</f>
        <v/>
      </c>
      <c r="S1229" s="17">
        <f>IF($O1229="","",DATE(YEAR($O1229),MONTH($O1229),1))</f>
        <v/>
      </c>
      <c r="T1229" s="16">
        <f>IF($P1229="Overdue",COUNTIF($P$3:$P1229,"Overdue"),"")</f>
        <v/>
      </c>
    </row>
    <row r="1230">
      <c r="A1230" s="4" t="n"/>
      <c r="B1230" s="4" t="n"/>
      <c r="C1230" s="14" t="n"/>
      <c r="D1230" s="4" t="n"/>
      <c r="E1230" s="4" t="n"/>
      <c r="F1230" s="5" t="n"/>
      <c r="G1230" s="6" t="n"/>
      <c r="H1230" s="5" t="n"/>
      <c r="I1230" s="4" t="n"/>
      <c r="J1230" s="5" t="n"/>
      <c r="K1230" s="5" t="n"/>
      <c r="L1230" s="4" t="n"/>
      <c r="M1230" s="5" t="n"/>
      <c r="N1230" s="4" t="n"/>
      <c r="O1230" s="15">
        <f>IF($F1230="","",EDATE($F1230,IF($G1230="",'Settings'!$B$6,$G1230)))</f>
        <v/>
      </c>
      <c r="P1230" s="9">
        <f>IF($O1230="","",IF(OR($M1230&lt;&gt;"",$L1230="Booked"),"Booked",IF(OR($L1230="Declined",$L1230="Moved / left"),"Closed",IF($O1230&lt;DATE(YEAR('Settings'!$B$5),MONTH('Settings'!$B$5),1),"Overdue",IF($O1230&lt;=EOMONTH('Settings'!$B$5,0),"Due this month",IF($O1230&lt;=EOMONTH('Settings'!$B$5,1),"Due next month","Not yet due"))))))</f>
        <v/>
      </c>
      <c r="Q1230" s="16">
        <f>IF($P1230="Overdue",'Settings'!$B$5-$O1230,"")</f>
        <v/>
      </c>
      <c r="R1230" s="16">
        <f>IF($A1230="","",COUNT($H1230,$J1230,$K1230))</f>
        <v/>
      </c>
      <c r="S1230" s="17">
        <f>IF($O1230="","",DATE(YEAR($O1230),MONTH($O1230),1))</f>
        <v/>
      </c>
      <c r="T1230" s="16">
        <f>IF($P1230="Overdue",COUNTIF($P$3:$P1230,"Overdue"),"")</f>
        <v/>
      </c>
    </row>
    <row r="1231">
      <c r="A1231" s="4" t="n"/>
      <c r="B1231" s="4" t="n"/>
      <c r="C1231" s="14" t="n"/>
      <c r="D1231" s="4" t="n"/>
      <c r="E1231" s="4" t="n"/>
      <c r="F1231" s="5" t="n"/>
      <c r="G1231" s="6" t="n"/>
      <c r="H1231" s="5" t="n"/>
      <c r="I1231" s="4" t="n"/>
      <c r="J1231" s="5" t="n"/>
      <c r="K1231" s="5" t="n"/>
      <c r="L1231" s="4" t="n"/>
      <c r="M1231" s="5" t="n"/>
      <c r="N1231" s="4" t="n"/>
      <c r="O1231" s="15">
        <f>IF($F1231="","",EDATE($F1231,IF($G1231="",'Settings'!$B$6,$G1231)))</f>
        <v/>
      </c>
      <c r="P1231" s="9">
        <f>IF($O1231="","",IF(OR($M1231&lt;&gt;"",$L1231="Booked"),"Booked",IF(OR($L1231="Declined",$L1231="Moved / left"),"Closed",IF($O1231&lt;DATE(YEAR('Settings'!$B$5),MONTH('Settings'!$B$5),1),"Overdue",IF($O1231&lt;=EOMONTH('Settings'!$B$5,0),"Due this month",IF($O1231&lt;=EOMONTH('Settings'!$B$5,1),"Due next month","Not yet due"))))))</f>
        <v/>
      </c>
      <c r="Q1231" s="16">
        <f>IF($P1231="Overdue",'Settings'!$B$5-$O1231,"")</f>
        <v/>
      </c>
      <c r="R1231" s="16">
        <f>IF($A1231="","",COUNT($H1231,$J1231,$K1231))</f>
        <v/>
      </c>
      <c r="S1231" s="17">
        <f>IF($O1231="","",DATE(YEAR($O1231),MONTH($O1231),1))</f>
        <v/>
      </c>
      <c r="T1231" s="16">
        <f>IF($P1231="Overdue",COUNTIF($P$3:$P1231,"Overdue"),"")</f>
        <v/>
      </c>
    </row>
    <row r="1232">
      <c r="A1232" s="4" t="n"/>
      <c r="B1232" s="4" t="n"/>
      <c r="C1232" s="14" t="n"/>
      <c r="D1232" s="4" t="n"/>
      <c r="E1232" s="4" t="n"/>
      <c r="F1232" s="5" t="n"/>
      <c r="G1232" s="6" t="n"/>
      <c r="H1232" s="5" t="n"/>
      <c r="I1232" s="4" t="n"/>
      <c r="J1232" s="5" t="n"/>
      <c r="K1232" s="5" t="n"/>
      <c r="L1232" s="4" t="n"/>
      <c r="M1232" s="5" t="n"/>
      <c r="N1232" s="4" t="n"/>
      <c r="O1232" s="15">
        <f>IF($F1232="","",EDATE($F1232,IF($G1232="",'Settings'!$B$6,$G1232)))</f>
        <v/>
      </c>
      <c r="P1232" s="9">
        <f>IF($O1232="","",IF(OR($M1232&lt;&gt;"",$L1232="Booked"),"Booked",IF(OR($L1232="Declined",$L1232="Moved / left"),"Closed",IF($O1232&lt;DATE(YEAR('Settings'!$B$5),MONTH('Settings'!$B$5),1),"Overdue",IF($O1232&lt;=EOMONTH('Settings'!$B$5,0),"Due this month",IF($O1232&lt;=EOMONTH('Settings'!$B$5,1),"Due next month","Not yet due"))))))</f>
        <v/>
      </c>
      <c r="Q1232" s="16">
        <f>IF($P1232="Overdue",'Settings'!$B$5-$O1232,"")</f>
        <v/>
      </c>
      <c r="R1232" s="16">
        <f>IF($A1232="","",COUNT($H1232,$J1232,$K1232))</f>
        <v/>
      </c>
      <c r="S1232" s="17">
        <f>IF($O1232="","",DATE(YEAR($O1232),MONTH($O1232),1))</f>
        <v/>
      </c>
      <c r="T1232" s="16">
        <f>IF($P1232="Overdue",COUNTIF($P$3:$P1232,"Overdue"),"")</f>
        <v/>
      </c>
    </row>
    <row r="1233">
      <c r="A1233" s="4" t="n"/>
      <c r="B1233" s="4" t="n"/>
      <c r="C1233" s="14" t="n"/>
      <c r="D1233" s="4" t="n"/>
      <c r="E1233" s="4" t="n"/>
      <c r="F1233" s="5" t="n"/>
      <c r="G1233" s="6" t="n"/>
      <c r="H1233" s="5" t="n"/>
      <c r="I1233" s="4" t="n"/>
      <c r="J1233" s="5" t="n"/>
      <c r="K1233" s="5" t="n"/>
      <c r="L1233" s="4" t="n"/>
      <c r="M1233" s="5" t="n"/>
      <c r="N1233" s="4" t="n"/>
      <c r="O1233" s="15">
        <f>IF($F1233="","",EDATE($F1233,IF($G1233="",'Settings'!$B$6,$G1233)))</f>
        <v/>
      </c>
      <c r="P1233" s="9">
        <f>IF($O1233="","",IF(OR($M1233&lt;&gt;"",$L1233="Booked"),"Booked",IF(OR($L1233="Declined",$L1233="Moved / left"),"Closed",IF($O1233&lt;DATE(YEAR('Settings'!$B$5),MONTH('Settings'!$B$5),1),"Overdue",IF($O1233&lt;=EOMONTH('Settings'!$B$5,0),"Due this month",IF($O1233&lt;=EOMONTH('Settings'!$B$5,1),"Due next month","Not yet due"))))))</f>
        <v/>
      </c>
      <c r="Q1233" s="16">
        <f>IF($P1233="Overdue",'Settings'!$B$5-$O1233,"")</f>
        <v/>
      </c>
      <c r="R1233" s="16">
        <f>IF($A1233="","",COUNT($H1233,$J1233,$K1233))</f>
        <v/>
      </c>
      <c r="S1233" s="17">
        <f>IF($O1233="","",DATE(YEAR($O1233),MONTH($O1233),1))</f>
        <v/>
      </c>
      <c r="T1233" s="16">
        <f>IF($P1233="Overdue",COUNTIF($P$3:$P1233,"Overdue"),"")</f>
        <v/>
      </c>
    </row>
    <row r="1234">
      <c r="A1234" s="4" t="n"/>
      <c r="B1234" s="4" t="n"/>
      <c r="C1234" s="14" t="n"/>
      <c r="D1234" s="4" t="n"/>
      <c r="E1234" s="4" t="n"/>
      <c r="F1234" s="5" t="n"/>
      <c r="G1234" s="6" t="n"/>
      <c r="H1234" s="5" t="n"/>
      <c r="I1234" s="4" t="n"/>
      <c r="J1234" s="5" t="n"/>
      <c r="K1234" s="5" t="n"/>
      <c r="L1234" s="4" t="n"/>
      <c r="M1234" s="5" t="n"/>
      <c r="N1234" s="4" t="n"/>
      <c r="O1234" s="15">
        <f>IF($F1234="","",EDATE($F1234,IF($G1234="",'Settings'!$B$6,$G1234)))</f>
        <v/>
      </c>
      <c r="P1234" s="9">
        <f>IF($O1234="","",IF(OR($M1234&lt;&gt;"",$L1234="Booked"),"Booked",IF(OR($L1234="Declined",$L1234="Moved / left"),"Closed",IF($O1234&lt;DATE(YEAR('Settings'!$B$5),MONTH('Settings'!$B$5),1),"Overdue",IF($O1234&lt;=EOMONTH('Settings'!$B$5,0),"Due this month",IF($O1234&lt;=EOMONTH('Settings'!$B$5,1),"Due next month","Not yet due"))))))</f>
        <v/>
      </c>
      <c r="Q1234" s="16">
        <f>IF($P1234="Overdue",'Settings'!$B$5-$O1234,"")</f>
        <v/>
      </c>
      <c r="R1234" s="16">
        <f>IF($A1234="","",COUNT($H1234,$J1234,$K1234))</f>
        <v/>
      </c>
      <c r="S1234" s="17">
        <f>IF($O1234="","",DATE(YEAR($O1234),MONTH($O1234),1))</f>
        <v/>
      </c>
      <c r="T1234" s="16">
        <f>IF($P1234="Overdue",COUNTIF($P$3:$P1234,"Overdue"),"")</f>
        <v/>
      </c>
    </row>
    <row r="1235">
      <c r="A1235" s="4" t="n"/>
      <c r="B1235" s="4" t="n"/>
      <c r="C1235" s="14" t="n"/>
      <c r="D1235" s="4" t="n"/>
      <c r="E1235" s="4" t="n"/>
      <c r="F1235" s="5" t="n"/>
      <c r="G1235" s="6" t="n"/>
      <c r="H1235" s="5" t="n"/>
      <c r="I1235" s="4" t="n"/>
      <c r="J1235" s="5" t="n"/>
      <c r="K1235" s="5" t="n"/>
      <c r="L1235" s="4" t="n"/>
      <c r="M1235" s="5" t="n"/>
      <c r="N1235" s="4" t="n"/>
      <c r="O1235" s="15">
        <f>IF($F1235="","",EDATE($F1235,IF($G1235="",'Settings'!$B$6,$G1235)))</f>
        <v/>
      </c>
      <c r="P1235" s="9">
        <f>IF($O1235="","",IF(OR($M1235&lt;&gt;"",$L1235="Booked"),"Booked",IF(OR($L1235="Declined",$L1235="Moved / left"),"Closed",IF($O1235&lt;DATE(YEAR('Settings'!$B$5),MONTH('Settings'!$B$5),1),"Overdue",IF($O1235&lt;=EOMONTH('Settings'!$B$5,0),"Due this month",IF($O1235&lt;=EOMONTH('Settings'!$B$5,1),"Due next month","Not yet due"))))))</f>
        <v/>
      </c>
      <c r="Q1235" s="16">
        <f>IF($P1235="Overdue",'Settings'!$B$5-$O1235,"")</f>
        <v/>
      </c>
      <c r="R1235" s="16">
        <f>IF($A1235="","",COUNT($H1235,$J1235,$K1235))</f>
        <v/>
      </c>
      <c r="S1235" s="17">
        <f>IF($O1235="","",DATE(YEAR($O1235),MONTH($O1235),1))</f>
        <v/>
      </c>
      <c r="T1235" s="16">
        <f>IF($P1235="Overdue",COUNTIF($P$3:$P1235,"Overdue"),"")</f>
        <v/>
      </c>
    </row>
    <row r="1236">
      <c r="A1236" s="4" t="n"/>
      <c r="B1236" s="4" t="n"/>
      <c r="C1236" s="14" t="n"/>
      <c r="D1236" s="4" t="n"/>
      <c r="E1236" s="4" t="n"/>
      <c r="F1236" s="5" t="n"/>
      <c r="G1236" s="6" t="n"/>
      <c r="H1236" s="5" t="n"/>
      <c r="I1236" s="4" t="n"/>
      <c r="J1236" s="5" t="n"/>
      <c r="K1236" s="5" t="n"/>
      <c r="L1236" s="4" t="n"/>
      <c r="M1236" s="5" t="n"/>
      <c r="N1236" s="4" t="n"/>
      <c r="O1236" s="15">
        <f>IF($F1236="","",EDATE($F1236,IF($G1236="",'Settings'!$B$6,$G1236)))</f>
        <v/>
      </c>
      <c r="P1236" s="9">
        <f>IF($O1236="","",IF(OR($M1236&lt;&gt;"",$L1236="Booked"),"Booked",IF(OR($L1236="Declined",$L1236="Moved / left"),"Closed",IF($O1236&lt;DATE(YEAR('Settings'!$B$5),MONTH('Settings'!$B$5),1),"Overdue",IF($O1236&lt;=EOMONTH('Settings'!$B$5,0),"Due this month",IF($O1236&lt;=EOMONTH('Settings'!$B$5,1),"Due next month","Not yet due"))))))</f>
        <v/>
      </c>
      <c r="Q1236" s="16">
        <f>IF($P1236="Overdue",'Settings'!$B$5-$O1236,"")</f>
        <v/>
      </c>
      <c r="R1236" s="16">
        <f>IF($A1236="","",COUNT($H1236,$J1236,$K1236))</f>
        <v/>
      </c>
      <c r="S1236" s="17">
        <f>IF($O1236="","",DATE(YEAR($O1236),MONTH($O1236),1))</f>
        <v/>
      </c>
      <c r="T1236" s="16">
        <f>IF($P1236="Overdue",COUNTIF($P$3:$P1236,"Overdue"),"")</f>
        <v/>
      </c>
    </row>
    <row r="1237">
      <c r="A1237" s="4" t="n"/>
      <c r="B1237" s="4" t="n"/>
      <c r="C1237" s="14" t="n"/>
      <c r="D1237" s="4" t="n"/>
      <c r="E1237" s="4" t="n"/>
      <c r="F1237" s="5" t="n"/>
      <c r="G1237" s="6" t="n"/>
      <c r="H1237" s="5" t="n"/>
      <c r="I1237" s="4" t="n"/>
      <c r="J1237" s="5" t="n"/>
      <c r="K1237" s="5" t="n"/>
      <c r="L1237" s="4" t="n"/>
      <c r="M1237" s="5" t="n"/>
      <c r="N1237" s="4" t="n"/>
      <c r="O1237" s="15">
        <f>IF($F1237="","",EDATE($F1237,IF($G1237="",'Settings'!$B$6,$G1237)))</f>
        <v/>
      </c>
      <c r="P1237" s="9">
        <f>IF($O1237="","",IF(OR($M1237&lt;&gt;"",$L1237="Booked"),"Booked",IF(OR($L1237="Declined",$L1237="Moved / left"),"Closed",IF($O1237&lt;DATE(YEAR('Settings'!$B$5),MONTH('Settings'!$B$5),1),"Overdue",IF($O1237&lt;=EOMONTH('Settings'!$B$5,0),"Due this month",IF($O1237&lt;=EOMONTH('Settings'!$B$5,1),"Due next month","Not yet due"))))))</f>
        <v/>
      </c>
      <c r="Q1237" s="16">
        <f>IF($P1237="Overdue",'Settings'!$B$5-$O1237,"")</f>
        <v/>
      </c>
      <c r="R1237" s="16">
        <f>IF($A1237="","",COUNT($H1237,$J1237,$K1237))</f>
        <v/>
      </c>
      <c r="S1237" s="17">
        <f>IF($O1237="","",DATE(YEAR($O1237),MONTH($O1237),1))</f>
        <v/>
      </c>
      <c r="T1237" s="16">
        <f>IF($P1237="Overdue",COUNTIF($P$3:$P1237,"Overdue"),"")</f>
        <v/>
      </c>
    </row>
    <row r="1238">
      <c r="A1238" s="4" t="n"/>
      <c r="B1238" s="4" t="n"/>
      <c r="C1238" s="14" t="n"/>
      <c r="D1238" s="4" t="n"/>
      <c r="E1238" s="4" t="n"/>
      <c r="F1238" s="5" t="n"/>
      <c r="G1238" s="6" t="n"/>
      <c r="H1238" s="5" t="n"/>
      <c r="I1238" s="4" t="n"/>
      <c r="J1238" s="5" t="n"/>
      <c r="K1238" s="5" t="n"/>
      <c r="L1238" s="4" t="n"/>
      <c r="M1238" s="5" t="n"/>
      <c r="N1238" s="4" t="n"/>
      <c r="O1238" s="15">
        <f>IF($F1238="","",EDATE($F1238,IF($G1238="",'Settings'!$B$6,$G1238)))</f>
        <v/>
      </c>
      <c r="P1238" s="9">
        <f>IF($O1238="","",IF(OR($M1238&lt;&gt;"",$L1238="Booked"),"Booked",IF(OR($L1238="Declined",$L1238="Moved / left"),"Closed",IF($O1238&lt;DATE(YEAR('Settings'!$B$5),MONTH('Settings'!$B$5),1),"Overdue",IF($O1238&lt;=EOMONTH('Settings'!$B$5,0),"Due this month",IF($O1238&lt;=EOMONTH('Settings'!$B$5,1),"Due next month","Not yet due"))))))</f>
        <v/>
      </c>
      <c r="Q1238" s="16">
        <f>IF($P1238="Overdue",'Settings'!$B$5-$O1238,"")</f>
        <v/>
      </c>
      <c r="R1238" s="16">
        <f>IF($A1238="","",COUNT($H1238,$J1238,$K1238))</f>
        <v/>
      </c>
      <c r="S1238" s="17">
        <f>IF($O1238="","",DATE(YEAR($O1238),MONTH($O1238),1))</f>
        <v/>
      </c>
      <c r="T1238" s="16">
        <f>IF($P1238="Overdue",COUNTIF($P$3:$P1238,"Overdue"),"")</f>
        <v/>
      </c>
    </row>
    <row r="1239">
      <c r="A1239" s="4" t="n"/>
      <c r="B1239" s="4" t="n"/>
      <c r="C1239" s="14" t="n"/>
      <c r="D1239" s="4" t="n"/>
      <c r="E1239" s="4" t="n"/>
      <c r="F1239" s="5" t="n"/>
      <c r="G1239" s="6" t="n"/>
      <c r="H1239" s="5" t="n"/>
      <c r="I1239" s="4" t="n"/>
      <c r="J1239" s="5" t="n"/>
      <c r="K1239" s="5" t="n"/>
      <c r="L1239" s="4" t="n"/>
      <c r="M1239" s="5" t="n"/>
      <c r="N1239" s="4" t="n"/>
      <c r="O1239" s="15">
        <f>IF($F1239="","",EDATE($F1239,IF($G1239="",'Settings'!$B$6,$G1239)))</f>
        <v/>
      </c>
      <c r="P1239" s="9">
        <f>IF($O1239="","",IF(OR($M1239&lt;&gt;"",$L1239="Booked"),"Booked",IF(OR($L1239="Declined",$L1239="Moved / left"),"Closed",IF($O1239&lt;DATE(YEAR('Settings'!$B$5),MONTH('Settings'!$B$5),1),"Overdue",IF($O1239&lt;=EOMONTH('Settings'!$B$5,0),"Due this month",IF($O1239&lt;=EOMONTH('Settings'!$B$5,1),"Due next month","Not yet due"))))))</f>
        <v/>
      </c>
      <c r="Q1239" s="16">
        <f>IF($P1239="Overdue",'Settings'!$B$5-$O1239,"")</f>
        <v/>
      </c>
      <c r="R1239" s="16">
        <f>IF($A1239="","",COUNT($H1239,$J1239,$K1239))</f>
        <v/>
      </c>
      <c r="S1239" s="17">
        <f>IF($O1239="","",DATE(YEAR($O1239),MONTH($O1239),1))</f>
        <v/>
      </c>
      <c r="T1239" s="16">
        <f>IF($P1239="Overdue",COUNTIF($P$3:$P1239,"Overdue"),"")</f>
        <v/>
      </c>
    </row>
    <row r="1240">
      <c r="A1240" s="4" t="n"/>
      <c r="B1240" s="4" t="n"/>
      <c r="C1240" s="14" t="n"/>
      <c r="D1240" s="4" t="n"/>
      <c r="E1240" s="4" t="n"/>
      <c r="F1240" s="5" t="n"/>
      <c r="G1240" s="6" t="n"/>
      <c r="H1240" s="5" t="n"/>
      <c r="I1240" s="4" t="n"/>
      <c r="J1240" s="5" t="n"/>
      <c r="K1240" s="5" t="n"/>
      <c r="L1240" s="4" t="n"/>
      <c r="M1240" s="5" t="n"/>
      <c r="N1240" s="4" t="n"/>
      <c r="O1240" s="15">
        <f>IF($F1240="","",EDATE($F1240,IF($G1240="",'Settings'!$B$6,$G1240)))</f>
        <v/>
      </c>
      <c r="P1240" s="9">
        <f>IF($O1240="","",IF(OR($M1240&lt;&gt;"",$L1240="Booked"),"Booked",IF(OR($L1240="Declined",$L1240="Moved / left"),"Closed",IF($O1240&lt;DATE(YEAR('Settings'!$B$5),MONTH('Settings'!$B$5),1),"Overdue",IF($O1240&lt;=EOMONTH('Settings'!$B$5,0),"Due this month",IF($O1240&lt;=EOMONTH('Settings'!$B$5,1),"Due next month","Not yet due"))))))</f>
        <v/>
      </c>
      <c r="Q1240" s="16">
        <f>IF($P1240="Overdue",'Settings'!$B$5-$O1240,"")</f>
        <v/>
      </c>
      <c r="R1240" s="16">
        <f>IF($A1240="","",COUNT($H1240,$J1240,$K1240))</f>
        <v/>
      </c>
      <c r="S1240" s="17">
        <f>IF($O1240="","",DATE(YEAR($O1240),MONTH($O1240),1))</f>
        <v/>
      </c>
      <c r="T1240" s="16">
        <f>IF($P1240="Overdue",COUNTIF($P$3:$P1240,"Overdue"),"")</f>
        <v/>
      </c>
    </row>
    <row r="1241">
      <c r="A1241" s="4" t="n"/>
      <c r="B1241" s="4" t="n"/>
      <c r="C1241" s="14" t="n"/>
      <c r="D1241" s="4" t="n"/>
      <c r="E1241" s="4" t="n"/>
      <c r="F1241" s="5" t="n"/>
      <c r="G1241" s="6" t="n"/>
      <c r="H1241" s="5" t="n"/>
      <c r="I1241" s="4" t="n"/>
      <c r="J1241" s="5" t="n"/>
      <c r="K1241" s="5" t="n"/>
      <c r="L1241" s="4" t="n"/>
      <c r="M1241" s="5" t="n"/>
      <c r="N1241" s="4" t="n"/>
      <c r="O1241" s="15">
        <f>IF($F1241="","",EDATE($F1241,IF($G1241="",'Settings'!$B$6,$G1241)))</f>
        <v/>
      </c>
      <c r="P1241" s="9">
        <f>IF($O1241="","",IF(OR($M1241&lt;&gt;"",$L1241="Booked"),"Booked",IF(OR($L1241="Declined",$L1241="Moved / left"),"Closed",IF($O1241&lt;DATE(YEAR('Settings'!$B$5),MONTH('Settings'!$B$5),1),"Overdue",IF($O1241&lt;=EOMONTH('Settings'!$B$5,0),"Due this month",IF($O1241&lt;=EOMONTH('Settings'!$B$5,1),"Due next month","Not yet due"))))))</f>
        <v/>
      </c>
      <c r="Q1241" s="16">
        <f>IF($P1241="Overdue",'Settings'!$B$5-$O1241,"")</f>
        <v/>
      </c>
      <c r="R1241" s="16">
        <f>IF($A1241="","",COUNT($H1241,$J1241,$K1241))</f>
        <v/>
      </c>
      <c r="S1241" s="17">
        <f>IF($O1241="","",DATE(YEAR($O1241),MONTH($O1241),1))</f>
        <v/>
      </c>
      <c r="T1241" s="16">
        <f>IF($P1241="Overdue",COUNTIF($P$3:$P1241,"Overdue"),"")</f>
        <v/>
      </c>
    </row>
    <row r="1242">
      <c r="A1242" s="4" t="n"/>
      <c r="B1242" s="4" t="n"/>
      <c r="C1242" s="14" t="n"/>
      <c r="D1242" s="4" t="n"/>
      <c r="E1242" s="4" t="n"/>
      <c r="F1242" s="5" t="n"/>
      <c r="G1242" s="6" t="n"/>
      <c r="H1242" s="5" t="n"/>
      <c r="I1242" s="4" t="n"/>
      <c r="J1242" s="5" t="n"/>
      <c r="K1242" s="5" t="n"/>
      <c r="L1242" s="4" t="n"/>
      <c r="M1242" s="5" t="n"/>
      <c r="N1242" s="4" t="n"/>
      <c r="O1242" s="15">
        <f>IF($F1242="","",EDATE($F1242,IF($G1242="",'Settings'!$B$6,$G1242)))</f>
        <v/>
      </c>
      <c r="P1242" s="9">
        <f>IF($O1242="","",IF(OR($M1242&lt;&gt;"",$L1242="Booked"),"Booked",IF(OR($L1242="Declined",$L1242="Moved / left"),"Closed",IF($O1242&lt;DATE(YEAR('Settings'!$B$5),MONTH('Settings'!$B$5),1),"Overdue",IF($O1242&lt;=EOMONTH('Settings'!$B$5,0),"Due this month",IF($O1242&lt;=EOMONTH('Settings'!$B$5,1),"Due next month","Not yet due"))))))</f>
        <v/>
      </c>
      <c r="Q1242" s="16">
        <f>IF($P1242="Overdue",'Settings'!$B$5-$O1242,"")</f>
        <v/>
      </c>
      <c r="R1242" s="16">
        <f>IF($A1242="","",COUNT($H1242,$J1242,$K1242))</f>
        <v/>
      </c>
      <c r="S1242" s="17">
        <f>IF($O1242="","",DATE(YEAR($O1242),MONTH($O1242),1))</f>
        <v/>
      </c>
      <c r="T1242" s="16">
        <f>IF($P1242="Overdue",COUNTIF($P$3:$P1242,"Overdue"),"")</f>
        <v/>
      </c>
    </row>
    <row r="1243">
      <c r="A1243" s="4" t="n"/>
      <c r="B1243" s="4" t="n"/>
      <c r="C1243" s="14" t="n"/>
      <c r="D1243" s="4" t="n"/>
      <c r="E1243" s="4" t="n"/>
      <c r="F1243" s="5" t="n"/>
      <c r="G1243" s="6" t="n"/>
      <c r="H1243" s="5" t="n"/>
      <c r="I1243" s="4" t="n"/>
      <c r="J1243" s="5" t="n"/>
      <c r="K1243" s="5" t="n"/>
      <c r="L1243" s="4" t="n"/>
      <c r="M1243" s="5" t="n"/>
      <c r="N1243" s="4" t="n"/>
      <c r="O1243" s="15">
        <f>IF($F1243="","",EDATE($F1243,IF($G1243="",'Settings'!$B$6,$G1243)))</f>
        <v/>
      </c>
      <c r="P1243" s="9">
        <f>IF($O1243="","",IF(OR($M1243&lt;&gt;"",$L1243="Booked"),"Booked",IF(OR($L1243="Declined",$L1243="Moved / left"),"Closed",IF($O1243&lt;DATE(YEAR('Settings'!$B$5),MONTH('Settings'!$B$5),1),"Overdue",IF($O1243&lt;=EOMONTH('Settings'!$B$5,0),"Due this month",IF($O1243&lt;=EOMONTH('Settings'!$B$5,1),"Due next month","Not yet due"))))))</f>
        <v/>
      </c>
      <c r="Q1243" s="16">
        <f>IF($P1243="Overdue",'Settings'!$B$5-$O1243,"")</f>
        <v/>
      </c>
      <c r="R1243" s="16">
        <f>IF($A1243="","",COUNT($H1243,$J1243,$K1243))</f>
        <v/>
      </c>
      <c r="S1243" s="17">
        <f>IF($O1243="","",DATE(YEAR($O1243),MONTH($O1243),1))</f>
        <v/>
      </c>
      <c r="T1243" s="16">
        <f>IF($P1243="Overdue",COUNTIF($P$3:$P1243,"Overdue"),"")</f>
        <v/>
      </c>
    </row>
    <row r="1244">
      <c r="A1244" s="4" t="n"/>
      <c r="B1244" s="4" t="n"/>
      <c r="C1244" s="14" t="n"/>
      <c r="D1244" s="4" t="n"/>
      <c r="E1244" s="4" t="n"/>
      <c r="F1244" s="5" t="n"/>
      <c r="G1244" s="6" t="n"/>
      <c r="H1244" s="5" t="n"/>
      <c r="I1244" s="4" t="n"/>
      <c r="J1244" s="5" t="n"/>
      <c r="K1244" s="5" t="n"/>
      <c r="L1244" s="4" t="n"/>
      <c r="M1244" s="5" t="n"/>
      <c r="N1244" s="4" t="n"/>
      <c r="O1244" s="15">
        <f>IF($F1244="","",EDATE($F1244,IF($G1244="",'Settings'!$B$6,$G1244)))</f>
        <v/>
      </c>
      <c r="P1244" s="9">
        <f>IF($O1244="","",IF(OR($M1244&lt;&gt;"",$L1244="Booked"),"Booked",IF(OR($L1244="Declined",$L1244="Moved / left"),"Closed",IF($O1244&lt;DATE(YEAR('Settings'!$B$5),MONTH('Settings'!$B$5),1),"Overdue",IF($O1244&lt;=EOMONTH('Settings'!$B$5,0),"Due this month",IF($O1244&lt;=EOMONTH('Settings'!$B$5,1),"Due next month","Not yet due"))))))</f>
        <v/>
      </c>
      <c r="Q1244" s="16">
        <f>IF($P1244="Overdue",'Settings'!$B$5-$O1244,"")</f>
        <v/>
      </c>
      <c r="R1244" s="16">
        <f>IF($A1244="","",COUNT($H1244,$J1244,$K1244))</f>
        <v/>
      </c>
      <c r="S1244" s="17">
        <f>IF($O1244="","",DATE(YEAR($O1244),MONTH($O1244),1))</f>
        <v/>
      </c>
      <c r="T1244" s="16">
        <f>IF($P1244="Overdue",COUNTIF($P$3:$P1244,"Overdue"),"")</f>
        <v/>
      </c>
    </row>
    <row r="1245">
      <c r="A1245" s="4" t="n"/>
      <c r="B1245" s="4" t="n"/>
      <c r="C1245" s="14" t="n"/>
      <c r="D1245" s="4" t="n"/>
      <c r="E1245" s="4" t="n"/>
      <c r="F1245" s="5" t="n"/>
      <c r="G1245" s="6" t="n"/>
      <c r="H1245" s="5" t="n"/>
      <c r="I1245" s="4" t="n"/>
      <c r="J1245" s="5" t="n"/>
      <c r="K1245" s="5" t="n"/>
      <c r="L1245" s="4" t="n"/>
      <c r="M1245" s="5" t="n"/>
      <c r="N1245" s="4" t="n"/>
      <c r="O1245" s="15">
        <f>IF($F1245="","",EDATE($F1245,IF($G1245="",'Settings'!$B$6,$G1245)))</f>
        <v/>
      </c>
      <c r="P1245" s="9">
        <f>IF($O1245="","",IF(OR($M1245&lt;&gt;"",$L1245="Booked"),"Booked",IF(OR($L1245="Declined",$L1245="Moved / left"),"Closed",IF($O1245&lt;DATE(YEAR('Settings'!$B$5),MONTH('Settings'!$B$5),1),"Overdue",IF($O1245&lt;=EOMONTH('Settings'!$B$5,0),"Due this month",IF($O1245&lt;=EOMONTH('Settings'!$B$5,1),"Due next month","Not yet due"))))))</f>
        <v/>
      </c>
      <c r="Q1245" s="16">
        <f>IF($P1245="Overdue",'Settings'!$B$5-$O1245,"")</f>
        <v/>
      </c>
      <c r="R1245" s="16">
        <f>IF($A1245="","",COUNT($H1245,$J1245,$K1245))</f>
        <v/>
      </c>
      <c r="S1245" s="17">
        <f>IF($O1245="","",DATE(YEAR($O1245),MONTH($O1245),1))</f>
        <v/>
      </c>
      <c r="T1245" s="16">
        <f>IF($P1245="Overdue",COUNTIF($P$3:$P1245,"Overdue"),"")</f>
        <v/>
      </c>
    </row>
    <row r="1246">
      <c r="A1246" s="4" t="n"/>
      <c r="B1246" s="4" t="n"/>
      <c r="C1246" s="14" t="n"/>
      <c r="D1246" s="4" t="n"/>
      <c r="E1246" s="4" t="n"/>
      <c r="F1246" s="5" t="n"/>
      <c r="G1246" s="6" t="n"/>
      <c r="H1246" s="5" t="n"/>
      <c r="I1246" s="4" t="n"/>
      <c r="J1246" s="5" t="n"/>
      <c r="K1246" s="5" t="n"/>
      <c r="L1246" s="4" t="n"/>
      <c r="M1246" s="5" t="n"/>
      <c r="N1246" s="4" t="n"/>
      <c r="O1246" s="15">
        <f>IF($F1246="","",EDATE($F1246,IF($G1246="",'Settings'!$B$6,$G1246)))</f>
        <v/>
      </c>
      <c r="P1246" s="9">
        <f>IF($O1246="","",IF(OR($M1246&lt;&gt;"",$L1246="Booked"),"Booked",IF(OR($L1246="Declined",$L1246="Moved / left"),"Closed",IF($O1246&lt;DATE(YEAR('Settings'!$B$5),MONTH('Settings'!$B$5),1),"Overdue",IF($O1246&lt;=EOMONTH('Settings'!$B$5,0),"Due this month",IF($O1246&lt;=EOMONTH('Settings'!$B$5,1),"Due next month","Not yet due"))))))</f>
        <v/>
      </c>
      <c r="Q1246" s="16">
        <f>IF($P1246="Overdue",'Settings'!$B$5-$O1246,"")</f>
        <v/>
      </c>
      <c r="R1246" s="16">
        <f>IF($A1246="","",COUNT($H1246,$J1246,$K1246))</f>
        <v/>
      </c>
      <c r="S1246" s="17">
        <f>IF($O1246="","",DATE(YEAR($O1246),MONTH($O1246),1))</f>
        <v/>
      </c>
      <c r="T1246" s="16">
        <f>IF($P1246="Overdue",COUNTIF($P$3:$P1246,"Overdue"),"")</f>
        <v/>
      </c>
    </row>
    <row r="1247">
      <c r="A1247" s="4" t="n"/>
      <c r="B1247" s="4" t="n"/>
      <c r="C1247" s="14" t="n"/>
      <c r="D1247" s="4" t="n"/>
      <c r="E1247" s="4" t="n"/>
      <c r="F1247" s="5" t="n"/>
      <c r="G1247" s="6" t="n"/>
      <c r="H1247" s="5" t="n"/>
      <c r="I1247" s="4" t="n"/>
      <c r="J1247" s="5" t="n"/>
      <c r="K1247" s="5" t="n"/>
      <c r="L1247" s="4" t="n"/>
      <c r="M1247" s="5" t="n"/>
      <c r="N1247" s="4" t="n"/>
      <c r="O1247" s="15">
        <f>IF($F1247="","",EDATE($F1247,IF($G1247="",'Settings'!$B$6,$G1247)))</f>
        <v/>
      </c>
      <c r="P1247" s="9">
        <f>IF($O1247="","",IF(OR($M1247&lt;&gt;"",$L1247="Booked"),"Booked",IF(OR($L1247="Declined",$L1247="Moved / left"),"Closed",IF($O1247&lt;DATE(YEAR('Settings'!$B$5),MONTH('Settings'!$B$5),1),"Overdue",IF($O1247&lt;=EOMONTH('Settings'!$B$5,0),"Due this month",IF($O1247&lt;=EOMONTH('Settings'!$B$5,1),"Due next month","Not yet due"))))))</f>
        <v/>
      </c>
      <c r="Q1247" s="16">
        <f>IF($P1247="Overdue",'Settings'!$B$5-$O1247,"")</f>
        <v/>
      </c>
      <c r="R1247" s="16">
        <f>IF($A1247="","",COUNT($H1247,$J1247,$K1247))</f>
        <v/>
      </c>
      <c r="S1247" s="17">
        <f>IF($O1247="","",DATE(YEAR($O1247),MONTH($O1247),1))</f>
        <v/>
      </c>
      <c r="T1247" s="16">
        <f>IF($P1247="Overdue",COUNTIF($P$3:$P1247,"Overdue"),"")</f>
        <v/>
      </c>
    </row>
    <row r="1248">
      <c r="A1248" s="4" t="n"/>
      <c r="B1248" s="4" t="n"/>
      <c r="C1248" s="14" t="n"/>
      <c r="D1248" s="4" t="n"/>
      <c r="E1248" s="4" t="n"/>
      <c r="F1248" s="5" t="n"/>
      <c r="G1248" s="6" t="n"/>
      <c r="H1248" s="5" t="n"/>
      <c r="I1248" s="4" t="n"/>
      <c r="J1248" s="5" t="n"/>
      <c r="K1248" s="5" t="n"/>
      <c r="L1248" s="4" t="n"/>
      <c r="M1248" s="5" t="n"/>
      <c r="N1248" s="4" t="n"/>
      <c r="O1248" s="15">
        <f>IF($F1248="","",EDATE($F1248,IF($G1248="",'Settings'!$B$6,$G1248)))</f>
        <v/>
      </c>
      <c r="P1248" s="9">
        <f>IF($O1248="","",IF(OR($M1248&lt;&gt;"",$L1248="Booked"),"Booked",IF(OR($L1248="Declined",$L1248="Moved / left"),"Closed",IF($O1248&lt;DATE(YEAR('Settings'!$B$5),MONTH('Settings'!$B$5),1),"Overdue",IF($O1248&lt;=EOMONTH('Settings'!$B$5,0),"Due this month",IF($O1248&lt;=EOMONTH('Settings'!$B$5,1),"Due next month","Not yet due"))))))</f>
        <v/>
      </c>
      <c r="Q1248" s="16">
        <f>IF($P1248="Overdue",'Settings'!$B$5-$O1248,"")</f>
        <v/>
      </c>
      <c r="R1248" s="16">
        <f>IF($A1248="","",COUNT($H1248,$J1248,$K1248))</f>
        <v/>
      </c>
      <c r="S1248" s="17">
        <f>IF($O1248="","",DATE(YEAR($O1248),MONTH($O1248),1))</f>
        <v/>
      </c>
      <c r="T1248" s="16">
        <f>IF($P1248="Overdue",COUNTIF($P$3:$P1248,"Overdue"),"")</f>
        <v/>
      </c>
    </row>
    <row r="1249">
      <c r="A1249" s="4" t="n"/>
      <c r="B1249" s="4" t="n"/>
      <c r="C1249" s="14" t="n"/>
      <c r="D1249" s="4" t="n"/>
      <c r="E1249" s="4" t="n"/>
      <c r="F1249" s="5" t="n"/>
      <c r="G1249" s="6" t="n"/>
      <c r="H1249" s="5" t="n"/>
      <c r="I1249" s="4" t="n"/>
      <c r="J1249" s="5" t="n"/>
      <c r="K1249" s="5" t="n"/>
      <c r="L1249" s="4" t="n"/>
      <c r="M1249" s="5" t="n"/>
      <c r="N1249" s="4" t="n"/>
      <c r="O1249" s="15">
        <f>IF($F1249="","",EDATE($F1249,IF($G1249="",'Settings'!$B$6,$G1249)))</f>
        <v/>
      </c>
      <c r="P1249" s="9">
        <f>IF($O1249="","",IF(OR($M1249&lt;&gt;"",$L1249="Booked"),"Booked",IF(OR($L1249="Declined",$L1249="Moved / left"),"Closed",IF($O1249&lt;DATE(YEAR('Settings'!$B$5),MONTH('Settings'!$B$5),1),"Overdue",IF($O1249&lt;=EOMONTH('Settings'!$B$5,0),"Due this month",IF($O1249&lt;=EOMONTH('Settings'!$B$5,1),"Due next month","Not yet due"))))))</f>
        <v/>
      </c>
      <c r="Q1249" s="16">
        <f>IF($P1249="Overdue",'Settings'!$B$5-$O1249,"")</f>
        <v/>
      </c>
      <c r="R1249" s="16">
        <f>IF($A1249="","",COUNT($H1249,$J1249,$K1249))</f>
        <v/>
      </c>
      <c r="S1249" s="17">
        <f>IF($O1249="","",DATE(YEAR($O1249),MONTH($O1249),1))</f>
        <v/>
      </c>
      <c r="T1249" s="16">
        <f>IF($P1249="Overdue",COUNTIF($P$3:$P1249,"Overdue"),"")</f>
        <v/>
      </c>
    </row>
    <row r="1250">
      <c r="A1250" s="4" t="n"/>
      <c r="B1250" s="4" t="n"/>
      <c r="C1250" s="14" t="n"/>
      <c r="D1250" s="4" t="n"/>
      <c r="E1250" s="4" t="n"/>
      <c r="F1250" s="5" t="n"/>
      <c r="G1250" s="6" t="n"/>
      <c r="H1250" s="5" t="n"/>
      <c r="I1250" s="4" t="n"/>
      <c r="J1250" s="5" t="n"/>
      <c r="K1250" s="5" t="n"/>
      <c r="L1250" s="4" t="n"/>
      <c r="M1250" s="5" t="n"/>
      <c r="N1250" s="4" t="n"/>
      <c r="O1250" s="15">
        <f>IF($F1250="","",EDATE($F1250,IF($G1250="",'Settings'!$B$6,$G1250)))</f>
        <v/>
      </c>
      <c r="P1250" s="9">
        <f>IF($O1250="","",IF(OR($M1250&lt;&gt;"",$L1250="Booked"),"Booked",IF(OR($L1250="Declined",$L1250="Moved / left"),"Closed",IF($O1250&lt;DATE(YEAR('Settings'!$B$5),MONTH('Settings'!$B$5),1),"Overdue",IF($O1250&lt;=EOMONTH('Settings'!$B$5,0),"Due this month",IF($O1250&lt;=EOMONTH('Settings'!$B$5,1),"Due next month","Not yet due"))))))</f>
        <v/>
      </c>
      <c r="Q1250" s="16">
        <f>IF($P1250="Overdue",'Settings'!$B$5-$O1250,"")</f>
        <v/>
      </c>
      <c r="R1250" s="16">
        <f>IF($A1250="","",COUNT($H1250,$J1250,$K1250))</f>
        <v/>
      </c>
      <c r="S1250" s="17">
        <f>IF($O1250="","",DATE(YEAR($O1250),MONTH($O1250),1))</f>
        <v/>
      </c>
      <c r="T1250" s="16">
        <f>IF($P1250="Overdue",COUNTIF($P$3:$P1250,"Overdue"),"")</f>
        <v/>
      </c>
    </row>
    <row r="1251">
      <c r="A1251" s="4" t="n"/>
      <c r="B1251" s="4" t="n"/>
      <c r="C1251" s="14" t="n"/>
      <c r="D1251" s="4" t="n"/>
      <c r="E1251" s="4" t="n"/>
      <c r="F1251" s="5" t="n"/>
      <c r="G1251" s="6" t="n"/>
      <c r="H1251" s="5" t="n"/>
      <c r="I1251" s="4" t="n"/>
      <c r="J1251" s="5" t="n"/>
      <c r="K1251" s="5" t="n"/>
      <c r="L1251" s="4" t="n"/>
      <c r="M1251" s="5" t="n"/>
      <c r="N1251" s="4" t="n"/>
      <c r="O1251" s="15">
        <f>IF($F1251="","",EDATE($F1251,IF($G1251="",'Settings'!$B$6,$G1251)))</f>
        <v/>
      </c>
      <c r="P1251" s="9">
        <f>IF($O1251="","",IF(OR($M1251&lt;&gt;"",$L1251="Booked"),"Booked",IF(OR($L1251="Declined",$L1251="Moved / left"),"Closed",IF($O1251&lt;DATE(YEAR('Settings'!$B$5),MONTH('Settings'!$B$5),1),"Overdue",IF($O1251&lt;=EOMONTH('Settings'!$B$5,0),"Due this month",IF($O1251&lt;=EOMONTH('Settings'!$B$5,1),"Due next month","Not yet due"))))))</f>
        <v/>
      </c>
      <c r="Q1251" s="16">
        <f>IF($P1251="Overdue",'Settings'!$B$5-$O1251,"")</f>
        <v/>
      </c>
      <c r="R1251" s="16">
        <f>IF($A1251="","",COUNT($H1251,$J1251,$K1251))</f>
        <v/>
      </c>
      <c r="S1251" s="17">
        <f>IF($O1251="","",DATE(YEAR($O1251),MONTH($O1251),1))</f>
        <v/>
      </c>
      <c r="T1251" s="16">
        <f>IF($P1251="Overdue",COUNTIF($P$3:$P1251,"Overdue"),"")</f>
        <v/>
      </c>
    </row>
    <row r="1252">
      <c r="A1252" s="4" t="n"/>
      <c r="B1252" s="4" t="n"/>
      <c r="C1252" s="14" t="n"/>
      <c r="D1252" s="4" t="n"/>
      <c r="E1252" s="4" t="n"/>
      <c r="F1252" s="5" t="n"/>
      <c r="G1252" s="6" t="n"/>
      <c r="H1252" s="5" t="n"/>
      <c r="I1252" s="4" t="n"/>
      <c r="J1252" s="5" t="n"/>
      <c r="K1252" s="5" t="n"/>
      <c r="L1252" s="4" t="n"/>
      <c r="M1252" s="5" t="n"/>
      <c r="N1252" s="4" t="n"/>
      <c r="O1252" s="15">
        <f>IF($F1252="","",EDATE($F1252,IF($G1252="",'Settings'!$B$6,$G1252)))</f>
        <v/>
      </c>
      <c r="P1252" s="9">
        <f>IF($O1252="","",IF(OR($M1252&lt;&gt;"",$L1252="Booked"),"Booked",IF(OR($L1252="Declined",$L1252="Moved / left"),"Closed",IF($O1252&lt;DATE(YEAR('Settings'!$B$5),MONTH('Settings'!$B$5),1),"Overdue",IF($O1252&lt;=EOMONTH('Settings'!$B$5,0),"Due this month",IF($O1252&lt;=EOMONTH('Settings'!$B$5,1),"Due next month","Not yet due"))))))</f>
        <v/>
      </c>
      <c r="Q1252" s="16">
        <f>IF($P1252="Overdue",'Settings'!$B$5-$O1252,"")</f>
        <v/>
      </c>
      <c r="R1252" s="16">
        <f>IF($A1252="","",COUNT($H1252,$J1252,$K1252))</f>
        <v/>
      </c>
      <c r="S1252" s="17">
        <f>IF($O1252="","",DATE(YEAR($O1252),MONTH($O1252),1))</f>
        <v/>
      </c>
      <c r="T1252" s="16">
        <f>IF($P1252="Overdue",COUNTIF($P$3:$P1252,"Overdue"),"")</f>
        <v/>
      </c>
    </row>
    <row r="1253">
      <c r="A1253" s="4" t="n"/>
      <c r="B1253" s="4" t="n"/>
      <c r="C1253" s="14" t="n"/>
      <c r="D1253" s="4" t="n"/>
      <c r="E1253" s="4" t="n"/>
      <c r="F1253" s="5" t="n"/>
      <c r="G1253" s="6" t="n"/>
      <c r="H1253" s="5" t="n"/>
      <c r="I1253" s="4" t="n"/>
      <c r="J1253" s="5" t="n"/>
      <c r="K1253" s="5" t="n"/>
      <c r="L1253" s="4" t="n"/>
      <c r="M1253" s="5" t="n"/>
      <c r="N1253" s="4" t="n"/>
      <c r="O1253" s="15">
        <f>IF($F1253="","",EDATE($F1253,IF($G1253="",'Settings'!$B$6,$G1253)))</f>
        <v/>
      </c>
      <c r="P1253" s="9">
        <f>IF($O1253="","",IF(OR($M1253&lt;&gt;"",$L1253="Booked"),"Booked",IF(OR($L1253="Declined",$L1253="Moved / left"),"Closed",IF($O1253&lt;DATE(YEAR('Settings'!$B$5),MONTH('Settings'!$B$5),1),"Overdue",IF($O1253&lt;=EOMONTH('Settings'!$B$5,0),"Due this month",IF($O1253&lt;=EOMONTH('Settings'!$B$5,1),"Due next month","Not yet due"))))))</f>
        <v/>
      </c>
      <c r="Q1253" s="16">
        <f>IF($P1253="Overdue",'Settings'!$B$5-$O1253,"")</f>
        <v/>
      </c>
      <c r="R1253" s="16">
        <f>IF($A1253="","",COUNT($H1253,$J1253,$K1253))</f>
        <v/>
      </c>
      <c r="S1253" s="17">
        <f>IF($O1253="","",DATE(YEAR($O1253),MONTH($O1253),1))</f>
        <v/>
      </c>
      <c r="T1253" s="16">
        <f>IF($P1253="Overdue",COUNTIF($P$3:$P1253,"Overdue"),"")</f>
        <v/>
      </c>
    </row>
    <row r="1254">
      <c r="A1254" s="4" t="n"/>
      <c r="B1254" s="4" t="n"/>
      <c r="C1254" s="14" t="n"/>
      <c r="D1254" s="4" t="n"/>
      <c r="E1254" s="4" t="n"/>
      <c r="F1254" s="5" t="n"/>
      <c r="G1254" s="6" t="n"/>
      <c r="H1254" s="5" t="n"/>
      <c r="I1254" s="4" t="n"/>
      <c r="J1254" s="5" t="n"/>
      <c r="K1254" s="5" t="n"/>
      <c r="L1254" s="4" t="n"/>
      <c r="M1254" s="5" t="n"/>
      <c r="N1254" s="4" t="n"/>
      <c r="O1254" s="15">
        <f>IF($F1254="","",EDATE($F1254,IF($G1254="",'Settings'!$B$6,$G1254)))</f>
        <v/>
      </c>
      <c r="P1254" s="9">
        <f>IF($O1254="","",IF(OR($M1254&lt;&gt;"",$L1254="Booked"),"Booked",IF(OR($L1254="Declined",$L1254="Moved / left"),"Closed",IF($O1254&lt;DATE(YEAR('Settings'!$B$5),MONTH('Settings'!$B$5),1),"Overdue",IF($O1254&lt;=EOMONTH('Settings'!$B$5,0),"Due this month",IF($O1254&lt;=EOMONTH('Settings'!$B$5,1),"Due next month","Not yet due"))))))</f>
        <v/>
      </c>
      <c r="Q1254" s="16">
        <f>IF($P1254="Overdue",'Settings'!$B$5-$O1254,"")</f>
        <v/>
      </c>
      <c r="R1254" s="16">
        <f>IF($A1254="","",COUNT($H1254,$J1254,$K1254))</f>
        <v/>
      </c>
      <c r="S1254" s="17">
        <f>IF($O1254="","",DATE(YEAR($O1254),MONTH($O1254),1))</f>
        <v/>
      </c>
      <c r="T1254" s="16">
        <f>IF($P1254="Overdue",COUNTIF($P$3:$P1254,"Overdue"),"")</f>
        <v/>
      </c>
    </row>
    <row r="1255">
      <c r="A1255" s="4" t="n"/>
      <c r="B1255" s="4" t="n"/>
      <c r="C1255" s="14" t="n"/>
      <c r="D1255" s="4" t="n"/>
      <c r="E1255" s="4" t="n"/>
      <c r="F1255" s="5" t="n"/>
      <c r="G1255" s="6" t="n"/>
      <c r="H1255" s="5" t="n"/>
      <c r="I1255" s="4" t="n"/>
      <c r="J1255" s="5" t="n"/>
      <c r="K1255" s="5" t="n"/>
      <c r="L1255" s="4" t="n"/>
      <c r="M1255" s="5" t="n"/>
      <c r="N1255" s="4" t="n"/>
      <c r="O1255" s="15">
        <f>IF($F1255="","",EDATE($F1255,IF($G1255="",'Settings'!$B$6,$G1255)))</f>
        <v/>
      </c>
      <c r="P1255" s="9">
        <f>IF($O1255="","",IF(OR($M1255&lt;&gt;"",$L1255="Booked"),"Booked",IF(OR($L1255="Declined",$L1255="Moved / left"),"Closed",IF($O1255&lt;DATE(YEAR('Settings'!$B$5),MONTH('Settings'!$B$5),1),"Overdue",IF($O1255&lt;=EOMONTH('Settings'!$B$5,0),"Due this month",IF($O1255&lt;=EOMONTH('Settings'!$B$5,1),"Due next month","Not yet due"))))))</f>
        <v/>
      </c>
      <c r="Q1255" s="16">
        <f>IF($P1255="Overdue",'Settings'!$B$5-$O1255,"")</f>
        <v/>
      </c>
      <c r="R1255" s="16">
        <f>IF($A1255="","",COUNT($H1255,$J1255,$K1255))</f>
        <v/>
      </c>
      <c r="S1255" s="17">
        <f>IF($O1255="","",DATE(YEAR($O1255),MONTH($O1255),1))</f>
        <v/>
      </c>
      <c r="T1255" s="16">
        <f>IF($P1255="Overdue",COUNTIF($P$3:$P1255,"Overdue"),"")</f>
        <v/>
      </c>
    </row>
    <row r="1256">
      <c r="A1256" s="4" t="n"/>
      <c r="B1256" s="4" t="n"/>
      <c r="C1256" s="14" t="n"/>
      <c r="D1256" s="4" t="n"/>
      <c r="E1256" s="4" t="n"/>
      <c r="F1256" s="5" t="n"/>
      <c r="G1256" s="6" t="n"/>
      <c r="H1256" s="5" t="n"/>
      <c r="I1256" s="4" t="n"/>
      <c r="J1256" s="5" t="n"/>
      <c r="K1256" s="5" t="n"/>
      <c r="L1256" s="4" t="n"/>
      <c r="M1256" s="5" t="n"/>
      <c r="N1256" s="4" t="n"/>
      <c r="O1256" s="15">
        <f>IF($F1256="","",EDATE($F1256,IF($G1256="",'Settings'!$B$6,$G1256)))</f>
        <v/>
      </c>
      <c r="P1256" s="9">
        <f>IF($O1256="","",IF(OR($M1256&lt;&gt;"",$L1256="Booked"),"Booked",IF(OR($L1256="Declined",$L1256="Moved / left"),"Closed",IF($O1256&lt;DATE(YEAR('Settings'!$B$5),MONTH('Settings'!$B$5),1),"Overdue",IF($O1256&lt;=EOMONTH('Settings'!$B$5,0),"Due this month",IF($O1256&lt;=EOMONTH('Settings'!$B$5,1),"Due next month","Not yet due"))))))</f>
        <v/>
      </c>
      <c r="Q1256" s="16">
        <f>IF($P1256="Overdue",'Settings'!$B$5-$O1256,"")</f>
        <v/>
      </c>
      <c r="R1256" s="16">
        <f>IF($A1256="","",COUNT($H1256,$J1256,$K1256))</f>
        <v/>
      </c>
      <c r="S1256" s="17">
        <f>IF($O1256="","",DATE(YEAR($O1256),MONTH($O1256),1))</f>
        <v/>
      </c>
      <c r="T1256" s="16">
        <f>IF($P1256="Overdue",COUNTIF($P$3:$P1256,"Overdue"),"")</f>
        <v/>
      </c>
    </row>
    <row r="1257">
      <c r="A1257" s="4" t="n"/>
      <c r="B1257" s="4" t="n"/>
      <c r="C1257" s="14" t="n"/>
      <c r="D1257" s="4" t="n"/>
      <c r="E1257" s="4" t="n"/>
      <c r="F1257" s="5" t="n"/>
      <c r="G1257" s="6" t="n"/>
      <c r="H1257" s="5" t="n"/>
      <c r="I1257" s="4" t="n"/>
      <c r="J1257" s="5" t="n"/>
      <c r="K1257" s="5" t="n"/>
      <c r="L1257" s="4" t="n"/>
      <c r="M1257" s="5" t="n"/>
      <c r="N1257" s="4" t="n"/>
      <c r="O1257" s="15">
        <f>IF($F1257="","",EDATE($F1257,IF($G1257="",'Settings'!$B$6,$G1257)))</f>
        <v/>
      </c>
      <c r="P1257" s="9">
        <f>IF($O1257="","",IF(OR($M1257&lt;&gt;"",$L1257="Booked"),"Booked",IF(OR($L1257="Declined",$L1257="Moved / left"),"Closed",IF($O1257&lt;DATE(YEAR('Settings'!$B$5),MONTH('Settings'!$B$5),1),"Overdue",IF($O1257&lt;=EOMONTH('Settings'!$B$5,0),"Due this month",IF($O1257&lt;=EOMONTH('Settings'!$B$5,1),"Due next month","Not yet due"))))))</f>
        <v/>
      </c>
      <c r="Q1257" s="16">
        <f>IF($P1257="Overdue",'Settings'!$B$5-$O1257,"")</f>
        <v/>
      </c>
      <c r="R1257" s="16">
        <f>IF($A1257="","",COUNT($H1257,$J1257,$K1257))</f>
        <v/>
      </c>
      <c r="S1257" s="17">
        <f>IF($O1257="","",DATE(YEAR($O1257),MONTH($O1257),1))</f>
        <v/>
      </c>
      <c r="T1257" s="16">
        <f>IF($P1257="Overdue",COUNTIF($P$3:$P1257,"Overdue"),"")</f>
        <v/>
      </c>
    </row>
    <row r="1258">
      <c r="A1258" s="4" t="n"/>
      <c r="B1258" s="4" t="n"/>
      <c r="C1258" s="14" t="n"/>
      <c r="D1258" s="4" t="n"/>
      <c r="E1258" s="4" t="n"/>
      <c r="F1258" s="5" t="n"/>
      <c r="G1258" s="6" t="n"/>
      <c r="H1258" s="5" t="n"/>
      <c r="I1258" s="4" t="n"/>
      <c r="J1258" s="5" t="n"/>
      <c r="K1258" s="5" t="n"/>
      <c r="L1258" s="4" t="n"/>
      <c r="M1258" s="5" t="n"/>
      <c r="N1258" s="4" t="n"/>
      <c r="O1258" s="15">
        <f>IF($F1258="","",EDATE($F1258,IF($G1258="",'Settings'!$B$6,$G1258)))</f>
        <v/>
      </c>
      <c r="P1258" s="9">
        <f>IF($O1258="","",IF(OR($M1258&lt;&gt;"",$L1258="Booked"),"Booked",IF(OR($L1258="Declined",$L1258="Moved / left"),"Closed",IF($O1258&lt;DATE(YEAR('Settings'!$B$5),MONTH('Settings'!$B$5),1),"Overdue",IF($O1258&lt;=EOMONTH('Settings'!$B$5,0),"Due this month",IF($O1258&lt;=EOMONTH('Settings'!$B$5,1),"Due next month","Not yet due"))))))</f>
        <v/>
      </c>
      <c r="Q1258" s="16">
        <f>IF($P1258="Overdue",'Settings'!$B$5-$O1258,"")</f>
        <v/>
      </c>
      <c r="R1258" s="16">
        <f>IF($A1258="","",COUNT($H1258,$J1258,$K1258))</f>
        <v/>
      </c>
      <c r="S1258" s="17">
        <f>IF($O1258="","",DATE(YEAR($O1258),MONTH($O1258),1))</f>
        <v/>
      </c>
      <c r="T1258" s="16">
        <f>IF($P1258="Overdue",COUNTIF($P$3:$P1258,"Overdue"),"")</f>
        <v/>
      </c>
    </row>
    <row r="1259">
      <c r="A1259" s="4" t="n"/>
      <c r="B1259" s="4" t="n"/>
      <c r="C1259" s="14" t="n"/>
      <c r="D1259" s="4" t="n"/>
      <c r="E1259" s="4" t="n"/>
      <c r="F1259" s="5" t="n"/>
      <c r="G1259" s="6" t="n"/>
      <c r="H1259" s="5" t="n"/>
      <c r="I1259" s="4" t="n"/>
      <c r="J1259" s="5" t="n"/>
      <c r="K1259" s="5" t="n"/>
      <c r="L1259" s="4" t="n"/>
      <c r="M1259" s="5" t="n"/>
      <c r="N1259" s="4" t="n"/>
      <c r="O1259" s="15">
        <f>IF($F1259="","",EDATE($F1259,IF($G1259="",'Settings'!$B$6,$G1259)))</f>
        <v/>
      </c>
      <c r="P1259" s="9">
        <f>IF($O1259="","",IF(OR($M1259&lt;&gt;"",$L1259="Booked"),"Booked",IF(OR($L1259="Declined",$L1259="Moved / left"),"Closed",IF($O1259&lt;DATE(YEAR('Settings'!$B$5),MONTH('Settings'!$B$5),1),"Overdue",IF($O1259&lt;=EOMONTH('Settings'!$B$5,0),"Due this month",IF($O1259&lt;=EOMONTH('Settings'!$B$5,1),"Due next month","Not yet due"))))))</f>
        <v/>
      </c>
      <c r="Q1259" s="16">
        <f>IF($P1259="Overdue",'Settings'!$B$5-$O1259,"")</f>
        <v/>
      </c>
      <c r="R1259" s="16">
        <f>IF($A1259="","",COUNT($H1259,$J1259,$K1259))</f>
        <v/>
      </c>
      <c r="S1259" s="17">
        <f>IF($O1259="","",DATE(YEAR($O1259),MONTH($O1259),1))</f>
        <v/>
      </c>
      <c r="T1259" s="16">
        <f>IF($P1259="Overdue",COUNTIF($P$3:$P1259,"Overdue"),"")</f>
        <v/>
      </c>
    </row>
    <row r="1260">
      <c r="A1260" s="4" t="n"/>
      <c r="B1260" s="4" t="n"/>
      <c r="C1260" s="14" t="n"/>
      <c r="D1260" s="4" t="n"/>
      <c r="E1260" s="4" t="n"/>
      <c r="F1260" s="5" t="n"/>
      <c r="G1260" s="6" t="n"/>
      <c r="H1260" s="5" t="n"/>
      <c r="I1260" s="4" t="n"/>
      <c r="J1260" s="5" t="n"/>
      <c r="K1260" s="5" t="n"/>
      <c r="L1260" s="4" t="n"/>
      <c r="M1260" s="5" t="n"/>
      <c r="N1260" s="4" t="n"/>
      <c r="O1260" s="15">
        <f>IF($F1260="","",EDATE($F1260,IF($G1260="",'Settings'!$B$6,$G1260)))</f>
        <v/>
      </c>
      <c r="P1260" s="9">
        <f>IF($O1260="","",IF(OR($M1260&lt;&gt;"",$L1260="Booked"),"Booked",IF(OR($L1260="Declined",$L1260="Moved / left"),"Closed",IF($O1260&lt;DATE(YEAR('Settings'!$B$5),MONTH('Settings'!$B$5),1),"Overdue",IF($O1260&lt;=EOMONTH('Settings'!$B$5,0),"Due this month",IF($O1260&lt;=EOMONTH('Settings'!$B$5,1),"Due next month","Not yet due"))))))</f>
        <v/>
      </c>
      <c r="Q1260" s="16">
        <f>IF($P1260="Overdue",'Settings'!$B$5-$O1260,"")</f>
        <v/>
      </c>
      <c r="R1260" s="16">
        <f>IF($A1260="","",COUNT($H1260,$J1260,$K1260))</f>
        <v/>
      </c>
      <c r="S1260" s="17">
        <f>IF($O1260="","",DATE(YEAR($O1260),MONTH($O1260),1))</f>
        <v/>
      </c>
      <c r="T1260" s="16">
        <f>IF($P1260="Overdue",COUNTIF($P$3:$P1260,"Overdue"),"")</f>
        <v/>
      </c>
    </row>
    <row r="1261">
      <c r="A1261" s="4" t="n"/>
      <c r="B1261" s="4" t="n"/>
      <c r="C1261" s="14" t="n"/>
      <c r="D1261" s="4" t="n"/>
      <c r="E1261" s="4" t="n"/>
      <c r="F1261" s="5" t="n"/>
      <c r="G1261" s="6" t="n"/>
      <c r="H1261" s="5" t="n"/>
      <c r="I1261" s="4" t="n"/>
      <c r="J1261" s="5" t="n"/>
      <c r="K1261" s="5" t="n"/>
      <c r="L1261" s="4" t="n"/>
      <c r="M1261" s="5" t="n"/>
      <c r="N1261" s="4" t="n"/>
      <c r="O1261" s="15">
        <f>IF($F1261="","",EDATE($F1261,IF($G1261="",'Settings'!$B$6,$G1261)))</f>
        <v/>
      </c>
      <c r="P1261" s="9">
        <f>IF($O1261="","",IF(OR($M1261&lt;&gt;"",$L1261="Booked"),"Booked",IF(OR($L1261="Declined",$L1261="Moved / left"),"Closed",IF($O1261&lt;DATE(YEAR('Settings'!$B$5),MONTH('Settings'!$B$5),1),"Overdue",IF($O1261&lt;=EOMONTH('Settings'!$B$5,0),"Due this month",IF($O1261&lt;=EOMONTH('Settings'!$B$5,1),"Due next month","Not yet due"))))))</f>
        <v/>
      </c>
      <c r="Q1261" s="16">
        <f>IF($P1261="Overdue",'Settings'!$B$5-$O1261,"")</f>
        <v/>
      </c>
      <c r="R1261" s="16">
        <f>IF($A1261="","",COUNT($H1261,$J1261,$K1261))</f>
        <v/>
      </c>
      <c r="S1261" s="17">
        <f>IF($O1261="","",DATE(YEAR($O1261),MONTH($O1261),1))</f>
        <v/>
      </c>
      <c r="T1261" s="16">
        <f>IF($P1261="Overdue",COUNTIF($P$3:$P1261,"Overdue"),"")</f>
        <v/>
      </c>
    </row>
    <row r="1262">
      <c r="A1262" s="4" t="n"/>
      <c r="B1262" s="4" t="n"/>
      <c r="C1262" s="14" t="n"/>
      <c r="D1262" s="4" t="n"/>
      <c r="E1262" s="4" t="n"/>
      <c r="F1262" s="5" t="n"/>
      <c r="G1262" s="6" t="n"/>
      <c r="H1262" s="5" t="n"/>
      <c r="I1262" s="4" t="n"/>
      <c r="J1262" s="5" t="n"/>
      <c r="K1262" s="5" t="n"/>
      <c r="L1262" s="4" t="n"/>
      <c r="M1262" s="5" t="n"/>
      <c r="N1262" s="4" t="n"/>
      <c r="O1262" s="15">
        <f>IF($F1262="","",EDATE($F1262,IF($G1262="",'Settings'!$B$6,$G1262)))</f>
        <v/>
      </c>
      <c r="P1262" s="9">
        <f>IF($O1262="","",IF(OR($M1262&lt;&gt;"",$L1262="Booked"),"Booked",IF(OR($L1262="Declined",$L1262="Moved / left"),"Closed",IF($O1262&lt;DATE(YEAR('Settings'!$B$5),MONTH('Settings'!$B$5),1),"Overdue",IF($O1262&lt;=EOMONTH('Settings'!$B$5,0),"Due this month",IF($O1262&lt;=EOMONTH('Settings'!$B$5,1),"Due next month","Not yet due"))))))</f>
        <v/>
      </c>
      <c r="Q1262" s="16">
        <f>IF($P1262="Overdue",'Settings'!$B$5-$O1262,"")</f>
        <v/>
      </c>
      <c r="R1262" s="16">
        <f>IF($A1262="","",COUNT($H1262,$J1262,$K1262))</f>
        <v/>
      </c>
      <c r="S1262" s="17">
        <f>IF($O1262="","",DATE(YEAR($O1262),MONTH($O1262),1))</f>
        <v/>
      </c>
      <c r="T1262" s="16">
        <f>IF($P1262="Overdue",COUNTIF($P$3:$P1262,"Overdue"),"")</f>
        <v/>
      </c>
    </row>
    <row r="1263">
      <c r="A1263" s="4" t="n"/>
      <c r="B1263" s="4" t="n"/>
      <c r="C1263" s="14" t="n"/>
      <c r="D1263" s="4" t="n"/>
      <c r="E1263" s="4" t="n"/>
      <c r="F1263" s="5" t="n"/>
      <c r="G1263" s="6" t="n"/>
      <c r="H1263" s="5" t="n"/>
      <c r="I1263" s="4" t="n"/>
      <c r="J1263" s="5" t="n"/>
      <c r="K1263" s="5" t="n"/>
      <c r="L1263" s="4" t="n"/>
      <c r="M1263" s="5" t="n"/>
      <c r="N1263" s="4" t="n"/>
      <c r="O1263" s="15">
        <f>IF($F1263="","",EDATE($F1263,IF($G1263="",'Settings'!$B$6,$G1263)))</f>
        <v/>
      </c>
      <c r="P1263" s="9">
        <f>IF($O1263="","",IF(OR($M1263&lt;&gt;"",$L1263="Booked"),"Booked",IF(OR($L1263="Declined",$L1263="Moved / left"),"Closed",IF($O1263&lt;DATE(YEAR('Settings'!$B$5),MONTH('Settings'!$B$5),1),"Overdue",IF($O1263&lt;=EOMONTH('Settings'!$B$5,0),"Due this month",IF($O1263&lt;=EOMONTH('Settings'!$B$5,1),"Due next month","Not yet due"))))))</f>
        <v/>
      </c>
      <c r="Q1263" s="16">
        <f>IF($P1263="Overdue",'Settings'!$B$5-$O1263,"")</f>
        <v/>
      </c>
      <c r="R1263" s="16">
        <f>IF($A1263="","",COUNT($H1263,$J1263,$K1263))</f>
        <v/>
      </c>
      <c r="S1263" s="17">
        <f>IF($O1263="","",DATE(YEAR($O1263),MONTH($O1263),1))</f>
        <v/>
      </c>
      <c r="T1263" s="16">
        <f>IF($P1263="Overdue",COUNTIF($P$3:$P1263,"Overdue"),"")</f>
        <v/>
      </c>
    </row>
    <row r="1264">
      <c r="A1264" s="4" t="n"/>
      <c r="B1264" s="4" t="n"/>
      <c r="C1264" s="14" t="n"/>
      <c r="D1264" s="4" t="n"/>
      <c r="E1264" s="4" t="n"/>
      <c r="F1264" s="5" t="n"/>
      <c r="G1264" s="6" t="n"/>
      <c r="H1264" s="5" t="n"/>
      <c r="I1264" s="4" t="n"/>
      <c r="J1264" s="5" t="n"/>
      <c r="K1264" s="5" t="n"/>
      <c r="L1264" s="4" t="n"/>
      <c r="M1264" s="5" t="n"/>
      <c r="N1264" s="4" t="n"/>
      <c r="O1264" s="15">
        <f>IF($F1264="","",EDATE($F1264,IF($G1264="",'Settings'!$B$6,$G1264)))</f>
        <v/>
      </c>
      <c r="P1264" s="9">
        <f>IF($O1264="","",IF(OR($M1264&lt;&gt;"",$L1264="Booked"),"Booked",IF(OR($L1264="Declined",$L1264="Moved / left"),"Closed",IF($O1264&lt;DATE(YEAR('Settings'!$B$5),MONTH('Settings'!$B$5),1),"Overdue",IF($O1264&lt;=EOMONTH('Settings'!$B$5,0),"Due this month",IF($O1264&lt;=EOMONTH('Settings'!$B$5,1),"Due next month","Not yet due"))))))</f>
        <v/>
      </c>
      <c r="Q1264" s="16">
        <f>IF($P1264="Overdue",'Settings'!$B$5-$O1264,"")</f>
        <v/>
      </c>
      <c r="R1264" s="16">
        <f>IF($A1264="","",COUNT($H1264,$J1264,$K1264))</f>
        <v/>
      </c>
      <c r="S1264" s="17">
        <f>IF($O1264="","",DATE(YEAR($O1264),MONTH($O1264),1))</f>
        <v/>
      </c>
      <c r="T1264" s="16">
        <f>IF($P1264="Overdue",COUNTIF($P$3:$P1264,"Overdue"),"")</f>
        <v/>
      </c>
    </row>
    <row r="1265">
      <c r="A1265" s="4" t="n"/>
      <c r="B1265" s="4" t="n"/>
      <c r="C1265" s="14" t="n"/>
      <c r="D1265" s="4" t="n"/>
      <c r="E1265" s="4" t="n"/>
      <c r="F1265" s="5" t="n"/>
      <c r="G1265" s="6" t="n"/>
      <c r="H1265" s="5" t="n"/>
      <c r="I1265" s="4" t="n"/>
      <c r="J1265" s="5" t="n"/>
      <c r="K1265" s="5" t="n"/>
      <c r="L1265" s="4" t="n"/>
      <c r="M1265" s="5" t="n"/>
      <c r="N1265" s="4" t="n"/>
      <c r="O1265" s="15">
        <f>IF($F1265="","",EDATE($F1265,IF($G1265="",'Settings'!$B$6,$G1265)))</f>
        <v/>
      </c>
      <c r="P1265" s="9">
        <f>IF($O1265="","",IF(OR($M1265&lt;&gt;"",$L1265="Booked"),"Booked",IF(OR($L1265="Declined",$L1265="Moved / left"),"Closed",IF($O1265&lt;DATE(YEAR('Settings'!$B$5),MONTH('Settings'!$B$5),1),"Overdue",IF($O1265&lt;=EOMONTH('Settings'!$B$5,0),"Due this month",IF($O1265&lt;=EOMONTH('Settings'!$B$5,1),"Due next month","Not yet due"))))))</f>
        <v/>
      </c>
      <c r="Q1265" s="16">
        <f>IF($P1265="Overdue",'Settings'!$B$5-$O1265,"")</f>
        <v/>
      </c>
      <c r="R1265" s="16">
        <f>IF($A1265="","",COUNT($H1265,$J1265,$K1265))</f>
        <v/>
      </c>
      <c r="S1265" s="17">
        <f>IF($O1265="","",DATE(YEAR($O1265),MONTH($O1265),1))</f>
        <v/>
      </c>
      <c r="T1265" s="16">
        <f>IF($P1265="Overdue",COUNTIF($P$3:$P1265,"Overdue"),"")</f>
        <v/>
      </c>
    </row>
    <row r="1266">
      <c r="A1266" s="4" t="n"/>
      <c r="B1266" s="4" t="n"/>
      <c r="C1266" s="14" t="n"/>
      <c r="D1266" s="4" t="n"/>
      <c r="E1266" s="4" t="n"/>
      <c r="F1266" s="5" t="n"/>
      <c r="G1266" s="6" t="n"/>
      <c r="H1266" s="5" t="n"/>
      <c r="I1266" s="4" t="n"/>
      <c r="J1266" s="5" t="n"/>
      <c r="K1266" s="5" t="n"/>
      <c r="L1266" s="4" t="n"/>
      <c r="M1266" s="5" t="n"/>
      <c r="N1266" s="4" t="n"/>
      <c r="O1266" s="15">
        <f>IF($F1266="","",EDATE($F1266,IF($G1266="",'Settings'!$B$6,$G1266)))</f>
        <v/>
      </c>
      <c r="P1266" s="9">
        <f>IF($O1266="","",IF(OR($M1266&lt;&gt;"",$L1266="Booked"),"Booked",IF(OR($L1266="Declined",$L1266="Moved / left"),"Closed",IF($O1266&lt;DATE(YEAR('Settings'!$B$5),MONTH('Settings'!$B$5),1),"Overdue",IF($O1266&lt;=EOMONTH('Settings'!$B$5,0),"Due this month",IF($O1266&lt;=EOMONTH('Settings'!$B$5,1),"Due next month","Not yet due"))))))</f>
        <v/>
      </c>
      <c r="Q1266" s="16">
        <f>IF($P1266="Overdue",'Settings'!$B$5-$O1266,"")</f>
        <v/>
      </c>
      <c r="R1266" s="16">
        <f>IF($A1266="","",COUNT($H1266,$J1266,$K1266))</f>
        <v/>
      </c>
      <c r="S1266" s="17">
        <f>IF($O1266="","",DATE(YEAR($O1266),MONTH($O1266),1))</f>
        <v/>
      </c>
      <c r="T1266" s="16">
        <f>IF($P1266="Overdue",COUNTIF($P$3:$P1266,"Overdue"),"")</f>
        <v/>
      </c>
    </row>
    <row r="1267">
      <c r="A1267" s="4" t="n"/>
      <c r="B1267" s="4" t="n"/>
      <c r="C1267" s="14" t="n"/>
      <c r="D1267" s="4" t="n"/>
      <c r="E1267" s="4" t="n"/>
      <c r="F1267" s="5" t="n"/>
      <c r="G1267" s="6" t="n"/>
      <c r="H1267" s="5" t="n"/>
      <c r="I1267" s="4" t="n"/>
      <c r="J1267" s="5" t="n"/>
      <c r="K1267" s="5" t="n"/>
      <c r="L1267" s="4" t="n"/>
      <c r="M1267" s="5" t="n"/>
      <c r="N1267" s="4" t="n"/>
      <c r="O1267" s="15">
        <f>IF($F1267="","",EDATE($F1267,IF($G1267="",'Settings'!$B$6,$G1267)))</f>
        <v/>
      </c>
      <c r="P1267" s="9">
        <f>IF($O1267="","",IF(OR($M1267&lt;&gt;"",$L1267="Booked"),"Booked",IF(OR($L1267="Declined",$L1267="Moved / left"),"Closed",IF($O1267&lt;DATE(YEAR('Settings'!$B$5),MONTH('Settings'!$B$5),1),"Overdue",IF($O1267&lt;=EOMONTH('Settings'!$B$5,0),"Due this month",IF($O1267&lt;=EOMONTH('Settings'!$B$5,1),"Due next month","Not yet due"))))))</f>
        <v/>
      </c>
      <c r="Q1267" s="16">
        <f>IF($P1267="Overdue",'Settings'!$B$5-$O1267,"")</f>
        <v/>
      </c>
      <c r="R1267" s="16">
        <f>IF($A1267="","",COUNT($H1267,$J1267,$K1267))</f>
        <v/>
      </c>
      <c r="S1267" s="17">
        <f>IF($O1267="","",DATE(YEAR($O1267),MONTH($O1267),1))</f>
        <v/>
      </c>
      <c r="T1267" s="16">
        <f>IF($P1267="Overdue",COUNTIF($P$3:$P1267,"Overdue"),"")</f>
        <v/>
      </c>
    </row>
    <row r="1268">
      <c r="A1268" s="4" t="n"/>
      <c r="B1268" s="4" t="n"/>
      <c r="C1268" s="14" t="n"/>
      <c r="D1268" s="4" t="n"/>
      <c r="E1268" s="4" t="n"/>
      <c r="F1268" s="5" t="n"/>
      <c r="G1268" s="6" t="n"/>
      <c r="H1268" s="5" t="n"/>
      <c r="I1268" s="4" t="n"/>
      <c r="J1268" s="5" t="n"/>
      <c r="K1268" s="5" t="n"/>
      <c r="L1268" s="4" t="n"/>
      <c r="M1268" s="5" t="n"/>
      <c r="N1268" s="4" t="n"/>
      <c r="O1268" s="15">
        <f>IF($F1268="","",EDATE($F1268,IF($G1268="",'Settings'!$B$6,$G1268)))</f>
        <v/>
      </c>
      <c r="P1268" s="9">
        <f>IF($O1268="","",IF(OR($M1268&lt;&gt;"",$L1268="Booked"),"Booked",IF(OR($L1268="Declined",$L1268="Moved / left"),"Closed",IF($O1268&lt;DATE(YEAR('Settings'!$B$5),MONTH('Settings'!$B$5),1),"Overdue",IF($O1268&lt;=EOMONTH('Settings'!$B$5,0),"Due this month",IF($O1268&lt;=EOMONTH('Settings'!$B$5,1),"Due next month","Not yet due"))))))</f>
        <v/>
      </c>
      <c r="Q1268" s="16">
        <f>IF($P1268="Overdue",'Settings'!$B$5-$O1268,"")</f>
        <v/>
      </c>
      <c r="R1268" s="16">
        <f>IF($A1268="","",COUNT($H1268,$J1268,$K1268))</f>
        <v/>
      </c>
      <c r="S1268" s="17">
        <f>IF($O1268="","",DATE(YEAR($O1268),MONTH($O1268),1))</f>
        <v/>
      </c>
      <c r="T1268" s="16">
        <f>IF($P1268="Overdue",COUNTIF($P$3:$P1268,"Overdue"),"")</f>
        <v/>
      </c>
    </row>
    <row r="1269">
      <c r="A1269" s="4" t="n"/>
      <c r="B1269" s="4" t="n"/>
      <c r="C1269" s="14" t="n"/>
      <c r="D1269" s="4" t="n"/>
      <c r="E1269" s="4" t="n"/>
      <c r="F1269" s="5" t="n"/>
      <c r="G1269" s="6" t="n"/>
      <c r="H1269" s="5" t="n"/>
      <c r="I1269" s="4" t="n"/>
      <c r="J1269" s="5" t="n"/>
      <c r="K1269" s="5" t="n"/>
      <c r="L1269" s="4" t="n"/>
      <c r="M1269" s="5" t="n"/>
      <c r="N1269" s="4" t="n"/>
      <c r="O1269" s="15">
        <f>IF($F1269="","",EDATE($F1269,IF($G1269="",'Settings'!$B$6,$G1269)))</f>
        <v/>
      </c>
      <c r="P1269" s="9">
        <f>IF($O1269="","",IF(OR($M1269&lt;&gt;"",$L1269="Booked"),"Booked",IF(OR($L1269="Declined",$L1269="Moved / left"),"Closed",IF($O1269&lt;DATE(YEAR('Settings'!$B$5),MONTH('Settings'!$B$5),1),"Overdue",IF($O1269&lt;=EOMONTH('Settings'!$B$5,0),"Due this month",IF($O1269&lt;=EOMONTH('Settings'!$B$5,1),"Due next month","Not yet due"))))))</f>
        <v/>
      </c>
      <c r="Q1269" s="16">
        <f>IF($P1269="Overdue",'Settings'!$B$5-$O1269,"")</f>
        <v/>
      </c>
      <c r="R1269" s="16">
        <f>IF($A1269="","",COUNT($H1269,$J1269,$K1269))</f>
        <v/>
      </c>
      <c r="S1269" s="17">
        <f>IF($O1269="","",DATE(YEAR($O1269),MONTH($O1269),1))</f>
        <v/>
      </c>
      <c r="T1269" s="16">
        <f>IF($P1269="Overdue",COUNTIF($P$3:$P1269,"Overdue"),"")</f>
        <v/>
      </c>
    </row>
    <row r="1270">
      <c r="A1270" s="4" t="n"/>
      <c r="B1270" s="4" t="n"/>
      <c r="C1270" s="14" t="n"/>
      <c r="D1270" s="4" t="n"/>
      <c r="E1270" s="4" t="n"/>
      <c r="F1270" s="5" t="n"/>
      <c r="G1270" s="6" t="n"/>
      <c r="H1270" s="5" t="n"/>
      <c r="I1270" s="4" t="n"/>
      <c r="J1270" s="5" t="n"/>
      <c r="K1270" s="5" t="n"/>
      <c r="L1270" s="4" t="n"/>
      <c r="M1270" s="5" t="n"/>
      <c r="N1270" s="4" t="n"/>
      <c r="O1270" s="15">
        <f>IF($F1270="","",EDATE($F1270,IF($G1270="",'Settings'!$B$6,$G1270)))</f>
        <v/>
      </c>
      <c r="P1270" s="9">
        <f>IF($O1270="","",IF(OR($M1270&lt;&gt;"",$L1270="Booked"),"Booked",IF(OR($L1270="Declined",$L1270="Moved / left"),"Closed",IF($O1270&lt;DATE(YEAR('Settings'!$B$5),MONTH('Settings'!$B$5),1),"Overdue",IF($O1270&lt;=EOMONTH('Settings'!$B$5,0),"Due this month",IF($O1270&lt;=EOMONTH('Settings'!$B$5,1),"Due next month","Not yet due"))))))</f>
        <v/>
      </c>
      <c r="Q1270" s="16">
        <f>IF($P1270="Overdue",'Settings'!$B$5-$O1270,"")</f>
        <v/>
      </c>
      <c r="R1270" s="16">
        <f>IF($A1270="","",COUNT($H1270,$J1270,$K1270))</f>
        <v/>
      </c>
      <c r="S1270" s="17">
        <f>IF($O1270="","",DATE(YEAR($O1270),MONTH($O1270),1))</f>
        <v/>
      </c>
      <c r="T1270" s="16">
        <f>IF($P1270="Overdue",COUNTIF($P$3:$P1270,"Overdue"),"")</f>
        <v/>
      </c>
    </row>
    <row r="1271">
      <c r="A1271" s="4" t="n"/>
      <c r="B1271" s="4" t="n"/>
      <c r="C1271" s="14" t="n"/>
      <c r="D1271" s="4" t="n"/>
      <c r="E1271" s="4" t="n"/>
      <c r="F1271" s="5" t="n"/>
      <c r="G1271" s="6" t="n"/>
      <c r="H1271" s="5" t="n"/>
      <c r="I1271" s="4" t="n"/>
      <c r="J1271" s="5" t="n"/>
      <c r="K1271" s="5" t="n"/>
      <c r="L1271" s="4" t="n"/>
      <c r="M1271" s="5" t="n"/>
      <c r="N1271" s="4" t="n"/>
      <c r="O1271" s="15">
        <f>IF($F1271="","",EDATE($F1271,IF($G1271="",'Settings'!$B$6,$G1271)))</f>
        <v/>
      </c>
      <c r="P1271" s="9">
        <f>IF($O1271="","",IF(OR($M1271&lt;&gt;"",$L1271="Booked"),"Booked",IF(OR($L1271="Declined",$L1271="Moved / left"),"Closed",IF($O1271&lt;DATE(YEAR('Settings'!$B$5),MONTH('Settings'!$B$5),1),"Overdue",IF($O1271&lt;=EOMONTH('Settings'!$B$5,0),"Due this month",IF($O1271&lt;=EOMONTH('Settings'!$B$5,1),"Due next month","Not yet due"))))))</f>
        <v/>
      </c>
      <c r="Q1271" s="16">
        <f>IF($P1271="Overdue",'Settings'!$B$5-$O1271,"")</f>
        <v/>
      </c>
      <c r="R1271" s="16">
        <f>IF($A1271="","",COUNT($H1271,$J1271,$K1271))</f>
        <v/>
      </c>
      <c r="S1271" s="17">
        <f>IF($O1271="","",DATE(YEAR($O1271),MONTH($O1271),1))</f>
        <v/>
      </c>
      <c r="T1271" s="16">
        <f>IF($P1271="Overdue",COUNTIF($P$3:$P1271,"Overdue"),"")</f>
        <v/>
      </c>
    </row>
    <row r="1272">
      <c r="A1272" s="4" t="n"/>
      <c r="B1272" s="4" t="n"/>
      <c r="C1272" s="14" t="n"/>
      <c r="D1272" s="4" t="n"/>
      <c r="E1272" s="4" t="n"/>
      <c r="F1272" s="5" t="n"/>
      <c r="G1272" s="6" t="n"/>
      <c r="H1272" s="5" t="n"/>
      <c r="I1272" s="4" t="n"/>
      <c r="J1272" s="5" t="n"/>
      <c r="K1272" s="5" t="n"/>
      <c r="L1272" s="4" t="n"/>
      <c r="M1272" s="5" t="n"/>
      <c r="N1272" s="4" t="n"/>
      <c r="O1272" s="15">
        <f>IF($F1272="","",EDATE($F1272,IF($G1272="",'Settings'!$B$6,$G1272)))</f>
        <v/>
      </c>
      <c r="P1272" s="9">
        <f>IF($O1272="","",IF(OR($M1272&lt;&gt;"",$L1272="Booked"),"Booked",IF(OR($L1272="Declined",$L1272="Moved / left"),"Closed",IF($O1272&lt;DATE(YEAR('Settings'!$B$5),MONTH('Settings'!$B$5),1),"Overdue",IF($O1272&lt;=EOMONTH('Settings'!$B$5,0),"Due this month",IF($O1272&lt;=EOMONTH('Settings'!$B$5,1),"Due next month","Not yet due"))))))</f>
        <v/>
      </c>
      <c r="Q1272" s="16">
        <f>IF($P1272="Overdue",'Settings'!$B$5-$O1272,"")</f>
        <v/>
      </c>
      <c r="R1272" s="16">
        <f>IF($A1272="","",COUNT($H1272,$J1272,$K1272))</f>
        <v/>
      </c>
      <c r="S1272" s="17">
        <f>IF($O1272="","",DATE(YEAR($O1272),MONTH($O1272),1))</f>
        <v/>
      </c>
      <c r="T1272" s="16">
        <f>IF($P1272="Overdue",COUNTIF($P$3:$P1272,"Overdue"),"")</f>
        <v/>
      </c>
    </row>
    <row r="1273">
      <c r="A1273" s="4" t="n"/>
      <c r="B1273" s="4" t="n"/>
      <c r="C1273" s="14" t="n"/>
      <c r="D1273" s="4" t="n"/>
      <c r="E1273" s="4" t="n"/>
      <c r="F1273" s="5" t="n"/>
      <c r="G1273" s="6" t="n"/>
      <c r="H1273" s="5" t="n"/>
      <c r="I1273" s="4" t="n"/>
      <c r="J1273" s="5" t="n"/>
      <c r="K1273" s="5" t="n"/>
      <c r="L1273" s="4" t="n"/>
      <c r="M1273" s="5" t="n"/>
      <c r="N1273" s="4" t="n"/>
      <c r="O1273" s="15">
        <f>IF($F1273="","",EDATE($F1273,IF($G1273="",'Settings'!$B$6,$G1273)))</f>
        <v/>
      </c>
      <c r="P1273" s="9">
        <f>IF($O1273="","",IF(OR($M1273&lt;&gt;"",$L1273="Booked"),"Booked",IF(OR($L1273="Declined",$L1273="Moved / left"),"Closed",IF($O1273&lt;DATE(YEAR('Settings'!$B$5),MONTH('Settings'!$B$5),1),"Overdue",IF($O1273&lt;=EOMONTH('Settings'!$B$5,0),"Due this month",IF($O1273&lt;=EOMONTH('Settings'!$B$5,1),"Due next month","Not yet due"))))))</f>
        <v/>
      </c>
      <c r="Q1273" s="16">
        <f>IF($P1273="Overdue",'Settings'!$B$5-$O1273,"")</f>
        <v/>
      </c>
      <c r="R1273" s="16">
        <f>IF($A1273="","",COUNT($H1273,$J1273,$K1273))</f>
        <v/>
      </c>
      <c r="S1273" s="17">
        <f>IF($O1273="","",DATE(YEAR($O1273),MONTH($O1273),1))</f>
        <v/>
      </c>
      <c r="T1273" s="16">
        <f>IF($P1273="Overdue",COUNTIF($P$3:$P1273,"Overdue"),"")</f>
        <v/>
      </c>
    </row>
    <row r="1274">
      <c r="A1274" s="4" t="n"/>
      <c r="B1274" s="4" t="n"/>
      <c r="C1274" s="14" t="n"/>
      <c r="D1274" s="4" t="n"/>
      <c r="E1274" s="4" t="n"/>
      <c r="F1274" s="5" t="n"/>
      <c r="G1274" s="6" t="n"/>
      <c r="H1274" s="5" t="n"/>
      <c r="I1274" s="4" t="n"/>
      <c r="J1274" s="5" t="n"/>
      <c r="K1274" s="5" t="n"/>
      <c r="L1274" s="4" t="n"/>
      <c r="M1274" s="5" t="n"/>
      <c r="N1274" s="4" t="n"/>
      <c r="O1274" s="15">
        <f>IF($F1274="","",EDATE($F1274,IF($G1274="",'Settings'!$B$6,$G1274)))</f>
        <v/>
      </c>
      <c r="P1274" s="9">
        <f>IF($O1274="","",IF(OR($M1274&lt;&gt;"",$L1274="Booked"),"Booked",IF(OR($L1274="Declined",$L1274="Moved / left"),"Closed",IF($O1274&lt;DATE(YEAR('Settings'!$B$5),MONTH('Settings'!$B$5),1),"Overdue",IF($O1274&lt;=EOMONTH('Settings'!$B$5,0),"Due this month",IF($O1274&lt;=EOMONTH('Settings'!$B$5,1),"Due next month","Not yet due"))))))</f>
        <v/>
      </c>
      <c r="Q1274" s="16">
        <f>IF($P1274="Overdue",'Settings'!$B$5-$O1274,"")</f>
        <v/>
      </c>
      <c r="R1274" s="16">
        <f>IF($A1274="","",COUNT($H1274,$J1274,$K1274))</f>
        <v/>
      </c>
      <c r="S1274" s="17">
        <f>IF($O1274="","",DATE(YEAR($O1274),MONTH($O1274),1))</f>
        <v/>
      </c>
      <c r="T1274" s="16">
        <f>IF($P1274="Overdue",COUNTIF($P$3:$P1274,"Overdue"),"")</f>
        <v/>
      </c>
    </row>
    <row r="1275">
      <c r="A1275" s="4" t="n"/>
      <c r="B1275" s="4" t="n"/>
      <c r="C1275" s="14" t="n"/>
      <c r="D1275" s="4" t="n"/>
      <c r="E1275" s="4" t="n"/>
      <c r="F1275" s="5" t="n"/>
      <c r="G1275" s="6" t="n"/>
      <c r="H1275" s="5" t="n"/>
      <c r="I1275" s="4" t="n"/>
      <c r="J1275" s="5" t="n"/>
      <c r="K1275" s="5" t="n"/>
      <c r="L1275" s="4" t="n"/>
      <c r="M1275" s="5" t="n"/>
      <c r="N1275" s="4" t="n"/>
      <c r="O1275" s="15">
        <f>IF($F1275="","",EDATE($F1275,IF($G1275="",'Settings'!$B$6,$G1275)))</f>
        <v/>
      </c>
      <c r="P1275" s="9">
        <f>IF($O1275="","",IF(OR($M1275&lt;&gt;"",$L1275="Booked"),"Booked",IF(OR($L1275="Declined",$L1275="Moved / left"),"Closed",IF($O1275&lt;DATE(YEAR('Settings'!$B$5),MONTH('Settings'!$B$5),1),"Overdue",IF($O1275&lt;=EOMONTH('Settings'!$B$5,0),"Due this month",IF($O1275&lt;=EOMONTH('Settings'!$B$5,1),"Due next month","Not yet due"))))))</f>
        <v/>
      </c>
      <c r="Q1275" s="16">
        <f>IF($P1275="Overdue",'Settings'!$B$5-$O1275,"")</f>
        <v/>
      </c>
      <c r="R1275" s="16">
        <f>IF($A1275="","",COUNT($H1275,$J1275,$K1275))</f>
        <v/>
      </c>
      <c r="S1275" s="17">
        <f>IF($O1275="","",DATE(YEAR($O1275),MONTH($O1275),1))</f>
        <v/>
      </c>
      <c r="T1275" s="16">
        <f>IF($P1275="Overdue",COUNTIF($P$3:$P1275,"Overdue"),"")</f>
        <v/>
      </c>
    </row>
    <row r="1276">
      <c r="A1276" s="4" t="n"/>
      <c r="B1276" s="4" t="n"/>
      <c r="C1276" s="14" t="n"/>
      <c r="D1276" s="4" t="n"/>
      <c r="E1276" s="4" t="n"/>
      <c r="F1276" s="5" t="n"/>
      <c r="G1276" s="6" t="n"/>
      <c r="H1276" s="5" t="n"/>
      <c r="I1276" s="4" t="n"/>
      <c r="J1276" s="5" t="n"/>
      <c r="K1276" s="5" t="n"/>
      <c r="L1276" s="4" t="n"/>
      <c r="M1276" s="5" t="n"/>
      <c r="N1276" s="4" t="n"/>
      <c r="O1276" s="15">
        <f>IF($F1276="","",EDATE($F1276,IF($G1276="",'Settings'!$B$6,$G1276)))</f>
        <v/>
      </c>
      <c r="P1276" s="9">
        <f>IF($O1276="","",IF(OR($M1276&lt;&gt;"",$L1276="Booked"),"Booked",IF(OR($L1276="Declined",$L1276="Moved / left"),"Closed",IF($O1276&lt;DATE(YEAR('Settings'!$B$5),MONTH('Settings'!$B$5),1),"Overdue",IF($O1276&lt;=EOMONTH('Settings'!$B$5,0),"Due this month",IF($O1276&lt;=EOMONTH('Settings'!$B$5,1),"Due next month","Not yet due"))))))</f>
        <v/>
      </c>
      <c r="Q1276" s="16">
        <f>IF($P1276="Overdue",'Settings'!$B$5-$O1276,"")</f>
        <v/>
      </c>
      <c r="R1276" s="16">
        <f>IF($A1276="","",COUNT($H1276,$J1276,$K1276))</f>
        <v/>
      </c>
      <c r="S1276" s="17">
        <f>IF($O1276="","",DATE(YEAR($O1276),MONTH($O1276),1))</f>
        <v/>
      </c>
      <c r="T1276" s="16">
        <f>IF($P1276="Overdue",COUNTIF($P$3:$P1276,"Overdue"),"")</f>
        <v/>
      </c>
    </row>
    <row r="1277">
      <c r="A1277" s="4" t="n"/>
      <c r="B1277" s="4" t="n"/>
      <c r="C1277" s="14" t="n"/>
      <c r="D1277" s="4" t="n"/>
      <c r="E1277" s="4" t="n"/>
      <c r="F1277" s="5" t="n"/>
      <c r="G1277" s="6" t="n"/>
      <c r="H1277" s="5" t="n"/>
      <c r="I1277" s="4" t="n"/>
      <c r="J1277" s="5" t="n"/>
      <c r="K1277" s="5" t="n"/>
      <c r="L1277" s="4" t="n"/>
      <c r="M1277" s="5" t="n"/>
      <c r="N1277" s="4" t="n"/>
      <c r="O1277" s="15">
        <f>IF($F1277="","",EDATE($F1277,IF($G1277="",'Settings'!$B$6,$G1277)))</f>
        <v/>
      </c>
      <c r="P1277" s="9">
        <f>IF($O1277="","",IF(OR($M1277&lt;&gt;"",$L1277="Booked"),"Booked",IF(OR($L1277="Declined",$L1277="Moved / left"),"Closed",IF($O1277&lt;DATE(YEAR('Settings'!$B$5),MONTH('Settings'!$B$5),1),"Overdue",IF($O1277&lt;=EOMONTH('Settings'!$B$5,0),"Due this month",IF($O1277&lt;=EOMONTH('Settings'!$B$5,1),"Due next month","Not yet due"))))))</f>
        <v/>
      </c>
      <c r="Q1277" s="16">
        <f>IF($P1277="Overdue",'Settings'!$B$5-$O1277,"")</f>
        <v/>
      </c>
      <c r="R1277" s="16">
        <f>IF($A1277="","",COUNT($H1277,$J1277,$K1277))</f>
        <v/>
      </c>
      <c r="S1277" s="17">
        <f>IF($O1277="","",DATE(YEAR($O1277),MONTH($O1277),1))</f>
        <v/>
      </c>
      <c r="T1277" s="16">
        <f>IF($P1277="Overdue",COUNTIF($P$3:$P1277,"Overdue"),"")</f>
        <v/>
      </c>
    </row>
    <row r="1278">
      <c r="A1278" s="4" t="n"/>
      <c r="B1278" s="4" t="n"/>
      <c r="C1278" s="14" t="n"/>
      <c r="D1278" s="4" t="n"/>
      <c r="E1278" s="4" t="n"/>
      <c r="F1278" s="5" t="n"/>
      <c r="G1278" s="6" t="n"/>
      <c r="H1278" s="5" t="n"/>
      <c r="I1278" s="4" t="n"/>
      <c r="J1278" s="5" t="n"/>
      <c r="K1278" s="5" t="n"/>
      <c r="L1278" s="4" t="n"/>
      <c r="M1278" s="5" t="n"/>
      <c r="N1278" s="4" t="n"/>
      <c r="O1278" s="15">
        <f>IF($F1278="","",EDATE($F1278,IF($G1278="",'Settings'!$B$6,$G1278)))</f>
        <v/>
      </c>
      <c r="P1278" s="9">
        <f>IF($O1278="","",IF(OR($M1278&lt;&gt;"",$L1278="Booked"),"Booked",IF(OR($L1278="Declined",$L1278="Moved / left"),"Closed",IF($O1278&lt;DATE(YEAR('Settings'!$B$5),MONTH('Settings'!$B$5),1),"Overdue",IF($O1278&lt;=EOMONTH('Settings'!$B$5,0),"Due this month",IF($O1278&lt;=EOMONTH('Settings'!$B$5,1),"Due next month","Not yet due"))))))</f>
        <v/>
      </c>
      <c r="Q1278" s="16">
        <f>IF($P1278="Overdue",'Settings'!$B$5-$O1278,"")</f>
        <v/>
      </c>
      <c r="R1278" s="16">
        <f>IF($A1278="","",COUNT($H1278,$J1278,$K1278))</f>
        <v/>
      </c>
      <c r="S1278" s="17">
        <f>IF($O1278="","",DATE(YEAR($O1278),MONTH($O1278),1))</f>
        <v/>
      </c>
      <c r="T1278" s="16">
        <f>IF($P1278="Overdue",COUNTIF($P$3:$P1278,"Overdue"),"")</f>
        <v/>
      </c>
    </row>
    <row r="1279">
      <c r="A1279" s="4" t="n"/>
      <c r="B1279" s="4" t="n"/>
      <c r="C1279" s="14" t="n"/>
      <c r="D1279" s="4" t="n"/>
      <c r="E1279" s="4" t="n"/>
      <c r="F1279" s="5" t="n"/>
      <c r="G1279" s="6" t="n"/>
      <c r="H1279" s="5" t="n"/>
      <c r="I1279" s="4" t="n"/>
      <c r="J1279" s="5" t="n"/>
      <c r="K1279" s="5" t="n"/>
      <c r="L1279" s="4" t="n"/>
      <c r="M1279" s="5" t="n"/>
      <c r="N1279" s="4" t="n"/>
      <c r="O1279" s="15">
        <f>IF($F1279="","",EDATE($F1279,IF($G1279="",'Settings'!$B$6,$G1279)))</f>
        <v/>
      </c>
      <c r="P1279" s="9">
        <f>IF($O1279="","",IF(OR($M1279&lt;&gt;"",$L1279="Booked"),"Booked",IF(OR($L1279="Declined",$L1279="Moved / left"),"Closed",IF($O1279&lt;DATE(YEAR('Settings'!$B$5),MONTH('Settings'!$B$5),1),"Overdue",IF($O1279&lt;=EOMONTH('Settings'!$B$5,0),"Due this month",IF($O1279&lt;=EOMONTH('Settings'!$B$5,1),"Due next month","Not yet due"))))))</f>
        <v/>
      </c>
      <c r="Q1279" s="16">
        <f>IF($P1279="Overdue",'Settings'!$B$5-$O1279,"")</f>
        <v/>
      </c>
      <c r="R1279" s="16">
        <f>IF($A1279="","",COUNT($H1279,$J1279,$K1279))</f>
        <v/>
      </c>
      <c r="S1279" s="17">
        <f>IF($O1279="","",DATE(YEAR($O1279),MONTH($O1279),1))</f>
        <v/>
      </c>
      <c r="T1279" s="16">
        <f>IF($P1279="Overdue",COUNTIF($P$3:$P1279,"Overdue"),"")</f>
        <v/>
      </c>
    </row>
    <row r="1280">
      <c r="A1280" s="4" t="n"/>
      <c r="B1280" s="4" t="n"/>
      <c r="C1280" s="14" t="n"/>
      <c r="D1280" s="4" t="n"/>
      <c r="E1280" s="4" t="n"/>
      <c r="F1280" s="5" t="n"/>
      <c r="G1280" s="6" t="n"/>
      <c r="H1280" s="5" t="n"/>
      <c r="I1280" s="4" t="n"/>
      <c r="J1280" s="5" t="n"/>
      <c r="K1280" s="5" t="n"/>
      <c r="L1280" s="4" t="n"/>
      <c r="M1280" s="5" t="n"/>
      <c r="N1280" s="4" t="n"/>
      <c r="O1280" s="15">
        <f>IF($F1280="","",EDATE($F1280,IF($G1280="",'Settings'!$B$6,$G1280)))</f>
        <v/>
      </c>
      <c r="P1280" s="9">
        <f>IF($O1280="","",IF(OR($M1280&lt;&gt;"",$L1280="Booked"),"Booked",IF(OR($L1280="Declined",$L1280="Moved / left"),"Closed",IF($O1280&lt;DATE(YEAR('Settings'!$B$5),MONTH('Settings'!$B$5),1),"Overdue",IF($O1280&lt;=EOMONTH('Settings'!$B$5,0),"Due this month",IF($O1280&lt;=EOMONTH('Settings'!$B$5,1),"Due next month","Not yet due"))))))</f>
        <v/>
      </c>
      <c r="Q1280" s="16">
        <f>IF($P1280="Overdue",'Settings'!$B$5-$O1280,"")</f>
        <v/>
      </c>
      <c r="R1280" s="16">
        <f>IF($A1280="","",COUNT($H1280,$J1280,$K1280))</f>
        <v/>
      </c>
      <c r="S1280" s="17">
        <f>IF($O1280="","",DATE(YEAR($O1280),MONTH($O1280),1))</f>
        <v/>
      </c>
      <c r="T1280" s="16">
        <f>IF($P1280="Overdue",COUNTIF($P$3:$P1280,"Overdue"),"")</f>
        <v/>
      </c>
    </row>
    <row r="1281">
      <c r="A1281" s="4" t="n"/>
      <c r="B1281" s="4" t="n"/>
      <c r="C1281" s="14" t="n"/>
      <c r="D1281" s="4" t="n"/>
      <c r="E1281" s="4" t="n"/>
      <c r="F1281" s="5" t="n"/>
      <c r="G1281" s="6" t="n"/>
      <c r="H1281" s="5" t="n"/>
      <c r="I1281" s="4" t="n"/>
      <c r="J1281" s="5" t="n"/>
      <c r="K1281" s="5" t="n"/>
      <c r="L1281" s="4" t="n"/>
      <c r="M1281" s="5" t="n"/>
      <c r="N1281" s="4" t="n"/>
      <c r="O1281" s="15">
        <f>IF($F1281="","",EDATE($F1281,IF($G1281="",'Settings'!$B$6,$G1281)))</f>
        <v/>
      </c>
      <c r="P1281" s="9">
        <f>IF($O1281="","",IF(OR($M1281&lt;&gt;"",$L1281="Booked"),"Booked",IF(OR($L1281="Declined",$L1281="Moved / left"),"Closed",IF($O1281&lt;DATE(YEAR('Settings'!$B$5),MONTH('Settings'!$B$5),1),"Overdue",IF($O1281&lt;=EOMONTH('Settings'!$B$5,0),"Due this month",IF($O1281&lt;=EOMONTH('Settings'!$B$5,1),"Due next month","Not yet due"))))))</f>
        <v/>
      </c>
      <c r="Q1281" s="16">
        <f>IF($P1281="Overdue",'Settings'!$B$5-$O1281,"")</f>
        <v/>
      </c>
      <c r="R1281" s="16">
        <f>IF($A1281="","",COUNT($H1281,$J1281,$K1281))</f>
        <v/>
      </c>
      <c r="S1281" s="17">
        <f>IF($O1281="","",DATE(YEAR($O1281),MONTH($O1281),1))</f>
        <v/>
      </c>
      <c r="T1281" s="16">
        <f>IF($P1281="Overdue",COUNTIF($P$3:$P1281,"Overdue"),"")</f>
        <v/>
      </c>
    </row>
    <row r="1282">
      <c r="A1282" s="4" t="n"/>
      <c r="B1282" s="4" t="n"/>
      <c r="C1282" s="14" t="n"/>
      <c r="D1282" s="4" t="n"/>
      <c r="E1282" s="4" t="n"/>
      <c r="F1282" s="5" t="n"/>
      <c r="G1282" s="6" t="n"/>
      <c r="H1282" s="5" t="n"/>
      <c r="I1282" s="4" t="n"/>
      <c r="J1282" s="5" t="n"/>
      <c r="K1282" s="5" t="n"/>
      <c r="L1282" s="4" t="n"/>
      <c r="M1282" s="5" t="n"/>
      <c r="N1282" s="4" t="n"/>
      <c r="O1282" s="15">
        <f>IF($F1282="","",EDATE($F1282,IF($G1282="",'Settings'!$B$6,$G1282)))</f>
        <v/>
      </c>
      <c r="P1282" s="9">
        <f>IF($O1282="","",IF(OR($M1282&lt;&gt;"",$L1282="Booked"),"Booked",IF(OR($L1282="Declined",$L1282="Moved / left"),"Closed",IF($O1282&lt;DATE(YEAR('Settings'!$B$5),MONTH('Settings'!$B$5),1),"Overdue",IF($O1282&lt;=EOMONTH('Settings'!$B$5,0),"Due this month",IF($O1282&lt;=EOMONTH('Settings'!$B$5,1),"Due next month","Not yet due"))))))</f>
        <v/>
      </c>
      <c r="Q1282" s="16">
        <f>IF($P1282="Overdue",'Settings'!$B$5-$O1282,"")</f>
        <v/>
      </c>
      <c r="R1282" s="16">
        <f>IF($A1282="","",COUNT($H1282,$J1282,$K1282))</f>
        <v/>
      </c>
      <c r="S1282" s="17">
        <f>IF($O1282="","",DATE(YEAR($O1282),MONTH($O1282),1))</f>
        <v/>
      </c>
      <c r="T1282" s="16">
        <f>IF($P1282="Overdue",COUNTIF($P$3:$P1282,"Overdue"),"")</f>
        <v/>
      </c>
    </row>
    <row r="1283">
      <c r="A1283" s="4" t="n"/>
      <c r="B1283" s="4" t="n"/>
      <c r="C1283" s="14" t="n"/>
      <c r="D1283" s="4" t="n"/>
      <c r="E1283" s="4" t="n"/>
      <c r="F1283" s="5" t="n"/>
      <c r="G1283" s="6" t="n"/>
      <c r="H1283" s="5" t="n"/>
      <c r="I1283" s="4" t="n"/>
      <c r="J1283" s="5" t="n"/>
      <c r="K1283" s="5" t="n"/>
      <c r="L1283" s="4" t="n"/>
      <c r="M1283" s="5" t="n"/>
      <c r="N1283" s="4" t="n"/>
      <c r="O1283" s="15">
        <f>IF($F1283="","",EDATE($F1283,IF($G1283="",'Settings'!$B$6,$G1283)))</f>
        <v/>
      </c>
      <c r="P1283" s="9">
        <f>IF($O1283="","",IF(OR($M1283&lt;&gt;"",$L1283="Booked"),"Booked",IF(OR($L1283="Declined",$L1283="Moved / left"),"Closed",IF($O1283&lt;DATE(YEAR('Settings'!$B$5),MONTH('Settings'!$B$5),1),"Overdue",IF($O1283&lt;=EOMONTH('Settings'!$B$5,0),"Due this month",IF($O1283&lt;=EOMONTH('Settings'!$B$5,1),"Due next month","Not yet due"))))))</f>
        <v/>
      </c>
      <c r="Q1283" s="16">
        <f>IF($P1283="Overdue",'Settings'!$B$5-$O1283,"")</f>
        <v/>
      </c>
      <c r="R1283" s="16">
        <f>IF($A1283="","",COUNT($H1283,$J1283,$K1283))</f>
        <v/>
      </c>
      <c r="S1283" s="17">
        <f>IF($O1283="","",DATE(YEAR($O1283),MONTH($O1283),1))</f>
        <v/>
      </c>
      <c r="T1283" s="16">
        <f>IF($P1283="Overdue",COUNTIF($P$3:$P1283,"Overdue"),"")</f>
        <v/>
      </c>
    </row>
    <row r="1284">
      <c r="A1284" s="4" t="n"/>
      <c r="B1284" s="4" t="n"/>
      <c r="C1284" s="14" t="n"/>
      <c r="D1284" s="4" t="n"/>
      <c r="E1284" s="4" t="n"/>
      <c r="F1284" s="5" t="n"/>
      <c r="G1284" s="6" t="n"/>
      <c r="H1284" s="5" t="n"/>
      <c r="I1284" s="4" t="n"/>
      <c r="J1284" s="5" t="n"/>
      <c r="K1284" s="5" t="n"/>
      <c r="L1284" s="4" t="n"/>
      <c r="M1284" s="5" t="n"/>
      <c r="N1284" s="4" t="n"/>
      <c r="O1284" s="15">
        <f>IF($F1284="","",EDATE($F1284,IF($G1284="",'Settings'!$B$6,$G1284)))</f>
        <v/>
      </c>
      <c r="P1284" s="9">
        <f>IF($O1284="","",IF(OR($M1284&lt;&gt;"",$L1284="Booked"),"Booked",IF(OR($L1284="Declined",$L1284="Moved / left"),"Closed",IF($O1284&lt;DATE(YEAR('Settings'!$B$5),MONTH('Settings'!$B$5),1),"Overdue",IF($O1284&lt;=EOMONTH('Settings'!$B$5,0),"Due this month",IF($O1284&lt;=EOMONTH('Settings'!$B$5,1),"Due next month","Not yet due"))))))</f>
        <v/>
      </c>
      <c r="Q1284" s="16">
        <f>IF($P1284="Overdue",'Settings'!$B$5-$O1284,"")</f>
        <v/>
      </c>
      <c r="R1284" s="16">
        <f>IF($A1284="","",COUNT($H1284,$J1284,$K1284))</f>
        <v/>
      </c>
      <c r="S1284" s="17">
        <f>IF($O1284="","",DATE(YEAR($O1284),MONTH($O1284),1))</f>
        <v/>
      </c>
      <c r="T1284" s="16">
        <f>IF($P1284="Overdue",COUNTIF($P$3:$P1284,"Overdue"),"")</f>
        <v/>
      </c>
    </row>
    <row r="1285">
      <c r="A1285" s="4" t="n"/>
      <c r="B1285" s="4" t="n"/>
      <c r="C1285" s="14" t="n"/>
      <c r="D1285" s="4" t="n"/>
      <c r="E1285" s="4" t="n"/>
      <c r="F1285" s="5" t="n"/>
      <c r="G1285" s="6" t="n"/>
      <c r="H1285" s="5" t="n"/>
      <c r="I1285" s="4" t="n"/>
      <c r="J1285" s="5" t="n"/>
      <c r="K1285" s="5" t="n"/>
      <c r="L1285" s="4" t="n"/>
      <c r="M1285" s="5" t="n"/>
      <c r="N1285" s="4" t="n"/>
      <c r="O1285" s="15">
        <f>IF($F1285="","",EDATE($F1285,IF($G1285="",'Settings'!$B$6,$G1285)))</f>
        <v/>
      </c>
      <c r="P1285" s="9">
        <f>IF($O1285="","",IF(OR($M1285&lt;&gt;"",$L1285="Booked"),"Booked",IF(OR($L1285="Declined",$L1285="Moved / left"),"Closed",IF($O1285&lt;DATE(YEAR('Settings'!$B$5),MONTH('Settings'!$B$5),1),"Overdue",IF($O1285&lt;=EOMONTH('Settings'!$B$5,0),"Due this month",IF($O1285&lt;=EOMONTH('Settings'!$B$5,1),"Due next month","Not yet due"))))))</f>
        <v/>
      </c>
      <c r="Q1285" s="16">
        <f>IF($P1285="Overdue",'Settings'!$B$5-$O1285,"")</f>
        <v/>
      </c>
      <c r="R1285" s="16">
        <f>IF($A1285="","",COUNT($H1285,$J1285,$K1285))</f>
        <v/>
      </c>
      <c r="S1285" s="17">
        <f>IF($O1285="","",DATE(YEAR($O1285),MONTH($O1285),1))</f>
        <v/>
      </c>
      <c r="T1285" s="16">
        <f>IF($P1285="Overdue",COUNTIF($P$3:$P1285,"Overdue"),"")</f>
        <v/>
      </c>
    </row>
    <row r="1286">
      <c r="A1286" s="4" t="n"/>
      <c r="B1286" s="4" t="n"/>
      <c r="C1286" s="14" t="n"/>
      <c r="D1286" s="4" t="n"/>
      <c r="E1286" s="4" t="n"/>
      <c r="F1286" s="5" t="n"/>
      <c r="G1286" s="6" t="n"/>
      <c r="H1286" s="5" t="n"/>
      <c r="I1286" s="4" t="n"/>
      <c r="J1286" s="5" t="n"/>
      <c r="K1286" s="5" t="n"/>
      <c r="L1286" s="4" t="n"/>
      <c r="M1286" s="5" t="n"/>
      <c r="N1286" s="4" t="n"/>
      <c r="O1286" s="15">
        <f>IF($F1286="","",EDATE($F1286,IF($G1286="",'Settings'!$B$6,$G1286)))</f>
        <v/>
      </c>
      <c r="P1286" s="9">
        <f>IF($O1286="","",IF(OR($M1286&lt;&gt;"",$L1286="Booked"),"Booked",IF(OR($L1286="Declined",$L1286="Moved / left"),"Closed",IF($O1286&lt;DATE(YEAR('Settings'!$B$5),MONTH('Settings'!$B$5),1),"Overdue",IF($O1286&lt;=EOMONTH('Settings'!$B$5,0),"Due this month",IF($O1286&lt;=EOMONTH('Settings'!$B$5,1),"Due next month","Not yet due"))))))</f>
        <v/>
      </c>
      <c r="Q1286" s="16">
        <f>IF($P1286="Overdue",'Settings'!$B$5-$O1286,"")</f>
        <v/>
      </c>
      <c r="R1286" s="16">
        <f>IF($A1286="","",COUNT($H1286,$J1286,$K1286))</f>
        <v/>
      </c>
      <c r="S1286" s="17">
        <f>IF($O1286="","",DATE(YEAR($O1286),MONTH($O1286),1))</f>
        <v/>
      </c>
      <c r="T1286" s="16">
        <f>IF($P1286="Overdue",COUNTIF($P$3:$P1286,"Overdue"),"")</f>
        <v/>
      </c>
    </row>
    <row r="1287">
      <c r="A1287" s="4" t="n"/>
      <c r="B1287" s="4" t="n"/>
      <c r="C1287" s="14" t="n"/>
      <c r="D1287" s="4" t="n"/>
      <c r="E1287" s="4" t="n"/>
      <c r="F1287" s="5" t="n"/>
      <c r="G1287" s="6" t="n"/>
      <c r="H1287" s="5" t="n"/>
      <c r="I1287" s="4" t="n"/>
      <c r="J1287" s="5" t="n"/>
      <c r="K1287" s="5" t="n"/>
      <c r="L1287" s="4" t="n"/>
      <c r="M1287" s="5" t="n"/>
      <c r="N1287" s="4" t="n"/>
      <c r="O1287" s="15">
        <f>IF($F1287="","",EDATE($F1287,IF($G1287="",'Settings'!$B$6,$G1287)))</f>
        <v/>
      </c>
      <c r="P1287" s="9">
        <f>IF($O1287="","",IF(OR($M1287&lt;&gt;"",$L1287="Booked"),"Booked",IF(OR($L1287="Declined",$L1287="Moved / left"),"Closed",IF($O1287&lt;DATE(YEAR('Settings'!$B$5),MONTH('Settings'!$B$5),1),"Overdue",IF($O1287&lt;=EOMONTH('Settings'!$B$5,0),"Due this month",IF($O1287&lt;=EOMONTH('Settings'!$B$5,1),"Due next month","Not yet due"))))))</f>
        <v/>
      </c>
      <c r="Q1287" s="16">
        <f>IF($P1287="Overdue",'Settings'!$B$5-$O1287,"")</f>
        <v/>
      </c>
      <c r="R1287" s="16">
        <f>IF($A1287="","",COUNT($H1287,$J1287,$K1287))</f>
        <v/>
      </c>
      <c r="S1287" s="17">
        <f>IF($O1287="","",DATE(YEAR($O1287),MONTH($O1287),1))</f>
        <v/>
      </c>
      <c r="T1287" s="16">
        <f>IF($P1287="Overdue",COUNTIF($P$3:$P1287,"Overdue"),"")</f>
        <v/>
      </c>
    </row>
    <row r="1288">
      <c r="A1288" s="4" t="n"/>
      <c r="B1288" s="4" t="n"/>
      <c r="C1288" s="14" t="n"/>
      <c r="D1288" s="4" t="n"/>
      <c r="E1288" s="4" t="n"/>
      <c r="F1288" s="5" t="n"/>
      <c r="G1288" s="6" t="n"/>
      <c r="H1288" s="5" t="n"/>
      <c r="I1288" s="4" t="n"/>
      <c r="J1288" s="5" t="n"/>
      <c r="K1288" s="5" t="n"/>
      <c r="L1288" s="4" t="n"/>
      <c r="M1288" s="5" t="n"/>
      <c r="N1288" s="4" t="n"/>
      <c r="O1288" s="15">
        <f>IF($F1288="","",EDATE($F1288,IF($G1288="",'Settings'!$B$6,$G1288)))</f>
        <v/>
      </c>
      <c r="P1288" s="9">
        <f>IF($O1288="","",IF(OR($M1288&lt;&gt;"",$L1288="Booked"),"Booked",IF(OR($L1288="Declined",$L1288="Moved / left"),"Closed",IF($O1288&lt;DATE(YEAR('Settings'!$B$5),MONTH('Settings'!$B$5),1),"Overdue",IF($O1288&lt;=EOMONTH('Settings'!$B$5,0),"Due this month",IF($O1288&lt;=EOMONTH('Settings'!$B$5,1),"Due next month","Not yet due"))))))</f>
        <v/>
      </c>
      <c r="Q1288" s="16">
        <f>IF($P1288="Overdue",'Settings'!$B$5-$O1288,"")</f>
        <v/>
      </c>
      <c r="R1288" s="16">
        <f>IF($A1288="","",COUNT($H1288,$J1288,$K1288))</f>
        <v/>
      </c>
      <c r="S1288" s="17">
        <f>IF($O1288="","",DATE(YEAR($O1288),MONTH($O1288),1))</f>
        <v/>
      </c>
      <c r="T1288" s="16">
        <f>IF($P1288="Overdue",COUNTIF($P$3:$P1288,"Overdue"),"")</f>
        <v/>
      </c>
    </row>
    <row r="1289">
      <c r="A1289" s="4" t="n"/>
      <c r="B1289" s="4" t="n"/>
      <c r="C1289" s="14" t="n"/>
      <c r="D1289" s="4" t="n"/>
      <c r="E1289" s="4" t="n"/>
      <c r="F1289" s="5" t="n"/>
      <c r="G1289" s="6" t="n"/>
      <c r="H1289" s="5" t="n"/>
      <c r="I1289" s="4" t="n"/>
      <c r="J1289" s="5" t="n"/>
      <c r="K1289" s="5" t="n"/>
      <c r="L1289" s="4" t="n"/>
      <c r="M1289" s="5" t="n"/>
      <c r="N1289" s="4" t="n"/>
      <c r="O1289" s="15">
        <f>IF($F1289="","",EDATE($F1289,IF($G1289="",'Settings'!$B$6,$G1289)))</f>
        <v/>
      </c>
      <c r="P1289" s="9">
        <f>IF($O1289="","",IF(OR($M1289&lt;&gt;"",$L1289="Booked"),"Booked",IF(OR($L1289="Declined",$L1289="Moved / left"),"Closed",IF($O1289&lt;DATE(YEAR('Settings'!$B$5),MONTH('Settings'!$B$5),1),"Overdue",IF($O1289&lt;=EOMONTH('Settings'!$B$5,0),"Due this month",IF($O1289&lt;=EOMONTH('Settings'!$B$5,1),"Due next month","Not yet due"))))))</f>
        <v/>
      </c>
      <c r="Q1289" s="16">
        <f>IF($P1289="Overdue",'Settings'!$B$5-$O1289,"")</f>
        <v/>
      </c>
      <c r="R1289" s="16">
        <f>IF($A1289="","",COUNT($H1289,$J1289,$K1289))</f>
        <v/>
      </c>
      <c r="S1289" s="17">
        <f>IF($O1289="","",DATE(YEAR($O1289),MONTH($O1289),1))</f>
        <v/>
      </c>
      <c r="T1289" s="16">
        <f>IF($P1289="Overdue",COUNTIF($P$3:$P1289,"Overdue"),"")</f>
        <v/>
      </c>
    </row>
    <row r="1290">
      <c r="A1290" s="4" t="n"/>
      <c r="B1290" s="4" t="n"/>
      <c r="C1290" s="14" t="n"/>
      <c r="D1290" s="4" t="n"/>
      <c r="E1290" s="4" t="n"/>
      <c r="F1290" s="5" t="n"/>
      <c r="G1290" s="6" t="n"/>
      <c r="H1290" s="5" t="n"/>
      <c r="I1290" s="4" t="n"/>
      <c r="J1290" s="5" t="n"/>
      <c r="K1290" s="5" t="n"/>
      <c r="L1290" s="4" t="n"/>
      <c r="M1290" s="5" t="n"/>
      <c r="N1290" s="4" t="n"/>
      <c r="O1290" s="15">
        <f>IF($F1290="","",EDATE($F1290,IF($G1290="",'Settings'!$B$6,$G1290)))</f>
        <v/>
      </c>
      <c r="P1290" s="9">
        <f>IF($O1290="","",IF(OR($M1290&lt;&gt;"",$L1290="Booked"),"Booked",IF(OR($L1290="Declined",$L1290="Moved / left"),"Closed",IF($O1290&lt;DATE(YEAR('Settings'!$B$5),MONTH('Settings'!$B$5),1),"Overdue",IF($O1290&lt;=EOMONTH('Settings'!$B$5,0),"Due this month",IF($O1290&lt;=EOMONTH('Settings'!$B$5,1),"Due next month","Not yet due"))))))</f>
        <v/>
      </c>
      <c r="Q1290" s="16">
        <f>IF($P1290="Overdue",'Settings'!$B$5-$O1290,"")</f>
        <v/>
      </c>
      <c r="R1290" s="16">
        <f>IF($A1290="","",COUNT($H1290,$J1290,$K1290))</f>
        <v/>
      </c>
      <c r="S1290" s="17">
        <f>IF($O1290="","",DATE(YEAR($O1290),MONTH($O1290),1))</f>
        <v/>
      </c>
      <c r="T1290" s="16">
        <f>IF($P1290="Overdue",COUNTIF($P$3:$P1290,"Overdue"),"")</f>
        <v/>
      </c>
    </row>
    <row r="1291">
      <c r="A1291" s="4" t="n"/>
      <c r="B1291" s="4" t="n"/>
      <c r="C1291" s="14" t="n"/>
      <c r="D1291" s="4" t="n"/>
      <c r="E1291" s="4" t="n"/>
      <c r="F1291" s="5" t="n"/>
      <c r="G1291" s="6" t="n"/>
      <c r="H1291" s="5" t="n"/>
      <c r="I1291" s="4" t="n"/>
      <c r="J1291" s="5" t="n"/>
      <c r="K1291" s="5" t="n"/>
      <c r="L1291" s="4" t="n"/>
      <c r="M1291" s="5" t="n"/>
      <c r="N1291" s="4" t="n"/>
      <c r="O1291" s="15">
        <f>IF($F1291="","",EDATE($F1291,IF($G1291="",'Settings'!$B$6,$G1291)))</f>
        <v/>
      </c>
      <c r="P1291" s="9">
        <f>IF($O1291="","",IF(OR($M1291&lt;&gt;"",$L1291="Booked"),"Booked",IF(OR($L1291="Declined",$L1291="Moved / left"),"Closed",IF($O1291&lt;DATE(YEAR('Settings'!$B$5),MONTH('Settings'!$B$5),1),"Overdue",IF($O1291&lt;=EOMONTH('Settings'!$B$5,0),"Due this month",IF($O1291&lt;=EOMONTH('Settings'!$B$5,1),"Due next month","Not yet due"))))))</f>
        <v/>
      </c>
      <c r="Q1291" s="16">
        <f>IF($P1291="Overdue",'Settings'!$B$5-$O1291,"")</f>
        <v/>
      </c>
      <c r="R1291" s="16">
        <f>IF($A1291="","",COUNT($H1291,$J1291,$K1291))</f>
        <v/>
      </c>
      <c r="S1291" s="17">
        <f>IF($O1291="","",DATE(YEAR($O1291),MONTH($O1291),1))</f>
        <v/>
      </c>
      <c r="T1291" s="16">
        <f>IF($P1291="Overdue",COUNTIF($P$3:$P1291,"Overdue"),"")</f>
        <v/>
      </c>
    </row>
    <row r="1292">
      <c r="A1292" s="4" t="n"/>
      <c r="B1292" s="4" t="n"/>
      <c r="C1292" s="14" t="n"/>
      <c r="D1292" s="4" t="n"/>
      <c r="E1292" s="4" t="n"/>
      <c r="F1292" s="5" t="n"/>
      <c r="G1292" s="6" t="n"/>
      <c r="H1292" s="5" t="n"/>
      <c r="I1292" s="4" t="n"/>
      <c r="J1292" s="5" t="n"/>
      <c r="K1292" s="5" t="n"/>
      <c r="L1292" s="4" t="n"/>
      <c r="M1292" s="5" t="n"/>
      <c r="N1292" s="4" t="n"/>
      <c r="O1292" s="15">
        <f>IF($F1292="","",EDATE($F1292,IF($G1292="",'Settings'!$B$6,$G1292)))</f>
        <v/>
      </c>
      <c r="P1292" s="9">
        <f>IF($O1292="","",IF(OR($M1292&lt;&gt;"",$L1292="Booked"),"Booked",IF(OR($L1292="Declined",$L1292="Moved / left"),"Closed",IF($O1292&lt;DATE(YEAR('Settings'!$B$5),MONTH('Settings'!$B$5),1),"Overdue",IF($O1292&lt;=EOMONTH('Settings'!$B$5,0),"Due this month",IF($O1292&lt;=EOMONTH('Settings'!$B$5,1),"Due next month","Not yet due"))))))</f>
        <v/>
      </c>
      <c r="Q1292" s="16">
        <f>IF($P1292="Overdue",'Settings'!$B$5-$O1292,"")</f>
        <v/>
      </c>
      <c r="R1292" s="16">
        <f>IF($A1292="","",COUNT($H1292,$J1292,$K1292))</f>
        <v/>
      </c>
      <c r="S1292" s="17">
        <f>IF($O1292="","",DATE(YEAR($O1292),MONTH($O1292),1))</f>
        <v/>
      </c>
      <c r="T1292" s="16">
        <f>IF($P1292="Overdue",COUNTIF($P$3:$P1292,"Overdue"),"")</f>
        <v/>
      </c>
    </row>
    <row r="1293">
      <c r="A1293" s="4" t="n"/>
      <c r="B1293" s="4" t="n"/>
      <c r="C1293" s="14" t="n"/>
      <c r="D1293" s="4" t="n"/>
      <c r="E1293" s="4" t="n"/>
      <c r="F1293" s="5" t="n"/>
      <c r="G1293" s="6" t="n"/>
      <c r="H1293" s="5" t="n"/>
      <c r="I1293" s="4" t="n"/>
      <c r="J1293" s="5" t="n"/>
      <c r="K1293" s="5" t="n"/>
      <c r="L1293" s="4" t="n"/>
      <c r="M1293" s="5" t="n"/>
      <c r="N1293" s="4" t="n"/>
      <c r="O1293" s="15">
        <f>IF($F1293="","",EDATE($F1293,IF($G1293="",'Settings'!$B$6,$G1293)))</f>
        <v/>
      </c>
      <c r="P1293" s="9">
        <f>IF($O1293="","",IF(OR($M1293&lt;&gt;"",$L1293="Booked"),"Booked",IF(OR($L1293="Declined",$L1293="Moved / left"),"Closed",IF($O1293&lt;DATE(YEAR('Settings'!$B$5),MONTH('Settings'!$B$5),1),"Overdue",IF($O1293&lt;=EOMONTH('Settings'!$B$5,0),"Due this month",IF($O1293&lt;=EOMONTH('Settings'!$B$5,1),"Due next month","Not yet due"))))))</f>
        <v/>
      </c>
      <c r="Q1293" s="16">
        <f>IF($P1293="Overdue",'Settings'!$B$5-$O1293,"")</f>
        <v/>
      </c>
      <c r="R1293" s="16">
        <f>IF($A1293="","",COUNT($H1293,$J1293,$K1293))</f>
        <v/>
      </c>
      <c r="S1293" s="17">
        <f>IF($O1293="","",DATE(YEAR($O1293),MONTH($O1293),1))</f>
        <v/>
      </c>
      <c r="T1293" s="16">
        <f>IF($P1293="Overdue",COUNTIF($P$3:$P1293,"Overdue"),"")</f>
        <v/>
      </c>
    </row>
    <row r="1294">
      <c r="A1294" s="4" t="n"/>
      <c r="B1294" s="4" t="n"/>
      <c r="C1294" s="14" t="n"/>
      <c r="D1294" s="4" t="n"/>
      <c r="E1294" s="4" t="n"/>
      <c r="F1294" s="5" t="n"/>
      <c r="G1294" s="6" t="n"/>
      <c r="H1294" s="5" t="n"/>
      <c r="I1294" s="4" t="n"/>
      <c r="J1294" s="5" t="n"/>
      <c r="K1294" s="5" t="n"/>
      <c r="L1294" s="4" t="n"/>
      <c r="M1294" s="5" t="n"/>
      <c r="N1294" s="4" t="n"/>
      <c r="O1294" s="15">
        <f>IF($F1294="","",EDATE($F1294,IF($G1294="",'Settings'!$B$6,$G1294)))</f>
        <v/>
      </c>
      <c r="P1294" s="9">
        <f>IF($O1294="","",IF(OR($M1294&lt;&gt;"",$L1294="Booked"),"Booked",IF(OR($L1294="Declined",$L1294="Moved / left"),"Closed",IF($O1294&lt;DATE(YEAR('Settings'!$B$5),MONTH('Settings'!$B$5),1),"Overdue",IF($O1294&lt;=EOMONTH('Settings'!$B$5,0),"Due this month",IF($O1294&lt;=EOMONTH('Settings'!$B$5,1),"Due next month","Not yet due"))))))</f>
        <v/>
      </c>
      <c r="Q1294" s="16">
        <f>IF($P1294="Overdue",'Settings'!$B$5-$O1294,"")</f>
        <v/>
      </c>
      <c r="R1294" s="16">
        <f>IF($A1294="","",COUNT($H1294,$J1294,$K1294))</f>
        <v/>
      </c>
      <c r="S1294" s="17">
        <f>IF($O1294="","",DATE(YEAR($O1294),MONTH($O1294),1))</f>
        <v/>
      </c>
      <c r="T1294" s="16">
        <f>IF($P1294="Overdue",COUNTIF($P$3:$P1294,"Overdue"),"")</f>
        <v/>
      </c>
    </row>
    <row r="1295">
      <c r="A1295" s="4" t="n"/>
      <c r="B1295" s="4" t="n"/>
      <c r="C1295" s="14" t="n"/>
      <c r="D1295" s="4" t="n"/>
      <c r="E1295" s="4" t="n"/>
      <c r="F1295" s="5" t="n"/>
      <c r="G1295" s="6" t="n"/>
      <c r="H1295" s="5" t="n"/>
      <c r="I1295" s="4" t="n"/>
      <c r="J1295" s="5" t="n"/>
      <c r="K1295" s="5" t="n"/>
      <c r="L1295" s="4" t="n"/>
      <c r="M1295" s="5" t="n"/>
      <c r="N1295" s="4" t="n"/>
      <c r="O1295" s="15">
        <f>IF($F1295="","",EDATE($F1295,IF($G1295="",'Settings'!$B$6,$G1295)))</f>
        <v/>
      </c>
      <c r="P1295" s="9">
        <f>IF($O1295="","",IF(OR($M1295&lt;&gt;"",$L1295="Booked"),"Booked",IF(OR($L1295="Declined",$L1295="Moved / left"),"Closed",IF($O1295&lt;DATE(YEAR('Settings'!$B$5),MONTH('Settings'!$B$5),1),"Overdue",IF($O1295&lt;=EOMONTH('Settings'!$B$5,0),"Due this month",IF($O1295&lt;=EOMONTH('Settings'!$B$5,1),"Due next month","Not yet due"))))))</f>
        <v/>
      </c>
      <c r="Q1295" s="16">
        <f>IF($P1295="Overdue",'Settings'!$B$5-$O1295,"")</f>
        <v/>
      </c>
      <c r="R1295" s="16">
        <f>IF($A1295="","",COUNT($H1295,$J1295,$K1295))</f>
        <v/>
      </c>
      <c r="S1295" s="17">
        <f>IF($O1295="","",DATE(YEAR($O1295),MONTH($O1295),1))</f>
        <v/>
      </c>
      <c r="T1295" s="16">
        <f>IF($P1295="Overdue",COUNTIF($P$3:$P1295,"Overdue"),"")</f>
        <v/>
      </c>
    </row>
    <row r="1296">
      <c r="A1296" s="4" t="n"/>
      <c r="B1296" s="4" t="n"/>
      <c r="C1296" s="14" t="n"/>
      <c r="D1296" s="4" t="n"/>
      <c r="E1296" s="4" t="n"/>
      <c r="F1296" s="5" t="n"/>
      <c r="G1296" s="6" t="n"/>
      <c r="H1296" s="5" t="n"/>
      <c r="I1296" s="4" t="n"/>
      <c r="J1296" s="5" t="n"/>
      <c r="K1296" s="5" t="n"/>
      <c r="L1296" s="4" t="n"/>
      <c r="M1296" s="5" t="n"/>
      <c r="N1296" s="4" t="n"/>
      <c r="O1296" s="15">
        <f>IF($F1296="","",EDATE($F1296,IF($G1296="",'Settings'!$B$6,$G1296)))</f>
        <v/>
      </c>
      <c r="P1296" s="9">
        <f>IF($O1296="","",IF(OR($M1296&lt;&gt;"",$L1296="Booked"),"Booked",IF(OR($L1296="Declined",$L1296="Moved / left"),"Closed",IF($O1296&lt;DATE(YEAR('Settings'!$B$5),MONTH('Settings'!$B$5),1),"Overdue",IF($O1296&lt;=EOMONTH('Settings'!$B$5,0),"Due this month",IF($O1296&lt;=EOMONTH('Settings'!$B$5,1),"Due next month","Not yet due"))))))</f>
        <v/>
      </c>
      <c r="Q1296" s="16">
        <f>IF($P1296="Overdue",'Settings'!$B$5-$O1296,"")</f>
        <v/>
      </c>
      <c r="R1296" s="16">
        <f>IF($A1296="","",COUNT($H1296,$J1296,$K1296))</f>
        <v/>
      </c>
      <c r="S1296" s="17">
        <f>IF($O1296="","",DATE(YEAR($O1296),MONTH($O1296),1))</f>
        <v/>
      </c>
      <c r="T1296" s="16">
        <f>IF($P1296="Overdue",COUNTIF($P$3:$P1296,"Overdue"),"")</f>
        <v/>
      </c>
    </row>
    <row r="1297">
      <c r="A1297" s="4" t="n"/>
      <c r="B1297" s="4" t="n"/>
      <c r="C1297" s="14" t="n"/>
      <c r="D1297" s="4" t="n"/>
      <c r="E1297" s="4" t="n"/>
      <c r="F1297" s="5" t="n"/>
      <c r="G1297" s="6" t="n"/>
      <c r="H1297" s="5" t="n"/>
      <c r="I1297" s="4" t="n"/>
      <c r="J1297" s="5" t="n"/>
      <c r="K1297" s="5" t="n"/>
      <c r="L1297" s="4" t="n"/>
      <c r="M1297" s="5" t="n"/>
      <c r="N1297" s="4" t="n"/>
      <c r="O1297" s="15">
        <f>IF($F1297="","",EDATE($F1297,IF($G1297="",'Settings'!$B$6,$G1297)))</f>
        <v/>
      </c>
      <c r="P1297" s="9">
        <f>IF($O1297="","",IF(OR($M1297&lt;&gt;"",$L1297="Booked"),"Booked",IF(OR($L1297="Declined",$L1297="Moved / left"),"Closed",IF($O1297&lt;DATE(YEAR('Settings'!$B$5),MONTH('Settings'!$B$5),1),"Overdue",IF($O1297&lt;=EOMONTH('Settings'!$B$5,0),"Due this month",IF($O1297&lt;=EOMONTH('Settings'!$B$5,1),"Due next month","Not yet due"))))))</f>
        <v/>
      </c>
      <c r="Q1297" s="16">
        <f>IF($P1297="Overdue",'Settings'!$B$5-$O1297,"")</f>
        <v/>
      </c>
      <c r="R1297" s="16">
        <f>IF($A1297="","",COUNT($H1297,$J1297,$K1297))</f>
        <v/>
      </c>
      <c r="S1297" s="17">
        <f>IF($O1297="","",DATE(YEAR($O1297),MONTH($O1297),1))</f>
        <v/>
      </c>
      <c r="T1297" s="16">
        <f>IF($P1297="Overdue",COUNTIF($P$3:$P1297,"Overdue"),"")</f>
        <v/>
      </c>
    </row>
    <row r="1298">
      <c r="A1298" s="4" t="n"/>
      <c r="B1298" s="4" t="n"/>
      <c r="C1298" s="14" t="n"/>
      <c r="D1298" s="4" t="n"/>
      <c r="E1298" s="4" t="n"/>
      <c r="F1298" s="5" t="n"/>
      <c r="G1298" s="6" t="n"/>
      <c r="H1298" s="5" t="n"/>
      <c r="I1298" s="4" t="n"/>
      <c r="J1298" s="5" t="n"/>
      <c r="K1298" s="5" t="n"/>
      <c r="L1298" s="4" t="n"/>
      <c r="M1298" s="5" t="n"/>
      <c r="N1298" s="4" t="n"/>
      <c r="O1298" s="15">
        <f>IF($F1298="","",EDATE($F1298,IF($G1298="",'Settings'!$B$6,$G1298)))</f>
        <v/>
      </c>
      <c r="P1298" s="9">
        <f>IF($O1298="","",IF(OR($M1298&lt;&gt;"",$L1298="Booked"),"Booked",IF(OR($L1298="Declined",$L1298="Moved / left"),"Closed",IF($O1298&lt;DATE(YEAR('Settings'!$B$5),MONTH('Settings'!$B$5),1),"Overdue",IF($O1298&lt;=EOMONTH('Settings'!$B$5,0),"Due this month",IF($O1298&lt;=EOMONTH('Settings'!$B$5,1),"Due next month","Not yet due"))))))</f>
        <v/>
      </c>
      <c r="Q1298" s="16">
        <f>IF($P1298="Overdue",'Settings'!$B$5-$O1298,"")</f>
        <v/>
      </c>
      <c r="R1298" s="16">
        <f>IF($A1298="","",COUNT($H1298,$J1298,$K1298))</f>
        <v/>
      </c>
      <c r="S1298" s="17">
        <f>IF($O1298="","",DATE(YEAR($O1298),MONTH($O1298),1))</f>
        <v/>
      </c>
      <c r="T1298" s="16">
        <f>IF($P1298="Overdue",COUNTIF($P$3:$P1298,"Overdue"),"")</f>
        <v/>
      </c>
    </row>
    <row r="1299">
      <c r="A1299" s="4" t="n"/>
      <c r="B1299" s="4" t="n"/>
      <c r="C1299" s="14" t="n"/>
      <c r="D1299" s="4" t="n"/>
      <c r="E1299" s="4" t="n"/>
      <c r="F1299" s="5" t="n"/>
      <c r="G1299" s="6" t="n"/>
      <c r="H1299" s="5" t="n"/>
      <c r="I1299" s="4" t="n"/>
      <c r="J1299" s="5" t="n"/>
      <c r="K1299" s="5" t="n"/>
      <c r="L1299" s="4" t="n"/>
      <c r="M1299" s="5" t="n"/>
      <c r="N1299" s="4" t="n"/>
      <c r="O1299" s="15">
        <f>IF($F1299="","",EDATE($F1299,IF($G1299="",'Settings'!$B$6,$G1299)))</f>
        <v/>
      </c>
      <c r="P1299" s="9">
        <f>IF($O1299="","",IF(OR($M1299&lt;&gt;"",$L1299="Booked"),"Booked",IF(OR($L1299="Declined",$L1299="Moved / left"),"Closed",IF($O1299&lt;DATE(YEAR('Settings'!$B$5),MONTH('Settings'!$B$5),1),"Overdue",IF($O1299&lt;=EOMONTH('Settings'!$B$5,0),"Due this month",IF($O1299&lt;=EOMONTH('Settings'!$B$5,1),"Due next month","Not yet due"))))))</f>
        <v/>
      </c>
      <c r="Q1299" s="16">
        <f>IF($P1299="Overdue",'Settings'!$B$5-$O1299,"")</f>
        <v/>
      </c>
      <c r="R1299" s="16">
        <f>IF($A1299="","",COUNT($H1299,$J1299,$K1299))</f>
        <v/>
      </c>
      <c r="S1299" s="17">
        <f>IF($O1299="","",DATE(YEAR($O1299),MONTH($O1299),1))</f>
        <v/>
      </c>
      <c r="T1299" s="16">
        <f>IF($P1299="Overdue",COUNTIF($P$3:$P1299,"Overdue"),"")</f>
        <v/>
      </c>
    </row>
    <row r="1300">
      <c r="A1300" s="4" t="n"/>
      <c r="B1300" s="4" t="n"/>
      <c r="C1300" s="14" t="n"/>
      <c r="D1300" s="4" t="n"/>
      <c r="E1300" s="4" t="n"/>
      <c r="F1300" s="5" t="n"/>
      <c r="G1300" s="6" t="n"/>
      <c r="H1300" s="5" t="n"/>
      <c r="I1300" s="4" t="n"/>
      <c r="J1300" s="5" t="n"/>
      <c r="K1300" s="5" t="n"/>
      <c r="L1300" s="4" t="n"/>
      <c r="M1300" s="5" t="n"/>
      <c r="N1300" s="4" t="n"/>
      <c r="O1300" s="15">
        <f>IF($F1300="","",EDATE($F1300,IF($G1300="",'Settings'!$B$6,$G1300)))</f>
        <v/>
      </c>
      <c r="P1300" s="9">
        <f>IF($O1300="","",IF(OR($M1300&lt;&gt;"",$L1300="Booked"),"Booked",IF(OR($L1300="Declined",$L1300="Moved / left"),"Closed",IF($O1300&lt;DATE(YEAR('Settings'!$B$5),MONTH('Settings'!$B$5),1),"Overdue",IF($O1300&lt;=EOMONTH('Settings'!$B$5,0),"Due this month",IF($O1300&lt;=EOMONTH('Settings'!$B$5,1),"Due next month","Not yet due"))))))</f>
        <v/>
      </c>
      <c r="Q1300" s="16">
        <f>IF($P1300="Overdue",'Settings'!$B$5-$O1300,"")</f>
        <v/>
      </c>
      <c r="R1300" s="16">
        <f>IF($A1300="","",COUNT($H1300,$J1300,$K1300))</f>
        <v/>
      </c>
      <c r="S1300" s="17">
        <f>IF($O1300="","",DATE(YEAR($O1300),MONTH($O1300),1))</f>
        <v/>
      </c>
      <c r="T1300" s="16">
        <f>IF($P1300="Overdue",COUNTIF($P$3:$P1300,"Overdue"),"")</f>
        <v/>
      </c>
    </row>
    <row r="1301">
      <c r="A1301" s="4" t="n"/>
      <c r="B1301" s="4" t="n"/>
      <c r="C1301" s="14" t="n"/>
      <c r="D1301" s="4" t="n"/>
      <c r="E1301" s="4" t="n"/>
      <c r="F1301" s="5" t="n"/>
      <c r="G1301" s="6" t="n"/>
      <c r="H1301" s="5" t="n"/>
      <c r="I1301" s="4" t="n"/>
      <c r="J1301" s="5" t="n"/>
      <c r="K1301" s="5" t="n"/>
      <c r="L1301" s="4" t="n"/>
      <c r="M1301" s="5" t="n"/>
      <c r="N1301" s="4" t="n"/>
      <c r="O1301" s="15">
        <f>IF($F1301="","",EDATE($F1301,IF($G1301="",'Settings'!$B$6,$G1301)))</f>
        <v/>
      </c>
      <c r="P1301" s="9">
        <f>IF($O1301="","",IF(OR($M1301&lt;&gt;"",$L1301="Booked"),"Booked",IF(OR($L1301="Declined",$L1301="Moved / left"),"Closed",IF($O1301&lt;DATE(YEAR('Settings'!$B$5),MONTH('Settings'!$B$5),1),"Overdue",IF($O1301&lt;=EOMONTH('Settings'!$B$5,0),"Due this month",IF($O1301&lt;=EOMONTH('Settings'!$B$5,1),"Due next month","Not yet due"))))))</f>
        <v/>
      </c>
      <c r="Q1301" s="16">
        <f>IF($P1301="Overdue",'Settings'!$B$5-$O1301,"")</f>
        <v/>
      </c>
      <c r="R1301" s="16">
        <f>IF($A1301="","",COUNT($H1301,$J1301,$K1301))</f>
        <v/>
      </c>
      <c r="S1301" s="17">
        <f>IF($O1301="","",DATE(YEAR($O1301),MONTH($O1301),1))</f>
        <v/>
      </c>
      <c r="T1301" s="16">
        <f>IF($P1301="Overdue",COUNTIF($P$3:$P1301,"Overdue"),"")</f>
        <v/>
      </c>
    </row>
    <row r="1302">
      <c r="A1302" s="4" t="n"/>
      <c r="B1302" s="4" t="n"/>
      <c r="C1302" s="14" t="n"/>
      <c r="D1302" s="4" t="n"/>
      <c r="E1302" s="4" t="n"/>
      <c r="F1302" s="5" t="n"/>
      <c r="G1302" s="6" t="n"/>
      <c r="H1302" s="5" t="n"/>
      <c r="I1302" s="4" t="n"/>
      <c r="J1302" s="5" t="n"/>
      <c r="K1302" s="5" t="n"/>
      <c r="L1302" s="4" t="n"/>
      <c r="M1302" s="5" t="n"/>
      <c r="N1302" s="4" t="n"/>
      <c r="O1302" s="15">
        <f>IF($F1302="","",EDATE($F1302,IF($G1302="",'Settings'!$B$6,$G1302)))</f>
        <v/>
      </c>
      <c r="P1302" s="9">
        <f>IF($O1302="","",IF(OR($M1302&lt;&gt;"",$L1302="Booked"),"Booked",IF(OR($L1302="Declined",$L1302="Moved / left"),"Closed",IF($O1302&lt;DATE(YEAR('Settings'!$B$5),MONTH('Settings'!$B$5),1),"Overdue",IF($O1302&lt;=EOMONTH('Settings'!$B$5,0),"Due this month",IF($O1302&lt;=EOMONTH('Settings'!$B$5,1),"Due next month","Not yet due"))))))</f>
        <v/>
      </c>
      <c r="Q1302" s="16">
        <f>IF($P1302="Overdue",'Settings'!$B$5-$O1302,"")</f>
        <v/>
      </c>
      <c r="R1302" s="16">
        <f>IF($A1302="","",COUNT($H1302,$J1302,$K1302))</f>
        <v/>
      </c>
      <c r="S1302" s="17">
        <f>IF($O1302="","",DATE(YEAR($O1302),MONTH($O1302),1))</f>
        <v/>
      </c>
      <c r="T1302" s="16">
        <f>IF($P1302="Overdue",COUNTIF($P$3:$P1302,"Overdue"),"")</f>
        <v/>
      </c>
    </row>
    <row r="1303">
      <c r="A1303" s="4" t="n"/>
      <c r="B1303" s="4" t="n"/>
      <c r="C1303" s="14" t="n"/>
      <c r="D1303" s="4" t="n"/>
      <c r="E1303" s="4" t="n"/>
      <c r="F1303" s="5" t="n"/>
      <c r="G1303" s="6" t="n"/>
      <c r="H1303" s="5" t="n"/>
      <c r="I1303" s="4" t="n"/>
      <c r="J1303" s="5" t="n"/>
      <c r="K1303" s="5" t="n"/>
      <c r="L1303" s="4" t="n"/>
      <c r="M1303" s="5" t="n"/>
      <c r="N1303" s="4" t="n"/>
      <c r="O1303" s="15">
        <f>IF($F1303="","",EDATE($F1303,IF($G1303="",'Settings'!$B$6,$G1303)))</f>
        <v/>
      </c>
      <c r="P1303" s="9">
        <f>IF($O1303="","",IF(OR($M1303&lt;&gt;"",$L1303="Booked"),"Booked",IF(OR($L1303="Declined",$L1303="Moved / left"),"Closed",IF($O1303&lt;DATE(YEAR('Settings'!$B$5),MONTH('Settings'!$B$5),1),"Overdue",IF($O1303&lt;=EOMONTH('Settings'!$B$5,0),"Due this month",IF($O1303&lt;=EOMONTH('Settings'!$B$5,1),"Due next month","Not yet due"))))))</f>
        <v/>
      </c>
      <c r="Q1303" s="16">
        <f>IF($P1303="Overdue",'Settings'!$B$5-$O1303,"")</f>
        <v/>
      </c>
      <c r="R1303" s="16">
        <f>IF($A1303="","",COUNT($H1303,$J1303,$K1303))</f>
        <v/>
      </c>
      <c r="S1303" s="17">
        <f>IF($O1303="","",DATE(YEAR($O1303),MONTH($O1303),1))</f>
        <v/>
      </c>
      <c r="T1303" s="16">
        <f>IF($P1303="Overdue",COUNTIF($P$3:$P1303,"Overdue"),"")</f>
        <v/>
      </c>
    </row>
    <row r="1304">
      <c r="A1304" s="4" t="n"/>
      <c r="B1304" s="4" t="n"/>
      <c r="C1304" s="14" t="n"/>
      <c r="D1304" s="4" t="n"/>
      <c r="E1304" s="4" t="n"/>
      <c r="F1304" s="5" t="n"/>
      <c r="G1304" s="6" t="n"/>
      <c r="H1304" s="5" t="n"/>
      <c r="I1304" s="4" t="n"/>
      <c r="J1304" s="5" t="n"/>
      <c r="K1304" s="5" t="n"/>
      <c r="L1304" s="4" t="n"/>
      <c r="M1304" s="5" t="n"/>
      <c r="N1304" s="4" t="n"/>
      <c r="O1304" s="15">
        <f>IF($F1304="","",EDATE($F1304,IF($G1304="",'Settings'!$B$6,$G1304)))</f>
        <v/>
      </c>
      <c r="P1304" s="9">
        <f>IF($O1304="","",IF(OR($M1304&lt;&gt;"",$L1304="Booked"),"Booked",IF(OR($L1304="Declined",$L1304="Moved / left"),"Closed",IF($O1304&lt;DATE(YEAR('Settings'!$B$5),MONTH('Settings'!$B$5),1),"Overdue",IF($O1304&lt;=EOMONTH('Settings'!$B$5,0),"Due this month",IF($O1304&lt;=EOMONTH('Settings'!$B$5,1),"Due next month","Not yet due"))))))</f>
        <v/>
      </c>
      <c r="Q1304" s="16">
        <f>IF($P1304="Overdue",'Settings'!$B$5-$O1304,"")</f>
        <v/>
      </c>
      <c r="R1304" s="16">
        <f>IF($A1304="","",COUNT($H1304,$J1304,$K1304))</f>
        <v/>
      </c>
      <c r="S1304" s="17">
        <f>IF($O1304="","",DATE(YEAR($O1304),MONTH($O1304),1))</f>
        <v/>
      </c>
      <c r="T1304" s="16">
        <f>IF($P1304="Overdue",COUNTIF($P$3:$P1304,"Overdue"),"")</f>
        <v/>
      </c>
    </row>
    <row r="1305">
      <c r="A1305" s="4" t="n"/>
      <c r="B1305" s="4" t="n"/>
      <c r="C1305" s="14" t="n"/>
      <c r="D1305" s="4" t="n"/>
      <c r="E1305" s="4" t="n"/>
      <c r="F1305" s="5" t="n"/>
      <c r="G1305" s="6" t="n"/>
      <c r="H1305" s="5" t="n"/>
      <c r="I1305" s="4" t="n"/>
      <c r="J1305" s="5" t="n"/>
      <c r="K1305" s="5" t="n"/>
      <c r="L1305" s="4" t="n"/>
      <c r="M1305" s="5" t="n"/>
      <c r="N1305" s="4" t="n"/>
      <c r="O1305" s="15">
        <f>IF($F1305="","",EDATE($F1305,IF($G1305="",'Settings'!$B$6,$G1305)))</f>
        <v/>
      </c>
      <c r="P1305" s="9">
        <f>IF($O1305="","",IF(OR($M1305&lt;&gt;"",$L1305="Booked"),"Booked",IF(OR($L1305="Declined",$L1305="Moved / left"),"Closed",IF($O1305&lt;DATE(YEAR('Settings'!$B$5),MONTH('Settings'!$B$5),1),"Overdue",IF($O1305&lt;=EOMONTH('Settings'!$B$5,0),"Due this month",IF($O1305&lt;=EOMONTH('Settings'!$B$5,1),"Due next month","Not yet due"))))))</f>
        <v/>
      </c>
      <c r="Q1305" s="16">
        <f>IF($P1305="Overdue",'Settings'!$B$5-$O1305,"")</f>
        <v/>
      </c>
      <c r="R1305" s="16">
        <f>IF($A1305="","",COUNT($H1305,$J1305,$K1305))</f>
        <v/>
      </c>
      <c r="S1305" s="17">
        <f>IF($O1305="","",DATE(YEAR($O1305),MONTH($O1305),1))</f>
        <v/>
      </c>
      <c r="T1305" s="16">
        <f>IF($P1305="Overdue",COUNTIF($P$3:$P1305,"Overdue"),"")</f>
        <v/>
      </c>
    </row>
    <row r="1306">
      <c r="A1306" s="4" t="n"/>
      <c r="B1306" s="4" t="n"/>
      <c r="C1306" s="14" t="n"/>
      <c r="D1306" s="4" t="n"/>
      <c r="E1306" s="4" t="n"/>
      <c r="F1306" s="5" t="n"/>
      <c r="G1306" s="6" t="n"/>
      <c r="H1306" s="5" t="n"/>
      <c r="I1306" s="4" t="n"/>
      <c r="J1306" s="5" t="n"/>
      <c r="K1306" s="5" t="n"/>
      <c r="L1306" s="4" t="n"/>
      <c r="M1306" s="5" t="n"/>
      <c r="N1306" s="4" t="n"/>
      <c r="O1306" s="15">
        <f>IF($F1306="","",EDATE($F1306,IF($G1306="",'Settings'!$B$6,$G1306)))</f>
        <v/>
      </c>
      <c r="P1306" s="9">
        <f>IF($O1306="","",IF(OR($M1306&lt;&gt;"",$L1306="Booked"),"Booked",IF(OR($L1306="Declined",$L1306="Moved / left"),"Closed",IF($O1306&lt;DATE(YEAR('Settings'!$B$5),MONTH('Settings'!$B$5),1),"Overdue",IF($O1306&lt;=EOMONTH('Settings'!$B$5,0),"Due this month",IF($O1306&lt;=EOMONTH('Settings'!$B$5,1),"Due next month","Not yet due"))))))</f>
        <v/>
      </c>
      <c r="Q1306" s="16">
        <f>IF($P1306="Overdue",'Settings'!$B$5-$O1306,"")</f>
        <v/>
      </c>
      <c r="R1306" s="16">
        <f>IF($A1306="","",COUNT($H1306,$J1306,$K1306))</f>
        <v/>
      </c>
      <c r="S1306" s="17">
        <f>IF($O1306="","",DATE(YEAR($O1306),MONTH($O1306),1))</f>
        <v/>
      </c>
      <c r="T1306" s="16">
        <f>IF($P1306="Overdue",COUNTIF($P$3:$P1306,"Overdue"),"")</f>
        <v/>
      </c>
    </row>
    <row r="1307">
      <c r="A1307" s="4" t="n"/>
      <c r="B1307" s="4" t="n"/>
      <c r="C1307" s="14" t="n"/>
      <c r="D1307" s="4" t="n"/>
      <c r="E1307" s="4" t="n"/>
      <c r="F1307" s="5" t="n"/>
      <c r="G1307" s="6" t="n"/>
      <c r="H1307" s="5" t="n"/>
      <c r="I1307" s="4" t="n"/>
      <c r="J1307" s="5" t="n"/>
      <c r="K1307" s="5" t="n"/>
      <c r="L1307" s="4" t="n"/>
      <c r="M1307" s="5" t="n"/>
      <c r="N1307" s="4" t="n"/>
      <c r="O1307" s="15">
        <f>IF($F1307="","",EDATE($F1307,IF($G1307="",'Settings'!$B$6,$G1307)))</f>
        <v/>
      </c>
      <c r="P1307" s="9">
        <f>IF($O1307="","",IF(OR($M1307&lt;&gt;"",$L1307="Booked"),"Booked",IF(OR($L1307="Declined",$L1307="Moved / left"),"Closed",IF($O1307&lt;DATE(YEAR('Settings'!$B$5),MONTH('Settings'!$B$5),1),"Overdue",IF($O1307&lt;=EOMONTH('Settings'!$B$5,0),"Due this month",IF($O1307&lt;=EOMONTH('Settings'!$B$5,1),"Due next month","Not yet due"))))))</f>
        <v/>
      </c>
      <c r="Q1307" s="16">
        <f>IF($P1307="Overdue",'Settings'!$B$5-$O1307,"")</f>
        <v/>
      </c>
      <c r="R1307" s="16">
        <f>IF($A1307="","",COUNT($H1307,$J1307,$K1307))</f>
        <v/>
      </c>
      <c r="S1307" s="17">
        <f>IF($O1307="","",DATE(YEAR($O1307),MONTH($O1307),1))</f>
        <v/>
      </c>
      <c r="T1307" s="16">
        <f>IF($P1307="Overdue",COUNTIF($P$3:$P1307,"Overdue"),"")</f>
        <v/>
      </c>
    </row>
    <row r="1308">
      <c r="A1308" s="4" t="n"/>
      <c r="B1308" s="4" t="n"/>
      <c r="C1308" s="14" t="n"/>
      <c r="D1308" s="4" t="n"/>
      <c r="E1308" s="4" t="n"/>
      <c r="F1308" s="5" t="n"/>
      <c r="G1308" s="6" t="n"/>
      <c r="H1308" s="5" t="n"/>
      <c r="I1308" s="4" t="n"/>
      <c r="J1308" s="5" t="n"/>
      <c r="K1308" s="5" t="n"/>
      <c r="L1308" s="4" t="n"/>
      <c r="M1308" s="5" t="n"/>
      <c r="N1308" s="4" t="n"/>
      <c r="O1308" s="15">
        <f>IF($F1308="","",EDATE($F1308,IF($G1308="",'Settings'!$B$6,$G1308)))</f>
        <v/>
      </c>
      <c r="P1308" s="9">
        <f>IF($O1308="","",IF(OR($M1308&lt;&gt;"",$L1308="Booked"),"Booked",IF(OR($L1308="Declined",$L1308="Moved / left"),"Closed",IF($O1308&lt;DATE(YEAR('Settings'!$B$5),MONTH('Settings'!$B$5),1),"Overdue",IF($O1308&lt;=EOMONTH('Settings'!$B$5,0),"Due this month",IF($O1308&lt;=EOMONTH('Settings'!$B$5,1),"Due next month","Not yet due"))))))</f>
        <v/>
      </c>
      <c r="Q1308" s="16">
        <f>IF($P1308="Overdue",'Settings'!$B$5-$O1308,"")</f>
        <v/>
      </c>
      <c r="R1308" s="16">
        <f>IF($A1308="","",COUNT($H1308,$J1308,$K1308))</f>
        <v/>
      </c>
      <c r="S1308" s="17">
        <f>IF($O1308="","",DATE(YEAR($O1308),MONTH($O1308),1))</f>
        <v/>
      </c>
      <c r="T1308" s="16">
        <f>IF($P1308="Overdue",COUNTIF($P$3:$P1308,"Overdue"),"")</f>
        <v/>
      </c>
    </row>
    <row r="1309">
      <c r="A1309" s="4" t="n"/>
      <c r="B1309" s="4" t="n"/>
      <c r="C1309" s="14" t="n"/>
      <c r="D1309" s="4" t="n"/>
      <c r="E1309" s="4" t="n"/>
      <c r="F1309" s="5" t="n"/>
      <c r="G1309" s="6" t="n"/>
      <c r="H1309" s="5" t="n"/>
      <c r="I1309" s="4" t="n"/>
      <c r="J1309" s="5" t="n"/>
      <c r="K1309" s="5" t="n"/>
      <c r="L1309" s="4" t="n"/>
      <c r="M1309" s="5" t="n"/>
      <c r="N1309" s="4" t="n"/>
      <c r="O1309" s="15">
        <f>IF($F1309="","",EDATE($F1309,IF($G1309="",'Settings'!$B$6,$G1309)))</f>
        <v/>
      </c>
      <c r="P1309" s="9">
        <f>IF($O1309="","",IF(OR($M1309&lt;&gt;"",$L1309="Booked"),"Booked",IF(OR($L1309="Declined",$L1309="Moved / left"),"Closed",IF($O1309&lt;DATE(YEAR('Settings'!$B$5),MONTH('Settings'!$B$5),1),"Overdue",IF($O1309&lt;=EOMONTH('Settings'!$B$5,0),"Due this month",IF($O1309&lt;=EOMONTH('Settings'!$B$5,1),"Due next month","Not yet due"))))))</f>
        <v/>
      </c>
      <c r="Q1309" s="16">
        <f>IF($P1309="Overdue",'Settings'!$B$5-$O1309,"")</f>
        <v/>
      </c>
      <c r="R1309" s="16">
        <f>IF($A1309="","",COUNT($H1309,$J1309,$K1309))</f>
        <v/>
      </c>
      <c r="S1309" s="17">
        <f>IF($O1309="","",DATE(YEAR($O1309),MONTH($O1309),1))</f>
        <v/>
      </c>
      <c r="T1309" s="16">
        <f>IF($P1309="Overdue",COUNTIF($P$3:$P1309,"Overdue"),"")</f>
        <v/>
      </c>
    </row>
    <row r="1310">
      <c r="A1310" s="4" t="n"/>
      <c r="B1310" s="4" t="n"/>
      <c r="C1310" s="14" t="n"/>
      <c r="D1310" s="4" t="n"/>
      <c r="E1310" s="4" t="n"/>
      <c r="F1310" s="5" t="n"/>
      <c r="G1310" s="6" t="n"/>
      <c r="H1310" s="5" t="n"/>
      <c r="I1310" s="4" t="n"/>
      <c r="J1310" s="5" t="n"/>
      <c r="K1310" s="5" t="n"/>
      <c r="L1310" s="4" t="n"/>
      <c r="M1310" s="5" t="n"/>
      <c r="N1310" s="4" t="n"/>
      <c r="O1310" s="15">
        <f>IF($F1310="","",EDATE($F1310,IF($G1310="",'Settings'!$B$6,$G1310)))</f>
        <v/>
      </c>
      <c r="P1310" s="9">
        <f>IF($O1310="","",IF(OR($M1310&lt;&gt;"",$L1310="Booked"),"Booked",IF(OR($L1310="Declined",$L1310="Moved / left"),"Closed",IF($O1310&lt;DATE(YEAR('Settings'!$B$5),MONTH('Settings'!$B$5),1),"Overdue",IF($O1310&lt;=EOMONTH('Settings'!$B$5,0),"Due this month",IF($O1310&lt;=EOMONTH('Settings'!$B$5,1),"Due next month","Not yet due"))))))</f>
        <v/>
      </c>
      <c r="Q1310" s="16">
        <f>IF($P1310="Overdue",'Settings'!$B$5-$O1310,"")</f>
        <v/>
      </c>
      <c r="R1310" s="16">
        <f>IF($A1310="","",COUNT($H1310,$J1310,$K1310))</f>
        <v/>
      </c>
      <c r="S1310" s="17">
        <f>IF($O1310="","",DATE(YEAR($O1310),MONTH($O1310),1))</f>
        <v/>
      </c>
      <c r="T1310" s="16">
        <f>IF($P1310="Overdue",COUNTIF($P$3:$P1310,"Overdue"),"")</f>
        <v/>
      </c>
    </row>
    <row r="1311">
      <c r="A1311" s="4" t="n"/>
      <c r="B1311" s="4" t="n"/>
      <c r="C1311" s="14" t="n"/>
      <c r="D1311" s="4" t="n"/>
      <c r="E1311" s="4" t="n"/>
      <c r="F1311" s="5" t="n"/>
      <c r="G1311" s="6" t="n"/>
      <c r="H1311" s="5" t="n"/>
      <c r="I1311" s="4" t="n"/>
      <c r="J1311" s="5" t="n"/>
      <c r="K1311" s="5" t="n"/>
      <c r="L1311" s="4" t="n"/>
      <c r="M1311" s="5" t="n"/>
      <c r="N1311" s="4" t="n"/>
      <c r="O1311" s="15">
        <f>IF($F1311="","",EDATE($F1311,IF($G1311="",'Settings'!$B$6,$G1311)))</f>
        <v/>
      </c>
      <c r="P1311" s="9">
        <f>IF($O1311="","",IF(OR($M1311&lt;&gt;"",$L1311="Booked"),"Booked",IF(OR($L1311="Declined",$L1311="Moved / left"),"Closed",IF($O1311&lt;DATE(YEAR('Settings'!$B$5),MONTH('Settings'!$B$5),1),"Overdue",IF($O1311&lt;=EOMONTH('Settings'!$B$5,0),"Due this month",IF($O1311&lt;=EOMONTH('Settings'!$B$5,1),"Due next month","Not yet due"))))))</f>
        <v/>
      </c>
      <c r="Q1311" s="16">
        <f>IF($P1311="Overdue",'Settings'!$B$5-$O1311,"")</f>
        <v/>
      </c>
      <c r="R1311" s="16">
        <f>IF($A1311="","",COUNT($H1311,$J1311,$K1311))</f>
        <v/>
      </c>
      <c r="S1311" s="17">
        <f>IF($O1311="","",DATE(YEAR($O1311),MONTH($O1311),1))</f>
        <v/>
      </c>
      <c r="T1311" s="16">
        <f>IF($P1311="Overdue",COUNTIF($P$3:$P1311,"Overdue"),"")</f>
        <v/>
      </c>
    </row>
    <row r="1312">
      <c r="A1312" s="4" t="n"/>
      <c r="B1312" s="4" t="n"/>
      <c r="C1312" s="14" t="n"/>
      <c r="D1312" s="4" t="n"/>
      <c r="E1312" s="4" t="n"/>
      <c r="F1312" s="5" t="n"/>
      <c r="G1312" s="6" t="n"/>
      <c r="H1312" s="5" t="n"/>
      <c r="I1312" s="4" t="n"/>
      <c r="J1312" s="5" t="n"/>
      <c r="K1312" s="5" t="n"/>
      <c r="L1312" s="4" t="n"/>
      <c r="M1312" s="5" t="n"/>
      <c r="N1312" s="4" t="n"/>
      <c r="O1312" s="15">
        <f>IF($F1312="","",EDATE($F1312,IF($G1312="",'Settings'!$B$6,$G1312)))</f>
        <v/>
      </c>
      <c r="P1312" s="9">
        <f>IF($O1312="","",IF(OR($M1312&lt;&gt;"",$L1312="Booked"),"Booked",IF(OR($L1312="Declined",$L1312="Moved / left"),"Closed",IF($O1312&lt;DATE(YEAR('Settings'!$B$5),MONTH('Settings'!$B$5),1),"Overdue",IF($O1312&lt;=EOMONTH('Settings'!$B$5,0),"Due this month",IF($O1312&lt;=EOMONTH('Settings'!$B$5,1),"Due next month","Not yet due"))))))</f>
        <v/>
      </c>
      <c r="Q1312" s="16">
        <f>IF($P1312="Overdue",'Settings'!$B$5-$O1312,"")</f>
        <v/>
      </c>
      <c r="R1312" s="16">
        <f>IF($A1312="","",COUNT($H1312,$J1312,$K1312))</f>
        <v/>
      </c>
      <c r="S1312" s="17">
        <f>IF($O1312="","",DATE(YEAR($O1312),MONTH($O1312),1))</f>
        <v/>
      </c>
      <c r="T1312" s="16">
        <f>IF($P1312="Overdue",COUNTIF($P$3:$P1312,"Overdue"),"")</f>
        <v/>
      </c>
    </row>
    <row r="1313">
      <c r="A1313" s="4" t="n"/>
      <c r="B1313" s="4" t="n"/>
      <c r="C1313" s="14" t="n"/>
      <c r="D1313" s="4" t="n"/>
      <c r="E1313" s="4" t="n"/>
      <c r="F1313" s="5" t="n"/>
      <c r="G1313" s="6" t="n"/>
      <c r="H1313" s="5" t="n"/>
      <c r="I1313" s="4" t="n"/>
      <c r="J1313" s="5" t="n"/>
      <c r="K1313" s="5" t="n"/>
      <c r="L1313" s="4" t="n"/>
      <c r="M1313" s="5" t="n"/>
      <c r="N1313" s="4" t="n"/>
      <c r="O1313" s="15">
        <f>IF($F1313="","",EDATE($F1313,IF($G1313="",'Settings'!$B$6,$G1313)))</f>
        <v/>
      </c>
      <c r="P1313" s="9">
        <f>IF($O1313="","",IF(OR($M1313&lt;&gt;"",$L1313="Booked"),"Booked",IF(OR($L1313="Declined",$L1313="Moved / left"),"Closed",IF($O1313&lt;DATE(YEAR('Settings'!$B$5),MONTH('Settings'!$B$5),1),"Overdue",IF($O1313&lt;=EOMONTH('Settings'!$B$5,0),"Due this month",IF($O1313&lt;=EOMONTH('Settings'!$B$5,1),"Due next month","Not yet due"))))))</f>
        <v/>
      </c>
      <c r="Q1313" s="16">
        <f>IF($P1313="Overdue",'Settings'!$B$5-$O1313,"")</f>
        <v/>
      </c>
      <c r="R1313" s="16">
        <f>IF($A1313="","",COUNT($H1313,$J1313,$K1313))</f>
        <v/>
      </c>
      <c r="S1313" s="17">
        <f>IF($O1313="","",DATE(YEAR($O1313),MONTH($O1313),1))</f>
        <v/>
      </c>
      <c r="T1313" s="16">
        <f>IF($P1313="Overdue",COUNTIF($P$3:$P1313,"Overdue"),"")</f>
        <v/>
      </c>
    </row>
    <row r="1314">
      <c r="A1314" s="4" t="n"/>
      <c r="B1314" s="4" t="n"/>
      <c r="C1314" s="14" t="n"/>
      <c r="D1314" s="4" t="n"/>
      <c r="E1314" s="4" t="n"/>
      <c r="F1314" s="5" t="n"/>
      <c r="G1314" s="6" t="n"/>
      <c r="H1314" s="5" t="n"/>
      <c r="I1314" s="4" t="n"/>
      <c r="J1314" s="5" t="n"/>
      <c r="K1314" s="5" t="n"/>
      <c r="L1314" s="4" t="n"/>
      <c r="M1314" s="5" t="n"/>
      <c r="N1314" s="4" t="n"/>
      <c r="O1314" s="15">
        <f>IF($F1314="","",EDATE($F1314,IF($G1314="",'Settings'!$B$6,$G1314)))</f>
        <v/>
      </c>
      <c r="P1314" s="9">
        <f>IF($O1314="","",IF(OR($M1314&lt;&gt;"",$L1314="Booked"),"Booked",IF(OR($L1314="Declined",$L1314="Moved / left"),"Closed",IF($O1314&lt;DATE(YEAR('Settings'!$B$5),MONTH('Settings'!$B$5),1),"Overdue",IF($O1314&lt;=EOMONTH('Settings'!$B$5,0),"Due this month",IF($O1314&lt;=EOMONTH('Settings'!$B$5,1),"Due next month","Not yet due"))))))</f>
        <v/>
      </c>
      <c r="Q1314" s="16">
        <f>IF($P1314="Overdue",'Settings'!$B$5-$O1314,"")</f>
        <v/>
      </c>
      <c r="R1314" s="16">
        <f>IF($A1314="","",COUNT($H1314,$J1314,$K1314))</f>
        <v/>
      </c>
      <c r="S1314" s="17">
        <f>IF($O1314="","",DATE(YEAR($O1314),MONTH($O1314),1))</f>
        <v/>
      </c>
      <c r="T1314" s="16">
        <f>IF($P1314="Overdue",COUNTIF($P$3:$P1314,"Overdue"),"")</f>
        <v/>
      </c>
    </row>
    <row r="1315">
      <c r="A1315" s="4" t="n"/>
      <c r="B1315" s="4" t="n"/>
      <c r="C1315" s="14" t="n"/>
      <c r="D1315" s="4" t="n"/>
      <c r="E1315" s="4" t="n"/>
      <c r="F1315" s="5" t="n"/>
      <c r="G1315" s="6" t="n"/>
      <c r="H1315" s="5" t="n"/>
      <c r="I1315" s="4" t="n"/>
      <c r="J1315" s="5" t="n"/>
      <c r="K1315" s="5" t="n"/>
      <c r="L1315" s="4" t="n"/>
      <c r="M1315" s="5" t="n"/>
      <c r="N1315" s="4" t="n"/>
      <c r="O1315" s="15">
        <f>IF($F1315="","",EDATE($F1315,IF($G1315="",'Settings'!$B$6,$G1315)))</f>
        <v/>
      </c>
      <c r="P1315" s="9">
        <f>IF($O1315="","",IF(OR($M1315&lt;&gt;"",$L1315="Booked"),"Booked",IF(OR($L1315="Declined",$L1315="Moved / left"),"Closed",IF($O1315&lt;DATE(YEAR('Settings'!$B$5),MONTH('Settings'!$B$5),1),"Overdue",IF($O1315&lt;=EOMONTH('Settings'!$B$5,0),"Due this month",IF($O1315&lt;=EOMONTH('Settings'!$B$5,1),"Due next month","Not yet due"))))))</f>
        <v/>
      </c>
      <c r="Q1315" s="16">
        <f>IF($P1315="Overdue",'Settings'!$B$5-$O1315,"")</f>
        <v/>
      </c>
      <c r="R1315" s="16">
        <f>IF($A1315="","",COUNT($H1315,$J1315,$K1315))</f>
        <v/>
      </c>
      <c r="S1315" s="17">
        <f>IF($O1315="","",DATE(YEAR($O1315),MONTH($O1315),1))</f>
        <v/>
      </c>
      <c r="T1315" s="16">
        <f>IF($P1315="Overdue",COUNTIF($P$3:$P1315,"Overdue"),"")</f>
        <v/>
      </c>
    </row>
    <row r="1316">
      <c r="A1316" s="4" t="n"/>
      <c r="B1316" s="4" t="n"/>
      <c r="C1316" s="14" t="n"/>
      <c r="D1316" s="4" t="n"/>
      <c r="E1316" s="4" t="n"/>
      <c r="F1316" s="5" t="n"/>
      <c r="G1316" s="6" t="n"/>
      <c r="H1316" s="5" t="n"/>
      <c r="I1316" s="4" t="n"/>
      <c r="J1316" s="5" t="n"/>
      <c r="K1316" s="5" t="n"/>
      <c r="L1316" s="4" t="n"/>
      <c r="M1316" s="5" t="n"/>
      <c r="N1316" s="4" t="n"/>
      <c r="O1316" s="15">
        <f>IF($F1316="","",EDATE($F1316,IF($G1316="",'Settings'!$B$6,$G1316)))</f>
        <v/>
      </c>
      <c r="P1316" s="9">
        <f>IF($O1316="","",IF(OR($M1316&lt;&gt;"",$L1316="Booked"),"Booked",IF(OR($L1316="Declined",$L1316="Moved / left"),"Closed",IF($O1316&lt;DATE(YEAR('Settings'!$B$5),MONTH('Settings'!$B$5),1),"Overdue",IF($O1316&lt;=EOMONTH('Settings'!$B$5,0),"Due this month",IF($O1316&lt;=EOMONTH('Settings'!$B$5,1),"Due next month","Not yet due"))))))</f>
        <v/>
      </c>
      <c r="Q1316" s="16">
        <f>IF($P1316="Overdue",'Settings'!$B$5-$O1316,"")</f>
        <v/>
      </c>
      <c r="R1316" s="16">
        <f>IF($A1316="","",COUNT($H1316,$J1316,$K1316))</f>
        <v/>
      </c>
      <c r="S1316" s="17">
        <f>IF($O1316="","",DATE(YEAR($O1316),MONTH($O1316),1))</f>
        <v/>
      </c>
      <c r="T1316" s="16">
        <f>IF($P1316="Overdue",COUNTIF($P$3:$P1316,"Overdue"),"")</f>
        <v/>
      </c>
    </row>
    <row r="1317">
      <c r="A1317" s="4" t="n"/>
      <c r="B1317" s="4" t="n"/>
      <c r="C1317" s="14" t="n"/>
      <c r="D1317" s="4" t="n"/>
      <c r="E1317" s="4" t="n"/>
      <c r="F1317" s="5" t="n"/>
      <c r="G1317" s="6" t="n"/>
      <c r="H1317" s="5" t="n"/>
      <c r="I1317" s="4" t="n"/>
      <c r="J1317" s="5" t="n"/>
      <c r="K1317" s="5" t="n"/>
      <c r="L1317" s="4" t="n"/>
      <c r="M1317" s="5" t="n"/>
      <c r="N1317" s="4" t="n"/>
      <c r="O1317" s="15">
        <f>IF($F1317="","",EDATE($F1317,IF($G1317="",'Settings'!$B$6,$G1317)))</f>
        <v/>
      </c>
      <c r="P1317" s="9">
        <f>IF($O1317="","",IF(OR($M1317&lt;&gt;"",$L1317="Booked"),"Booked",IF(OR($L1317="Declined",$L1317="Moved / left"),"Closed",IF($O1317&lt;DATE(YEAR('Settings'!$B$5),MONTH('Settings'!$B$5),1),"Overdue",IF($O1317&lt;=EOMONTH('Settings'!$B$5,0),"Due this month",IF($O1317&lt;=EOMONTH('Settings'!$B$5,1),"Due next month","Not yet due"))))))</f>
        <v/>
      </c>
      <c r="Q1317" s="16">
        <f>IF($P1317="Overdue",'Settings'!$B$5-$O1317,"")</f>
        <v/>
      </c>
      <c r="R1317" s="16">
        <f>IF($A1317="","",COUNT($H1317,$J1317,$K1317))</f>
        <v/>
      </c>
      <c r="S1317" s="17">
        <f>IF($O1317="","",DATE(YEAR($O1317),MONTH($O1317),1))</f>
        <v/>
      </c>
      <c r="T1317" s="16">
        <f>IF($P1317="Overdue",COUNTIF($P$3:$P1317,"Overdue"),"")</f>
        <v/>
      </c>
    </row>
    <row r="1318">
      <c r="A1318" s="4" t="n"/>
      <c r="B1318" s="4" t="n"/>
      <c r="C1318" s="14" t="n"/>
      <c r="D1318" s="4" t="n"/>
      <c r="E1318" s="4" t="n"/>
      <c r="F1318" s="5" t="n"/>
      <c r="G1318" s="6" t="n"/>
      <c r="H1318" s="5" t="n"/>
      <c r="I1318" s="4" t="n"/>
      <c r="J1318" s="5" t="n"/>
      <c r="K1318" s="5" t="n"/>
      <c r="L1318" s="4" t="n"/>
      <c r="M1318" s="5" t="n"/>
      <c r="N1318" s="4" t="n"/>
      <c r="O1318" s="15">
        <f>IF($F1318="","",EDATE($F1318,IF($G1318="",'Settings'!$B$6,$G1318)))</f>
        <v/>
      </c>
      <c r="P1318" s="9">
        <f>IF($O1318="","",IF(OR($M1318&lt;&gt;"",$L1318="Booked"),"Booked",IF(OR($L1318="Declined",$L1318="Moved / left"),"Closed",IF($O1318&lt;DATE(YEAR('Settings'!$B$5),MONTH('Settings'!$B$5),1),"Overdue",IF($O1318&lt;=EOMONTH('Settings'!$B$5,0),"Due this month",IF($O1318&lt;=EOMONTH('Settings'!$B$5,1),"Due next month","Not yet due"))))))</f>
        <v/>
      </c>
      <c r="Q1318" s="16">
        <f>IF($P1318="Overdue",'Settings'!$B$5-$O1318,"")</f>
        <v/>
      </c>
      <c r="R1318" s="16">
        <f>IF($A1318="","",COUNT($H1318,$J1318,$K1318))</f>
        <v/>
      </c>
      <c r="S1318" s="17">
        <f>IF($O1318="","",DATE(YEAR($O1318),MONTH($O1318),1))</f>
        <v/>
      </c>
      <c r="T1318" s="16">
        <f>IF($P1318="Overdue",COUNTIF($P$3:$P1318,"Overdue"),"")</f>
        <v/>
      </c>
    </row>
    <row r="1319">
      <c r="A1319" s="4" t="n"/>
      <c r="B1319" s="4" t="n"/>
      <c r="C1319" s="14" t="n"/>
      <c r="D1319" s="4" t="n"/>
      <c r="E1319" s="4" t="n"/>
      <c r="F1319" s="5" t="n"/>
      <c r="G1319" s="6" t="n"/>
      <c r="H1319" s="5" t="n"/>
      <c r="I1319" s="4" t="n"/>
      <c r="J1319" s="5" t="n"/>
      <c r="K1319" s="5" t="n"/>
      <c r="L1319" s="4" t="n"/>
      <c r="M1319" s="5" t="n"/>
      <c r="N1319" s="4" t="n"/>
      <c r="O1319" s="15">
        <f>IF($F1319="","",EDATE($F1319,IF($G1319="",'Settings'!$B$6,$G1319)))</f>
        <v/>
      </c>
      <c r="P1319" s="9">
        <f>IF($O1319="","",IF(OR($M1319&lt;&gt;"",$L1319="Booked"),"Booked",IF(OR($L1319="Declined",$L1319="Moved / left"),"Closed",IF($O1319&lt;DATE(YEAR('Settings'!$B$5),MONTH('Settings'!$B$5),1),"Overdue",IF($O1319&lt;=EOMONTH('Settings'!$B$5,0),"Due this month",IF($O1319&lt;=EOMONTH('Settings'!$B$5,1),"Due next month","Not yet due"))))))</f>
        <v/>
      </c>
      <c r="Q1319" s="16">
        <f>IF($P1319="Overdue",'Settings'!$B$5-$O1319,"")</f>
        <v/>
      </c>
      <c r="R1319" s="16">
        <f>IF($A1319="","",COUNT($H1319,$J1319,$K1319))</f>
        <v/>
      </c>
      <c r="S1319" s="17">
        <f>IF($O1319="","",DATE(YEAR($O1319),MONTH($O1319),1))</f>
        <v/>
      </c>
      <c r="T1319" s="16">
        <f>IF($P1319="Overdue",COUNTIF($P$3:$P1319,"Overdue"),"")</f>
        <v/>
      </c>
    </row>
    <row r="1320">
      <c r="A1320" s="4" t="n"/>
      <c r="B1320" s="4" t="n"/>
      <c r="C1320" s="14" t="n"/>
      <c r="D1320" s="4" t="n"/>
      <c r="E1320" s="4" t="n"/>
      <c r="F1320" s="5" t="n"/>
      <c r="G1320" s="6" t="n"/>
      <c r="H1320" s="5" t="n"/>
      <c r="I1320" s="4" t="n"/>
      <c r="J1320" s="5" t="n"/>
      <c r="K1320" s="5" t="n"/>
      <c r="L1320" s="4" t="n"/>
      <c r="M1320" s="5" t="n"/>
      <c r="N1320" s="4" t="n"/>
      <c r="O1320" s="15">
        <f>IF($F1320="","",EDATE($F1320,IF($G1320="",'Settings'!$B$6,$G1320)))</f>
        <v/>
      </c>
      <c r="P1320" s="9">
        <f>IF($O1320="","",IF(OR($M1320&lt;&gt;"",$L1320="Booked"),"Booked",IF(OR($L1320="Declined",$L1320="Moved / left"),"Closed",IF($O1320&lt;DATE(YEAR('Settings'!$B$5),MONTH('Settings'!$B$5),1),"Overdue",IF($O1320&lt;=EOMONTH('Settings'!$B$5,0),"Due this month",IF($O1320&lt;=EOMONTH('Settings'!$B$5,1),"Due next month","Not yet due"))))))</f>
        <v/>
      </c>
      <c r="Q1320" s="16">
        <f>IF($P1320="Overdue",'Settings'!$B$5-$O1320,"")</f>
        <v/>
      </c>
      <c r="R1320" s="16">
        <f>IF($A1320="","",COUNT($H1320,$J1320,$K1320))</f>
        <v/>
      </c>
      <c r="S1320" s="17">
        <f>IF($O1320="","",DATE(YEAR($O1320),MONTH($O1320),1))</f>
        <v/>
      </c>
      <c r="T1320" s="16">
        <f>IF($P1320="Overdue",COUNTIF($P$3:$P1320,"Overdue"),"")</f>
        <v/>
      </c>
    </row>
    <row r="1321">
      <c r="A1321" s="4" t="n"/>
      <c r="B1321" s="4" t="n"/>
      <c r="C1321" s="14" t="n"/>
      <c r="D1321" s="4" t="n"/>
      <c r="E1321" s="4" t="n"/>
      <c r="F1321" s="5" t="n"/>
      <c r="G1321" s="6" t="n"/>
      <c r="H1321" s="5" t="n"/>
      <c r="I1321" s="4" t="n"/>
      <c r="J1321" s="5" t="n"/>
      <c r="K1321" s="5" t="n"/>
      <c r="L1321" s="4" t="n"/>
      <c r="M1321" s="5" t="n"/>
      <c r="N1321" s="4" t="n"/>
      <c r="O1321" s="15">
        <f>IF($F1321="","",EDATE($F1321,IF($G1321="",'Settings'!$B$6,$G1321)))</f>
        <v/>
      </c>
      <c r="P1321" s="9">
        <f>IF($O1321="","",IF(OR($M1321&lt;&gt;"",$L1321="Booked"),"Booked",IF(OR($L1321="Declined",$L1321="Moved / left"),"Closed",IF($O1321&lt;DATE(YEAR('Settings'!$B$5),MONTH('Settings'!$B$5),1),"Overdue",IF($O1321&lt;=EOMONTH('Settings'!$B$5,0),"Due this month",IF($O1321&lt;=EOMONTH('Settings'!$B$5,1),"Due next month","Not yet due"))))))</f>
        <v/>
      </c>
      <c r="Q1321" s="16">
        <f>IF($P1321="Overdue",'Settings'!$B$5-$O1321,"")</f>
        <v/>
      </c>
      <c r="R1321" s="16">
        <f>IF($A1321="","",COUNT($H1321,$J1321,$K1321))</f>
        <v/>
      </c>
      <c r="S1321" s="17">
        <f>IF($O1321="","",DATE(YEAR($O1321),MONTH($O1321),1))</f>
        <v/>
      </c>
      <c r="T1321" s="16">
        <f>IF($P1321="Overdue",COUNTIF($P$3:$P1321,"Overdue"),"")</f>
        <v/>
      </c>
    </row>
    <row r="1322">
      <c r="A1322" s="4" t="n"/>
      <c r="B1322" s="4" t="n"/>
      <c r="C1322" s="14" t="n"/>
      <c r="D1322" s="4" t="n"/>
      <c r="E1322" s="4" t="n"/>
      <c r="F1322" s="5" t="n"/>
      <c r="G1322" s="6" t="n"/>
      <c r="H1322" s="5" t="n"/>
      <c r="I1322" s="4" t="n"/>
      <c r="J1322" s="5" t="n"/>
      <c r="K1322" s="5" t="n"/>
      <c r="L1322" s="4" t="n"/>
      <c r="M1322" s="5" t="n"/>
      <c r="N1322" s="4" t="n"/>
      <c r="O1322" s="15">
        <f>IF($F1322="","",EDATE($F1322,IF($G1322="",'Settings'!$B$6,$G1322)))</f>
        <v/>
      </c>
      <c r="P1322" s="9">
        <f>IF($O1322="","",IF(OR($M1322&lt;&gt;"",$L1322="Booked"),"Booked",IF(OR($L1322="Declined",$L1322="Moved / left"),"Closed",IF($O1322&lt;DATE(YEAR('Settings'!$B$5),MONTH('Settings'!$B$5),1),"Overdue",IF($O1322&lt;=EOMONTH('Settings'!$B$5,0),"Due this month",IF($O1322&lt;=EOMONTH('Settings'!$B$5,1),"Due next month","Not yet due"))))))</f>
        <v/>
      </c>
      <c r="Q1322" s="16">
        <f>IF($P1322="Overdue",'Settings'!$B$5-$O1322,"")</f>
        <v/>
      </c>
      <c r="R1322" s="16">
        <f>IF($A1322="","",COUNT($H1322,$J1322,$K1322))</f>
        <v/>
      </c>
      <c r="S1322" s="17">
        <f>IF($O1322="","",DATE(YEAR($O1322),MONTH($O1322),1))</f>
        <v/>
      </c>
      <c r="T1322" s="16">
        <f>IF($P1322="Overdue",COUNTIF($P$3:$P1322,"Overdue"),"")</f>
        <v/>
      </c>
    </row>
    <row r="1323">
      <c r="A1323" s="4" t="n"/>
      <c r="B1323" s="4" t="n"/>
      <c r="C1323" s="14" t="n"/>
      <c r="D1323" s="4" t="n"/>
      <c r="E1323" s="4" t="n"/>
      <c r="F1323" s="5" t="n"/>
      <c r="G1323" s="6" t="n"/>
      <c r="H1323" s="5" t="n"/>
      <c r="I1323" s="4" t="n"/>
      <c r="J1323" s="5" t="n"/>
      <c r="K1323" s="5" t="n"/>
      <c r="L1323" s="4" t="n"/>
      <c r="M1323" s="5" t="n"/>
      <c r="N1323" s="4" t="n"/>
      <c r="O1323" s="15">
        <f>IF($F1323="","",EDATE($F1323,IF($G1323="",'Settings'!$B$6,$G1323)))</f>
        <v/>
      </c>
      <c r="P1323" s="9">
        <f>IF($O1323="","",IF(OR($M1323&lt;&gt;"",$L1323="Booked"),"Booked",IF(OR($L1323="Declined",$L1323="Moved / left"),"Closed",IF($O1323&lt;DATE(YEAR('Settings'!$B$5),MONTH('Settings'!$B$5),1),"Overdue",IF($O1323&lt;=EOMONTH('Settings'!$B$5,0),"Due this month",IF($O1323&lt;=EOMONTH('Settings'!$B$5,1),"Due next month","Not yet due"))))))</f>
        <v/>
      </c>
      <c r="Q1323" s="16">
        <f>IF($P1323="Overdue",'Settings'!$B$5-$O1323,"")</f>
        <v/>
      </c>
      <c r="R1323" s="16">
        <f>IF($A1323="","",COUNT($H1323,$J1323,$K1323))</f>
        <v/>
      </c>
      <c r="S1323" s="17">
        <f>IF($O1323="","",DATE(YEAR($O1323),MONTH($O1323),1))</f>
        <v/>
      </c>
      <c r="T1323" s="16">
        <f>IF($P1323="Overdue",COUNTIF($P$3:$P1323,"Overdue"),"")</f>
        <v/>
      </c>
    </row>
    <row r="1324">
      <c r="A1324" s="4" t="n"/>
      <c r="B1324" s="4" t="n"/>
      <c r="C1324" s="14" t="n"/>
      <c r="D1324" s="4" t="n"/>
      <c r="E1324" s="4" t="n"/>
      <c r="F1324" s="5" t="n"/>
      <c r="G1324" s="6" t="n"/>
      <c r="H1324" s="5" t="n"/>
      <c r="I1324" s="4" t="n"/>
      <c r="J1324" s="5" t="n"/>
      <c r="K1324" s="5" t="n"/>
      <c r="L1324" s="4" t="n"/>
      <c r="M1324" s="5" t="n"/>
      <c r="N1324" s="4" t="n"/>
      <c r="O1324" s="15">
        <f>IF($F1324="","",EDATE($F1324,IF($G1324="",'Settings'!$B$6,$G1324)))</f>
        <v/>
      </c>
      <c r="P1324" s="9">
        <f>IF($O1324="","",IF(OR($M1324&lt;&gt;"",$L1324="Booked"),"Booked",IF(OR($L1324="Declined",$L1324="Moved / left"),"Closed",IF($O1324&lt;DATE(YEAR('Settings'!$B$5),MONTH('Settings'!$B$5),1),"Overdue",IF($O1324&lt;=EOMONTH('Settings'!$B$5,0),"Due this month",IF($O1324&lt;=EOMONTH('Settings'!$B$5,1),"Due next month","Not yet due"))))))</f>
        <v/>
      </c>
      <c r="Q1324" s="16">
        <f>IF($P1324="Overdue",'Settings'!$B$5-$O1324,"")</f>
        <v/>
      </c>
      <c r="R1324" s="16">
        <f>IF($A1324="","",COUNT($H1324,$J1324,$K1324))</f>
        <v/>
      </c>
      <c r="S1324" s="17">
        <f>IF($O1324="","",DATE(YEAR($O1324),MONTH($O1324),1))</f>
        <v/>
      </c>
      <c r="T1324" s="16">
        <f>IF($P1324="Overdue",COUNTIF($P$3:$P1324,"Overdue"),"")</f>
        <v/>
      </c>
    </row>
    <row r="1325">
      <c r="A1325" s="4" t="n"/>
      <c r="B1325" s="4" t="n"/>
      <c r="C1325" s="14" t="n"/>
      <c r="D1325" s="4" t="n"/>
      <c r="E1325" s="4" t="n"/>
      <c r="F1325" s="5" t="n"/>
      <c r="G1325" s="6" t="n"/>
      <c r="H1325" s="5" t="n"/>
      <c r="I1325" s="4" t="n"/>
      <c r="J1325" s="5" t="n"/>
      <c r="K1325" s="5" t="n"/>
      <c r="L1325" s="4" t="n"/>
      <c r="M1325" s="5" t="n"/>
      <c r="N1325" s="4" t="n"/>
      <c r="O1325" s="15">
        <f>IF($F1325="","",EDATE($F1325,IF($G1325="",'Settings'!$B$6,$G1325)))</f>
        <v/>
      </c>
      <c r="P1325" s="9">
        <f>IF($O1325="","",IF(OR($M1325&lt;&gt;"",$L1325="Booked"),"Booked",IF(OR($L1325="Declined",$L1325="Moved / left"),"Closed",IF($O1325&lt;DATE(YEAR('Settings'!$B$5),MONTH('Settings'!$B$5),1),"Overdue",IF($O1325&lt;=EOMONTH('Settings'!$B$5,0),"Due this month",IF($O1325&lt;=EOMONTH('Settings'!$B$5,1),"Due next month","Not yet due"))))))</f>
        <v/>
      </c>
      <c r="Q1325" s="16">
        <f>IF($P1325="Overdue",'Settings'!$B$5-$O1325,"")</f>
        <v/>
      </c>
      <c r="R1325" s="16">
        <f>IF($A1325="","",COUNT($H1325,$J1325,$K1325))</f>
        <v/>
      </c>
      <c r="S1325" s="17">
        <f>IF($O1325="","",DATE(YEAR($O1325),MONTH($O1325),1))</f>
        <v/>
      </c>
      <c r="T1325" s="16">
        <f>IF($P1325="Overdue",COUNTIF($P$3:$P1325,"Overdue"),"")</f>
        <v/>
      </c>
    </row>
    <row r="1326">
      <c r="A1326" s="4" t="n"/>
      <c r="B1326" s="4" t="n"/>
      <c r="C1326" s="14" t="n"/>
      <c r="D1326" s="4" t="n"/>
      <c r="E1326" s="4" t="n"/>
      <c r="F1326" s="5" t="n"/>
      <c r="G1326" s="6" t="n"/>
      <c r="H1326" s="5" t="n"/>
      <c r="I1326" s="4" t="n"/>
      <c r="J1326" s="5" t="n"/>
      <c r="K1326" s="5" t="n"/>
      <c r="L1326" s="4" t="n"/>
      <c r="M1326" s="5" t="n"/>
      <c r="N1326" s="4" t="n"/>
      <c r="O1326" s="15">
        <f>IF($F1326="","",EDATE($F1326,IF($G1326="",'Settings'!$B$6,$G1326)))</f>
        <v/>
      </c>
      <c r="P1326" s="9">
        <f>IF($O1326="","",IF(OR($M1326&lt;&gt;"",$L1326="Booked"),"Booked",IF(OR($L1326="Declined",$L1326="Moved / left"),"Closed",IF($O1326&lt;DATE(YEAR('Settings'!$B$5),MONTH('Settings'!$B$5),1),"Overdue",IF($O1326&lt;=EOMONTH('Settings'!$B$5,0),"Due this month",IF($O1326&lt;=EOMONTH('Settings'!$B$5,1),"Due next month","Not yet due"))))))</f>
        <v/>
      </c>
      <c r="Q1326" s="16">
        <f>IF($P1326="Overdue",'Settings'!$B$5-$O1326,"")</f>
        <v/>
      </c>
      <c r="R1326" s="16">
        <f>IF($A1326="","",COUNT($H1326,$J1326,$K1326))</f>
        <v/>
      </c>
      <c r="S1326" s="17">
        <f>IF($O1326="","",DATE(YEAR($O1326),MONTH($O1326),1))</f>
        <v/>
      </c>
      <c r="T1326" s="16">
        <f>IF($P1326="Overdue",COUNTIF($P$3:$P1326,"Overdue"),"")</f>
        <v/>
      </c>
    </row>
    <row r="1327">
      <c r="A1327" s="4" t="n"/>
      <c r="B1327" s="4" t="n"/>
      <c r="C1327" s="14" t="n"/>
      <c r="D1327" s="4" t="n"/>
      <c r="E1327" s="4" t="n"/>
      <c r="F1327" s="5" t="n"/>
      <c r="G1327" s="6" t="n"/>
      <c r="H1327" s="5" t="n"/>
      <c r="I1327" s="4" t="n"/>
      <c r="J1327" s="5" t="n"/>
      <c r="K1327" s="5" t="n"/>
      <c r="L1327" s="4" t="n"/>
      <c r="M1327" s="5" t="n"/>
      <c r="N1327" s="4" t="n"/>
      <c r="O1327" s="15">
        <f>IF($F1327="","",EDATE($F1327,IF($G1327="",'Settings'!$B$6,$G1327)))</f>
        <v/>
      </c>
      <c r="P1327" s="9">
        <f>IF($O1327="","",IF(OR($M1327&lt;&gt;"",$L1327="Booked"),"Booked",IF(OR($L1327="Declined",$L1327="Moved / left"),"Closed",IF($O1327&lt;DATE(YEAR('Settings'!$B$5),MONTH('Settings'!$B$5),1),"Overdue",IF($O1327&lt;=EOMONTH('Settings'!$B$5,0),"Due this month",IF($O1327&lt;=EOMONTH('Settings'!$B$5,1),"Due next month","Not yet due"))))))</f>
        <v/>
      </c>
      <c r="Q1327" s="16">
        <f>IF($P1327="Overdue",'Settings'!$B$5-$O1327,"")</f>
        <v/>
      </c>
      <c r="R1327" s="16">
        <f>IF($A1327="","",COUNT($H1327,$J1327,$K1327))</f>
        <v/>
      </c>
      <c r="S1327" s="17">
        <f>IF($O1327="","",DATE(YEAR($O1327),MONTH($O1327),1))</f>
        <v/>
      </c>
      <c r="T1327" s="16">
        <f>IF($P1327="Overdue",COUNTIF($P$3:$P1327,"Overdue"),"")</f>
        <v/>
      </c>
    </row>
    <row r="1328">
      <c r="A1328" s="4" t="n"/>
      <c r="B1328" s="4" t="n"/>
      <c r="C1328" s="14" t="n"/>
      <c r="D1328" s="4" t="n"/>
      <c r="E1328" s="4" t="n"/>
      <c r="F1328" s="5" t="n"/>
      <c r="G1328" s="6" t="n"/>
      <c r="H1328" s="5" t="n"/>
      <c r="I1328" s="4" t="n"/>
      <c r="J1328" s="5" t="n"/>
      <c r="K1328" s="5" t="n"/>
      <c r="L1328" s="4" t="n"/>
      <c r="M1328" s="5" t="n"/>
      <c r="N1328" s="4" t="n"/>
      <c r="O1328" s="15">
        <f>IF($F1328="","",EDATE($F1328,IF($G1328="",'Settings'!$B$6,$G1328)))</f>
        <v/>
      </c>
      <c r="P1328" s="9">
        <f>IF($O1328="","",IF(OR($M1328&lt;&gt;"",$L1328="Booked"),"Booked",IF(OR($L1328="Declined",$L1328="Moved / left"),"Closed",IF($O1328&lt;DATE(YEAR('Settings'!$B$5),MONTH('Settings'!$B$5),1),"Overdue",IF($O1328&lt;=EOMONTH('Settings'!$B$5,0),"Due this month",IF($O1328&lt;=EOMONTH('Settings'!$B$5,1),"Due next month","Not yet due"))))))</f>
        <v/>
      </c>
      <c r="Q1328" s="16">
        <f>IF($P1328="Overdue",'Settings'!$B$5-$O1328,"")</f>
        <v/>
      </c>
      <c r="R1328" s="16">
        <f>IF($A1328="","",COUNT($H1328,$J1328,$K1328))</f>
        <v/>
      </c>
      <c r="S1328" s="17">
        <f>IF($O1328="","",DATE(YEAR($O1328),MONTH($O1328),1))</f>
        <v/>
      </c>
      <c r="T1328" s="16">
        <f>IF($P1328="Overdue",COUNTIF($P$3:$P1328,"Overdue"),"")</f>
        <v/>
      </c>
    </row>
    <row r="1329">
      <c r="A1329" s="4" t="n"/>
      <c r="B1329" s="4" t="n"/>
      <c r="C1329" s="14" t="n"/>
      <c r="D1329" s="4" t="n"/>
      <c r="E1329" s="4" t="n"/>
      <c r="F1329" s="5" t="n"/>
      <c r="G1329" s="6" t="n"/>
      <c r="H1329" s="5" t="n"/>
      <c r="I1329" s="4" t="n"/>
      <c r="J1329" s="5" t="n"/>
      <c r="K1329" s="5" t="n"/>
      <c r="L1329" s="4" t="n"/>
      <c r="M1329" s="5" t="n"/>
      <c r="N1329" s="4" t="n"/>
      <c r="O1329" s="15">
        <f>IF($F1329="","",EDATE($F1329,IF($G1329="",'Settings'!$B$6,$G1329)))</f>
        <v/>
      </c>
      <c r="P1329" s="9">
        <f>IF($O1329="","",IF(OR($M1329&lt;&gt;"",$L1329="Booked"),"Booked",IF(OR($L1329="Declined",$L1329="Moved / left"),"Closed",IF($O1329&lt;DATE(YEAR('Settings'!$B$5),MONTH('Settings'!$B$5),1),"Overdue",IF($O1329&lt;=EOMONTH('Settings'!$B$5,0),"Due this month",IF($O1329&lt;=EOMONTH('Settings'!$B$5,1),"Due next month","Not yet due"))))))</f>
        <v/>
      </c>
      <c r="Q1329" s="16">
        <f>IF($P1329="Overdue",'Settings'!$B$5-$O1329,"")</f>
        <v/>
      </c>
      <c r="R1329" s="16">
        <f>IF($A1329="","",COUNT($H1329,$J1329,$K1329))</f>
        <v/>
      </c>
      <c r="S1329" s="17">
        <f>IF($O1329="","",DATE(YEAR($O1329),MONTH($O1329),1))</f>
        <v/>
      </c>
      <c r="T1329" s="16">
        <f>IF($P1329="Overdue",COUNTIF($P$3:$P1329,"Overdue"),"")</f>
        <v/>
      </c>
    </row>
    <row r="1330">
      <c r="A1330" s="4" t="n"/>
      <c r="B1330" s="4" t="n"/>
      <c r="C1330" s="14" t="n"/>
      <c r="D1330" s="4" t="n"/>
      <c r="E1330" s="4" t="n"/>
      <c r="F1330" s="5" t="n"/>
      <c r="G1330" s="6" t="n"/>
      <c r="H1330" s="5" t="n"/>
      <c r="I1330" s="4" t="n"/>
      <c r="J1330" s="5" t="n"/>
      <c r="K1330" s="5" t="n"/>
      <c r="L1330" s="4" t="n"/>
      <c r="M1330" s="5" t="n"/>
      <c r="N1330" s="4" t="n"/>
      <c r="O1330" s="15">
        <f>IF($F1330="","",EDATE($F1330,IF($G1330="",'Settings'!$B$6,$G1330)))</f>
        <v/>
      </c>
      <c r="P1330" s="9">
        <f>IF($O1330="","",IF(OR($M1330&lt;&gt;"",$L1330="Booked"),"Booked",IF(OR($L1330="Declined",$L1330="Moved / left"),"Closed",IF($O1330&lt;DATE(YEAR('Settings'!$B$5),MONTH('Settings'!$B$5),1),"Overdue",IF($O1330&lt;=EOMONTH('Settings'!$B$5,0),"Due this month",IF($O1330&lt;=EOMONTH('Settings'!$B$5,1),"Due next month","Not yet due"))))))</f>
        <v/>
      </c>
      <c r="Q1330" s="16">
        <f>IF($P1330="Overdue",'Settings'!$B$5-$O1330,"")</f>
        <v/>
      </c>
      <c r="R1330" s="16">
        <f>IF($A1330="","",COUNT($H1330,$J1330,$K1330))</f>
        <v/>
      </c>
      <c r="S1330" s="17">
        <f>IF($O1330="","",DATE(YEAR($O1330),MONTH($O1330),1))</f>
        <v/>
      </c>
      <c r="T1330" s="16">
        <f>IF($P1330="Overdue",COUNTIF($P$3:$P1330,"Overdue"),"")</f>
        <v/>
      </c>
    </row>
    <row r="1331">
      <c r="A1331" s="4" t="n"/>
      <c r="B1331" s="4" t="n"/>
      <c r="C1331" s="14" t="n"/>
      <c r="D1331" s="4" t="n"/>
      <c r="E1331" s="4" t="n"/>
      <c r="F1331" s="5" t="n"/>
      <c r="G1331" s="6" t="n"/>
      <c r="H1331" s="5" t="n"/>
      <c r="I1331" s="4" t="n"/>
      <c r="J1331" s="5" t="n"/>
      <c r="K1331" s="5" t="n"/>
      <c r="L1331" s="4" t="n"/>
      <c r="M1331" s="5" t="n"/>
      <c r="N1331" s="4" t="n"/>
      <c r="O1331" s="15">
        <f>IF($F1331="","",EDATE($F1331,IF($G1331="",'Settings'!$B$6,$G1331)))</f>
        <v/>
      </c>
      <c r="P1331" s="9">
        <f>IF($O1331="","",IF(OR($M1331&lt;&gt;"",$L1331="Booked"),"Booked",IF(OR($L1331="Declined",$L1331="Moved / left"),"Closed",IF($O1331&lt;DATE(YEAR('Settings'!$B$5),MONTH('Settings'!$B$5),1),"Overdue",IF($O1331&lt;=EOMONTH('Settings'!$B$5,0),"Due this month",IF($O1331&lt;=EOMONTH('Settings'!$B$5,1),"Due next month","Not yet due"))))))</f>
        <v/>
      </c>
      <c r="Q1331" s="16">
        <f>IF($P1331="Overdue",'Settings'!$B$5-$O1331,"")</f>
        <v/>
      </c>
      <c r="R1331" s="16">
        <f>IF($A1331="","",COUNT($H1331,$J1331,$K1331))</f>
        <v/>
      </c>
      <c r="S1331" s="17">
        <f>IF($O1331="","",DATE(YEAR($O1331),MONTH($O1331),1))</f>
        <v/>
      </c>
      <c r="T1331" s="16">
        <f>IF($P1331="Overdue",COUNTIF($P$3:$P1331,"Overdue"),"")</f>
        <v/>
      </c>
    </row>
    <row r="1332">
      <c r="A1332" s="4" t="n"/>
      <c r="B1332" s="4" t="n"/>
      <c r="C1332" s="14" t="n"/>
      <c r="D1332" s="4" t="n"/>
      <c r="E1332" s="4" t="n"/>
      <c r="F1332" s="5" t="n"/>
      <c r="G1332" s="6" t="n"/>
      <c r="H1332" s="5" t="n"/>
      <c r="I1332" s="4" t="n"/>
      <c r="J1332" s="5" t="n"/>
      <c r="K1332" s="5" t="n"/>
      <c r="L1332" s="4" t="n"/>
      <c r="M1332" s="5" t="n"/>
      <c r="N1332" s="4" t="n"/>
      <c r="O1332" s="15">
        <f>IF($F1332="","",EDATE($F1332,IF($G1332="",'Settings'!$B$6,$G1332)))</f>
        <v/>
      </c>
      <c r="P1332" s="9">
        <f>IF($O1332="","",IF(OR($M1332&lt;&gt;"",$L1332="Booked"),"Booked",IF(OR($L1332="Declined",$L1332="Moved / left"),"Closed",IF($O1332&lt;DATE(YEAR('Settings'!$B$5),MONTH('Settings'!$B$5),1),"Overdue",IF($O1332&lt;=EOMONTH('Settings'!$B$5,0),"Due this month",IF($O1332&lt;=EOMONTH('Settings'!$B$5,1),"Due next month","Not yet due"))))))</f>
        <v/>
      </c>
      <c r="Q1332" s="16">
        <f>IF($P1332="Overdue",'Settings'!$B$5-$O1332,"")</f>
        <v/>
      </c>
      <c r="R1332" s="16">
        <f>IF($A1332="","",COUNT($H1332,$J1332,$K1332))</f>
        <v/>
      </c>
      <c r="S1332" s="17">
        <f>IF($O1332="","",DATE(YEAR($O1332),MONTH($O1332),1))</f>
        <v/>
      </c>
      <c r="T1332" s="16">
        <f>IF($P1332="Overdue",COUNTIF($P$3:$P1332,"Overdue"),"")</f>
        <v/>
      </c>
    </row>
    <row r="1333">
      <c r="A1333" s="4" t="n"/>
      <c r="B1333" s="4" t="n"/>
      <c r="C1333" s="14" t="n"/>
      <c r="D1333" s="4" t="n"/>
      <c r="E1333" s="4" t="n"/>
      <c r="F1333" s="5" t="n"/>
      <c r="G1333" s="6" t="n"/>
      <c r="H1333" s="5" t="n"/>
      <c r="I1333" s="4" t="n"/>
      <c r="J1333" s="5" t="n"/>
      <c r="K1333" s="5" t="n"/>
      <c r="L1333" s="4" t="n"/>
      <c r="M1333" s="5" t="n"/>
      <c r="N1333" s="4" t="n"/>
      <c r="O1333" s="15">
        <f>IF($F1333="","",EDATE($F1333,IF($G1333="",'Settings'!$B$6,$G1333)))</f>
        <v/>
      </c>
      <c r="P1333" s="9">
        <f>IF($O1333="","",IF(OR($M1333&lt;&gt;"",$L1333="Booked"),"Booked",IF(OR($L1333="Declined",$L1333="Moved / left"),"Closed",IF($O1333&lt;DATE(YEAR('Settings'!$B$5),MONTH('Settings'!$B$5),1),"Overdue",IF($O1333&lt;=EOMONTH('Settings'!$B$5,0),"Due this month",IF($O1333&lt;=EOMONTH('Settings'!$B$5,1),"Due next month","Not yet due"))))))</f>
        <v/>
      </c>
      <c r="Q1333" s="16">
        <f>IF($P1333="Overdue",'Settings'!$B$5-$O1333,"")</f>
        <v/>
      </c>
      <c r="R1333" s="16">
        <f>IF($A1333="","",COUNT($H1333,$J1333,$K1333))</f>
        <v/>
      </c>
      <c r="S1333" s="17">
        <f>IF($O1333="","",DATE(YEAR($O1333),MONTH($O1333),1))</f>
        <v/>
      </c>
      <c r="T1333" s="16">
        <f>IF($P1333="Overdue",COUNTIF($P$3:$P1333,"Overdue"),"")</f>
        <v/>
      </c>
    </row>
    <row r="1334">
      <c r="A1334" s="4" t="n"/>
      <c r="B1334" s="4" t="n"/>
      <c r="C1334" s="14" t="n"/>
      <c r="D1334" s="4" t="n"/>
      <c r="E1334" s="4" t="n"/>
      <c r="F1334" s="5" t="n"/>
      <c r="G1334" s="6" t="n"/>
      <c r="H1334" s="5" t="n"/>
      <c r="I1334" s="4" t="n"/>
      <c r="J1334" s="5" t="n"/>
      <c r="K1334" s="5" t="n"/>
      <c r="L1334" s="4" t="n"/>
      <c r="M1334" s="5" t="n"/>
      <c r="N1334" s="4" t="n"/>
      <c r="O1334" s="15">
        <f>IF($F1334="","",EDATE($F1334,IF($G1334="",'Settings'!$B$6,$G1334)))</f>
        <v/>
      </c>
      <c r="P1334" s="9">
        <f>IF($O1334="","",IF(OR($M1334&lt;&gt;"",$L1334="Booked"),"Booked",IF(OR($L1334="Declined",$L1334="Moved / left"),"Closed",IF($O1334&lt;DATE(YEAR('Settings'!$B$5),MONTH('Settings'!$B$5),1),"Overdue",IF($O1334&lt;=EOMONTH('Settings'!$B$5,0),"Due this month",IF($O1334&lt;=EOMONTH('Settings'!$B$5,1),"Due next month","Not yet due"))))))</f>
        <v/>
      </c>
      <c r="Q1334" s="16">
        <f>IF($P1334="Overdue",'Settings'!$B$5-$O1334,"")</f>
        <v/>
      </c>
      <c r="R1334" s="16">
        <f>IF($A1334="","",COUNT($H1334,$J1334,$K1334))</f>
        <v/>
      </c>
      <c r="S1334" s="17">
        <f>IF($O1334="","",DATE(YEAR($O1334),MONTH($O1334),1))</f>
        <v/>
      </c>
      <c r="T1334" s="16">
        <f>IF($P1334="Overdue",COUNTIF($P$3:$P1334,"Overdue"),"")</f>
        <v/>
      </c>
    </row>
    <row r="1335">
      <c r="A1335" s="4" t="n"/>
      <c r="B1335" s="4" t="n"/>
      <c r="C1335" s="14" t="n"/>
      <c r="D1335" s="4" t="n"/>
      <c r="E1335" s="4" t="n"/>
      <c r="F1335" s="5" t="n"/>
      <c r="G1335" s="6" t="n"/>
      <c r="H1335" s="5" t="n"/>
      <c r="I1335" s="4" t="n"/>
      <c r="J1335" s="5" t="n"/>
      <c r="K1335" s="5" t="n"/>
      <c r="L1335" s="4" t="n"/>
      <c r="M1335" s="5" t="n"/>
      <c r="N1335" s="4" t="n"/>
      <c r="O1335" s="15">
        <f>IF($F1335="","",EDATE($F1335,IF($G1335="",'Settings'!$B$6,$G1335)))</f>
        <v/>
      </c>
      <c r="P1335" s="9">
        <f>IF($O1335="","",IF(OR($M1335&lt;&gt;"",$L1335="Booked"),"Booked",IF(OR($L1335="Declined",$L1335="Moved / left"),"Closed",IF($O1335&lt;DATE(YEAR('Settings'!$B$5),MONTH('Settings'!$B$5),1),"Overdue",IF($O1335&lt;=EOMONTH('Settings'!$B$5,0),"Due this month",IF($O1335&lt;=EOMONTH('Settings'!$B$5,1),"Due next month","Not yet due"))))))</f>
        <v/>
      </c>
      <c r="Q1335" s="16">
        <f>IF($P1335="Overdue",'Settings'!$B$5-$O1335,"")</f>
        <v/>
      </c>
      <c r="R1335" s="16">
        <f>IF($A1335="","",COUNT($H1335,$J1335,$K1335))</f>
        <v/>
      </c>
      <c r="S1335" s="17">
        <f>IF($O1335="","",DATE(YEAR($O1335),MONTH($O1335),1))</f>
        <v/>
      </c>
      <c r="T1335" s="16">
        <f>IF($P1335="Overdue",COUNTIF($P$3:$P1335,"Overdue"),"")</f>
        <v/>
      </c>
    </row>
    <row r="1336">
      <c r="A1336" s="4" t="n"/>
      <c r="B1336" s="4" t="n"/>
      <c r="C1336" s="14" t="n"/>
      <c r="D1336" s="4" t="n"/>
      <c r="E1336" s="4" t="n"/>
      <c r="F1336" s="5" t="n"/>
      <c r="G1336" s="6" t="n"/>
      <c r="H1336" s="5" t="n"/>
      <c r="I1336" s="4" t="n"/>
      <c r="J1336" s="5" t="n"/>
      <c r="K1336" s="5" t="n"/>
      <c r="L1336" s="4" t="n"/>
      <c r="M1336" s="5" t="n"/>
      <c r="N1336" s="4" t="n"/>
      <c r="O1336" s="15">
        <f>IF($F1336="","",EDATE($F1336,IF($G1336="",'Settings'!$B$6,$G1336)))</f>
        <v/>
      </c>
      <c r="P1336" s="9">
        <f>IF($O1336="","",IF(OR($M1336&lt;&gt;"",$L1336="Booked"),"Booked",IF(OR($L1336="Declined",$L1336="Moved / left"),"Closed",IF($O1336&lt;DATE(YEAR('Settings'!$B$5),MONTH('Settings'!$B$5),1),"Overdue",IF($O1336&lt;=EOMONTH('Settings'!$B$5,0),"Due this month",IF($O1336&lt;=EOMONTH('Settings'!$B$5,1),"Due next month","Not yet due"))))))</f>
        <v/>
      </c>
      <c r="Q1336" s="16">
        <f>IF($P1336="Overdue",'Settings'!$B$5-$O1336,"")</f>
        <v/>
      </c>
      <c r="R1336" s="16">
        <f>IF($A1336="","",COUNT($H1336,$J1336,$K1336))</f>
        <v/>
      </c>
      <c r="S1336" s="17">
        <f>IF($O1336="","",DATE(YEAR($O1336),MONTH($O1336),1))</f>
        <v/>
      </c>
      <c r="T1336" s="16">
        <f>IF($P1336="Overdue",COUNTIF($P$3:$P1336,"Overdue"),"")</f>
        <v/>
      </c>
    </row>
    <row r="1337">
      <c r="A1337" s="4" t="n"/>
      <c r="B1337" s="4" t="n"/>
      <c r="C1337" s="14" t="n"/>
      <c r="D1337" s="4" t="n"/>
      <c r="E1337" s="4" t="n"/>
      <c r="F1337" s="5" t="n"/>
      <c r="G1337" s="6" t="n"/>
      <c r="H1337" s="5" t="n"/>
      <c r="I1337" s="4" t="n"/>
      <c r="J1337" s="5" t="n"/>
      <c r="K1337" s="5" t="n"/>
      <c r="L1337" s="4" t="n"/>
      <c r="M1337" s="5" t="n"/>
      <c r="N1337" s="4" t="n"/>
      <c r="O1337" s="15">
        <f>IF($F1337="","",EDATE($F1337,IF($G1337="",'Settings'!$B$6,$G1337)))</f>
        <v/>
      </c>
      <c r="P1337" s="9">
        <f>IF($O1337="","",IF(OR($M1337&lt;&gt;"",$L1337="Booked"),"Booked",IF(OR($L1337="Declined",$L1337="Moved / left"),"Closed",IF($O1337&lt;DATE(YEAR('Settings'!$B$5),MONTH('Settings'!$B$5),1),"Overdue",IF($O1337&lt;=EOMONTH('Settings'!$B$5,0),"Due this month",IF($O1337&lt;=EOMONTH('Settings'!$B$5,1),"Due next month","Not yet due"))))))</f>
        <v/>
      </c>
      <c r="Q1337" s="16">
        <f>IF($P1337="Overdue",'Settings'!$B$5-$O1337,"")</f>
        <v/>
      </c>
      <c r="R1337" s="16">
        <f>IF($A1337="","",COUNT($H1337,$J1337,$K1337))</f>
        <v/>
      </c>
      <c r="S1337" s="17">
        <f>IF($O1337="","",DATE(YEAR($O1337),MONTH($O1337),1))</f>
        <v/>
      </c>
      <c r="T1337" s="16">
        <f>IF($P1337="Overdue",COUNTIF($P$3:$P1337,"Overdue"),"")</f>
        <v/>
      </c>
    </row>
    <row r="1338">
      <c r="A1338" s="4" t="n"/>
      <c r="B1338" s="4" t="n"/>
      <c r="C1338" s="14" t="n"/>
      <c r="D1338" s="4" t="n"/>
      <c r="E1338" s="4" t="n"/>
      <c r="F1338" s="5" t="n"/>
      <c r="G1338" s="6" t="n"/>
      <c r="H1338" s="5" t="n"/>
      <c r="I1338" s="4" t="n"/>
      <c r="J1338" s="5" t="n"/>
      <c r="K1338" s="5" t="n"/>
      <c r="L1338" s="4" t="n"/>
      <c r="M1338" s="5" t="n"/>
      <c r="N1338" s="4" t="n"/>
      <c r="O1338" s="15">
        <f>IF($F1338="","",EDATE($F1338,IF($G1338="",'Settings'!$B$6,$G1338)))</f>
        <v/>
      </c>
      <c r="P1338" s="9">
        <f>IF($O1338="","",IF(OR($M1338&lt;&gt;"",$L1338="Booked"),"Booked",IF(OR($L1338="Declined",$L1338="Moved / left"),"Closed",IF($O1338&lt;DATE(YEAR('Settings'!$B$5),MONTH('Settings'!$B$5),1),"Overdue",IF($O1338&lt;=EOMONTH('Settings'!$B$5,0),"Due this month",IF($O1338&lt;=EOMONTH('Settings'!$B$5,1),"Due next month","Not yet due"))))))</f>
        <v/>
      </c>
      <c r="Q1338" s="16">
        <f>IF($P1338="Overdue",'Settings'!$B$5-$O1338,"")</f>
        <v/>
      </c>
      <c r="R1338" s="16">
        <f>IF($A1338="","",COUNT($H1338,$J1338,$K1338))</f>
        <v/>
      </c>
      <c r="S1338" s="17">
        <f>IF($O1338="","",DATE(YEAR($O1338),MONTH($O1338),1))</f>
        <v/>
      </c>
      <c r="T1338" s="16">
        <f>IF($P1338="Overdue",COUNTIF($P$3:$P1338,"Overdue"),"")</f>
        <v/>
      </c>
    </row>
    <row r="1339">
      <c r="A1339" s="4" t="n"/>
      <c r="B1339" s="4" t="n"/>
      <c r="C1339" s="14" t="n"/>
      <c r="D1339" s="4" t="n"/>
      <c r="E1339" s="4" t="n"/>
      <c r="F1339" s="5" t="n"/>
      <c r="G1339" s="6" t="n"/>
      <c r="H1339" s="5" t="n"/>
      <c r="I1339" s="4" t="n"/>
      <c r="J1339" s="5" t="n"/>
      <c r="K1339" s="5" t="n"/>
      <c r="L1339" s="4" t="n"/>
      <c r="M1339" s="5" t="n"/>
      <c r="N1339" s="4" t="n"/>
      <c r="O1339" s="15">
        <f>IF($F1339="","",EDATE($F1339,IF($G1339="",'Settings'!$B$6,$G1339)))</f>
        <v/>
      </c>
      <c r="P1339" s="9">
        <f>IF($O1339="","",IF(OR($M1339&lt;&gt;"",$L1339="Booked"),"Booked",IF(OR($L1339="Declined",$L1339="Moved / left"),"Closed",IF($O1339&lt;DATE(YEAR('Settings'!$B$5),MONTH('Settings'!$B$5),1),"Overdue",IF($O1339&lt;=EOMONTH('Settings'!$B$5,0),"Due this month",IF($O1339&lt;=EOMONTH('Settings'!$B$5,1),"Due next month","Not yet due"))))))</f>
        <v/>
      </c>
      <c r="Q1339" s="16">
        <f>IF($P1339="Overdue",'Settings'!$B$5-$O1339,"")</f>
        <v/>
      </c>
      <c r="R1339" s="16">
        <f>IF($A1339="","",COUNT($H1339,$J1339,$K1339))</f>
        <v/>
      </c>
      <c r="S1339" s="17">
        <f>IF($O1339="","",DATE(YEAR($O1339),MONTH($O1339),1))</f>
        <v/>
      </c>
      <c r="T1339" s="16">
        <f>IF($P1339="Overdue",COUNTIF($P$3:$P1339,"Overdue"),"")</f>
        <v/>
      </c>
    </row>
    <row r="1340">
      <c r="A1340" s="4" t="n"/>
      <c r="B1340" s="4" t="n"/>
      <c r="C1340" s="14" t="n"/>
      <c r="D1340" s="4" t="n"/>
      <c r="E1340" s="4" t="n"/>
      <c r="F1340" s="5" t="n"/>
      <c r="G1340" s="6" t="n"/>
      <c r="H1340" s="5" t="n"/>
      <c r="I1340" s="4" t="n"/>
      <c r="J1340" s="5" t="n"/>
      <c r="K1340" s="5" t="n"/>
      <c r="L1340" s="4" t="n"/>
      <c r="M1340" s="5" t="n"/>
      <c r="N1340" s="4" t="n"/>
      <c r="O1340" s="15">
        <f>IF($F1340="","",EDATE($F1340,IF($G1340="",'Settings'!$B$6,$G1340)))</f>
        <v/>
      </c>
      <c r="P1340" s="9">
        <f>IF($O1340="","",IF(OR($M1340&lt;&gt;"",$L1340="Booked"),"Booked",IF(OR($L1340="Declined",$L1340="Moved / left"),"Closed",IF($O1340&lt;DATE(YEAR('Settings'!$B$5),MONTH('Settings'!$B$5),1),"Overdue",IF($O1340&lt;=EOMONTH('Settings'!$B$5,0),"Due this month",IF($O1340&lt;=EOMONTH('Settings'!$B$5,1),"Due next month","Not yet due"))))))</f>
        <v/>
      </c>
      <c r="Q1340" s="16">
        <f>IF($P1340="Overdue",'Settings'!$B$5-$O1340,"")</f>
        <v/>
      </c>
      <c r="R1340" s="16">
        <f>IF($A1340="","",COUNT($H1340,$J1340,$K1340))</f>
        <v/>
      </c>
      <c r="S1340" s="17">
        <f>IF($O1340="","",DATE(YEAR($O1340),MONTH($O1340),1))</f>
        <v/>
      </c>
      <c r="T1340" s="16">
        <f>IF($P1340="Overdue",COUNTIF($P$3:$P1340,"Overdue"),"")</f>
        <v/>
      </c>
    </row>
    <row r="1341">
      <c r="A1341" s="4" t="n"/>
      <c r="B1341" s="4" t="n"/>
      <c r="C1341" s="14" t="n"/>
      <c r="D1341" s="4" t="n"/>
      <c r="E1341" s="4" t="n"/>
      <c r="F1341" s="5" t="n"/>
      <c r="G1341" s="6" t="n"/>
      <c r="H1341" s="5" t="n"/>
      <c r="I1341" s="4" t="n"/>
      <c r="J1341" s="5" t="n"/>
      <c r="K1341" s="5" t="n"/>
      <c r="L1341" s="4" t="n"/>
      <c r="M1341" s="5" t="n"/>
      <c r="N1341" s="4" t="n"/>
      <c r="O1341" s="15">
        <f>IF($F1341="","",EDATE($F1341,IF($G1341="",'Settings'!$B$6,$G1341)))</f>
        <v/>
      </c>
      <c r="P1341" s="9">
        <f>IF($O1341="","",IF(OR($M1341&lt;&gt;"",$L1341="Booked"),"Booked",IF(OR($L1341="Declined",$L1341="Moved / left"),"Closed",IF($O1341&lt;DATE(YEAR('Settings'!$B$5),MONTH('Settings'!$B$5),1),"Overdue",IF($O1341&lt;=EOMONTH('Settings'!$B$5,0),"Due this month",IF($O1341&lt;=EOMONTH('Settings'!$B$5,1),"Due next month","Not yet due"))))))</f>
        <v/>
      </c>
      <c r="Q1341" s="16">
        <f>IF($P1341="Overdue",'Settings'!$B$5-$O1341,"")</f>
        <v/>
      </c>
      <c r="R1341" s="16">
        <f>IF($A1341="","",COUNT($H1341,$J1341,$K1341))</f>
        <v/>
      </c>
      <c r="S1341" s="17">
        <f>IF($O1341="","",DATE(YEAR($O1341),MONTH($O1341),1))</f>
        <v/>
      </c>
      <c r="T1341" s="16">
        <f>IF($P1341="Overdue",COUNTIF($P$3:$P1341,"Overdue"),"")</f>
        <v/>
      </c>
    </row>
    <row r="1342">
      <c r="A1342" s="4" t="n"/>
      <c r="B1342" s="4" t="n"/>
      <c r="C1342" s="14" t="n"/>
      <c r="D1342" s="4" t="n"/>
      <c r="E1342" s="4" t="n"/>
      <c r="F1342" s="5" t="n"/>
      <c r="G1342" s="6" t="n"/>
      <c r="H1342" s="5" t="n"/>
      <c r="I1342" s="4" t="n"/>
      <c r="J1342" s="5" t="n"/>
      <c r="K1342" s="5" t="n"/>
      <c r="L1342" s="4" t="n"/>
      <c r="M1342" s="5" t="n"/>
      <c r="N1342" s="4" t="n"/>
      <c r="O1342" s="15">
        <f>IF($F1342="","",EDATE($F1342,IF($G1342="",'Settings'!$B$6,$G1342)))</f>
        <v/>
      </c>
      <c r="P1342" s="9">
        <f>IF($O1342="","",IF(OR($M1342&lt;&gt;"",$L1342="Booked"),"Booked",IF(OR($L1342="Declined",$L1342="Moved / left"),"Closed",IF($O1342&lt;DATE(YEAR('Settings'!$B$5),MONTH('Settings'!$B$5),1),"Overdue",IF($O1342&lt;=EOMONTH('Settings'!$B$5,0),"Due this month",IF($O1342&lt;=EOMONTH('Settings'!$B$5,1),"Due next month","Not yet due"))))))</f>
        <v/>
      </c>
      <c r="Q1342" s="16">
        <f>IF($P1342="Overdue",'Settings'!$B$5-$O1342,"")</f>
        <v/>
      </c>
      <c r="R1342" s="16">
        <f>IF($A1342="","",COUNT($H1342,$J1342,$K1342))</f>
        <v/>
      </c>
      <c r="S1342" s="17">
        <f>IF($O1342="","",DATE(YEAR($O1342),MONTH($O1342),1))</f>
        <v/>
      </c>
      <c r="T1342" s="16">
        <f>IF($P1342="Overdue",COUNTIF($P$3:$P1342,"Overdue"),"")</f>
        <v/>
      </c>
    </row>
    <row r="1343">
      <c r="A1343" s="4" t="n"/>
      <c r="B1343" s="4" t="n"/>
      <c r="C1343" s="14" t="n"/>
      <c r="D1343" s="4" t="n"/>
      <c r="E1343" s="4" t="n"/>
      <c r="F1343" s="5" t="n"/>
      <c r="G1343" s="6" t="n"/>
      <c r="H1343" s="5" t="n"/>
      <c r="I1343" s="4" t="n"/>
      <c r="J1343" s="5" t="n"/>
      <c r="K1343" s="5" t="n"/>
      <c r="L1343" s="4" t="n"/>
      <c r="M1343" s="5" t="n"/>
      <c r="N1343" s="4" t="n"/>
      <c r="O1343" s="15">
        <f>IF($F1343="","",EDATE($F1343,IF($G1343="",'Settings'!$B$6,$G1343)))</f>
        <v/>
      </c>
      <c r="P1343" s="9">
        <f>IF($O1343="","",IF(OR($M1343&lt;&gt;"",$L1343="Booked"),"Booked",IF(OR($L1343="Declined",$L1343="Moved / left"),"Closed",IF($O1343&lt;DATE(YEAR('Settings'!$B$5),MONTH('Settings'!$B$5),1),"Overdue",IF($O1343&lt;=EOMONTH('Settings'!$B$5,0),"Due this month",IF($O1343&lt;=EOMONTH('Settings'!$B$5,1),"Due next month","Not yet due"))))))</f>
        <v/>
      </c>
      <c r="Q1343" s="16">
        <f>IF($P1343="Overdue",'Settings'!$B$5-$O1343,"")</f>
        <v/>
      </c>
      <c r="R1343" s="16">
        <f>IF($A1343="","",COUNT($H1343,$J1343,$K1343))</f>
        <v/>
      </c>
      <c r="S1343" s="17">
        <f>IF($O1343="","",DATE(YEAR($O1343),MONTH($O1343),1))</f>
        <v/>
      </c>
      <c r="T1343" s="16">
        <f>IF($P1343="Overdue",COUNTIF($P$3:$P1343,"Overdue"),"")</f>
        <v/>
      </c>
    </row>
    <row r="1344">
      <c r="A1344" s="4" t="n"/>
      <c r="B1344" s="4" t="n"/>
      <c r="C1344" s="14" t="n"/>
      <c r="D1344" s="4" t="n"/>
      <c r="E1344" s="4" t="n"/>
      <c r="F1344" s="5" t="n"/>
      <c r="G1344" s="6" t="n"/>
      <c r="H1344" s="5" t="n"/>
      <c r="I1344" s="4" t="n"/>
      <c r="J1344" s="5" t="n"/>
      <c r="K1344" s="5" t="n"/>
      <c r="L1344" s="4" t="n"/>
      <c r="M1344" s="5" t="n"/>
      <c r="N1344" s="4" t="n"/>
      <c r="O1344" s="15">
        <f>IF($F1344="","",EDATE($F1344,IF($G1344="",'Settings'!$B$6,$G1344)))</f>
        <v/>
      </c>
      <c r="P1344" s="9">
        <f>IF($O1344="","",IF(OR($M1344&lt;&gt;"",$L1344="Booked"),"Booked",IF(OR($L1344="Declined",$L1344="Moved / left"),"Closed",IF($O1344&lt;DATE(YEAR('Settings'!$B$5),MONTH('Settings'!$B$5),1),"Overdue",IF($O1344&lt;=EOMONTH('Settings'!$B$5,0),"Due this month",IF($O1344&lt;=EOMONTH('Settings'!$B$5,1),"Due next month","Not yet due"))))))</f>
        <v/>
      </c>
      <c r="Q1344" s="16">
        <f>IF($P1344="Overdue",'Settings'!$B$5-$O1344,"")</f>
        <v/>
      </c>
      <c r="R1344" s="16">
        <f>IF($A1344="","",COUNT($H1344,$J1344,$K1344))</f>
        <v/>
      </c>
      <c r="S1344" s="17">
        <f>IF($O1344="","",DATE(YEAR($O1344),MONTH($O1344),1))</f>
        <v/>
      </c>
      <c r="T1344" s="16">
        <f>IF($P1344="Overdue",COUNTIF($P$3:$P1344,"Overdue"),"")</f>
        <v/>
      </c>
    </row>
    <row r="1345">
      <c r="A1345" s="4" t="n"/>
      <c r="B1345" s="4" t="n"/>
      <c r="C1345" s="14" t="n"/>
      <c r="D1345" s="4" t="n"/>
      <c r="E1345" s="4" t="n"/>
      <c r="F1345" s="5" t="n"/>
      <c r="G1345" s="6" t="n"/>
      <c r="H1345" s="5" t="n"/>
      <c r="I1345" s="4" t="n"/>
      <c r="J1345" s="5" t="n"/>
      <c r="K1345" s="5" t="n"/>
      <c r="L1345" s="4" t="n"/>
      <c r="M1345" s="5" t="n"/>
      <c r="N1345" s="4" t="n"/>
      <c r="O1345" s="15">
        <f>IF($F1345="","",EDATE($F1345,IF($G1345="",'Settings'!$B$6,$G1345)))</f>
        <v/>
      </c>
      <c r="P1345" s="9">
        <f>IF($O1345="","",IF(OR($M1345&lt;&gt;"",$L1345="Booked"),"Booked",IF(OR($L1345="Declined",$L1345="Moved / left"),"Closed",IF($O1345&lt;DATE(YEAR('Settings'!$B$5),MONTH('Settings'!$B$5),1),"Overdue",IF($O1345&lt;=EOMONTH('Settings'!$B$5,0),"Due this month",IF($O1345&lt;=EOMONTH('Settings'!$B$5,1),"Due next month","Not yet due"))))))</f>
        <v/>
      </c>
      <c r="Q1345" s="16">
        <f>IF($P1345="Overdue",'Settings'!$B$5-$O1345,"")</f>
        <v/>
      </c>
      <c r="R1345" s="16">
        <f>IF($A1345="","",COUNT($H1345,$J1345,$K1345))</f>
        <v/>
      </c>
      <c r="S1345" s="17">
        <f>IF($O1345="","",DATE(YEAR($O1345),MONTH($O1345),1))</f>
        <v/>
      </c>
      <c r="T1345" s="16">
        <f>IF($P1345="Overdue",COUNTIF($P$3:$P1345,"Overdue"),"")</f>
        <v/>
      </c>
    </row>
    <row r="1346">
      <c r="A1346" s="4" t="n"/>
      <c r="B1346" s="4" t="n"/>
      <c r="C1346" s="14" t="n"/>
      <c r="D1346" s="4" t="n"/>
      <c r="E1346" s="4" t="n"/>
      <c r="F1346" s="5" t="n"/>
      <c r="G1346" s="6" t="n"/>
      <c r="H1346" s="5" t="n"/>
      <c r="I1346" s="4" t="n"/>
      <c r="J1346" s="5" t="n"/>
      <c r="K1346" s="5" t="n"/>
      <c r="L1346" s="4" t="n"/>
      <c r="M1346" s="5" t="n"/>
      <c r="N1346" s="4" t="n"/>
      <c r="O1346" s="15">
        <f>IF($F1346="","",EDATE($F1346,IF($G1346="",'Settings'!$B$6,$G1346)))</f>
        <v/>
      </c>
      <c r="P1346" s="9">
        <f>IF($O1346="","",IF(OR($M1346&lt;&gt;"",$L1346="Booked"),"Booked",IF(OR($L1346="Declined",$L1346="Moved / left"),"Closed",IF($O1346&lt;DATE(YEAR('Settings'!$B$5),MONTH('Settings'!$B$5),1),"Overdue",IF($O1346&lt;=EOMONTH('Settings'!$B$5,0),"Due this month",IF($O1346&lt;=EOMONTH('Settings'!$B$5,1),"Due next month","Not yet due"))))))</f>
        <v/>
      </c>
      <c r="Q1346" s="16">
        <f>IF($P1346="Overdue",'Settings'!$B$5-$O1346,"")</f>
        <v/>
      </c>
      <c r="R1346" s="16">
        <f>IF($A1346="","",COUNT($H1346,$J1346,$K1346))</f>
        <v/>
      </c>
      <c r="S1346" s="17">
        <f>IF($O1346="","",DATE(YEAR($O1346),MONTH($O1346),1))</f>
        <v/>
      </c>
      <c r="T1346" s="16">
        <f>IF($P1346="Overdue",COUNTIF($P$3:$P1346,"Overdue"),"")</f>
        <v/>
      </c>
    </row>
    <row r="1347">
      <c r="A1347" s="4" t="n"/>
      <c r="B1347" s="4" t="n"/>
      <c r="C1347" s="14" t="n"/>
      <c r="D1347" s="4" t="n"/>
      <c r="E1347" s="4" t="n"/>
      <c r="F1347" s="5" t="n"/>
      <c r="G1347" s="6" t="n"/>
      <c r="H1347" s="5" t="n"/>
      <c r="I1347" s="4" t="n"/>
      <c r="J1347" s="5" t="n"/>
      <c r="K1347" s="5" t="n"/>
      <c r="L1347" s="4" t="n"/>
      <c r="M1347" s="5" t="n"/>
      <c r="N1347" s="4" t="n"/>
      <c r="O1347" s="15">
        <f>IF($F1347="","",EDATE($F1347,IF($G1347="",'Settings'!$B$6,$G1347)))</f>
        <v/>
      </c>
      <c r="P1347" s="9">
        <f>IF($O1347="","",IF(OR($M1347&lt;&gt;"",$L1347="Booked"),"Booked",IF(OR($L1347="Declined",$L1347="Moved / left"),"Closed",IF($O1347&lt;DATE(YEAR('Settings'!$B$5),MONTH('Settings'!$B$5),1),"Overdue",IF($O1347&lt;=EOMONTH('Settings'!$B$5,0),"Due this month",IF($O1347&lt;=EOMONTH('Settings'!$B$5,1),"Due next month","Not yet due"))))))</f>
        <v/>
      </c>
      <c r="Q1347" s="16">
        <f>IF($P1347="Overdue",'Settings'!$B$5-$O1347,"")</f>
        <v/>
      </c>
      <c r="R1347" s="16">
        <f>IF($A1347="","",COUNT($H1347,$J1347,$K1347))</f>
        <v/>
      </c>
      <c r="S1347" s="17">
        <f>IF($O1347="","",DATE(YEAR($O1347),MONTH($O1347),1))</f>
        <v/>
      </c>
      <c r="T1347" s="16">
        <f>IF($P1347="Overdue",COUNTIF($P$3:$P1347,"Overdue"),"")</f>
        <v/>
      </c>
    </row>
    <row r="1348">
      <c r="A1348" s="4" t="n"/>
      <c r="B1348" s="4" t="n"/>
      <c r="C1348" s="14" t="n"/>
      <c r="D1348" s="4" t="n"/>
      <c r="E1348" s="4" t="n"/>
      <c r="F1348" s="5" t="n"/>
      <c r="G1348" s="6" t="n"/>
      <c r="H1348" s="5" t="n"/>
      <c r="I1348" s="4" t="n"/>
      <c r="J1348" s="5" t="n"/>
      <c r="K1348" s="5" t="n"/>
      <c r="L1348" s="4" t="n"/>
      <c r="M1348" s="5" t="n"/>
      <c r="N1348" s="4" t="n"/>
      <c r="O1348" s="15">
        <f>IF($F1348="","",EDATE($F1348,IF($G1348="",'Settings'!$B$6,$G1348)))</f>
        <v/>
      </c>
      <c r="P1348" s="9">
        <f>IF($O1348="","",IF(OR($M1348&lt;&gt;"",$L1348="Booked"),"Booked",IF(OR($L1348="Declined",$L1348="Moved / left"),"Closed",IF($O1348&lt;DATE(YEAR('Settings'!$B$5),MONTH('Settings'!$B$5),1),"Overdue",IF($O1348&lt;=EOMONTH('Settings'!$B$5,0),"Due this month",IF($O1348&lt;=EOMONTH('Settings'!$B$5,1),"Due next month","Not yet due"))))))</f>
        <v/>
      </c>
      <c r="Q1348" s="16">
        <f>IF($P1348="Overdue",'Settings'!$B$5-$O1348,"")</f>
        <v/>
      </c>
      <c r="R1348" s="16">
        <f>IF($A1348="","",COUNT($H1348,$J1348,$K1348))</f>
        <v/>
      </c>
      <c r="S1348" s="17">
        <f>IF($O1348="","",DATE(YEAR($O1348),MONTH($O1348),1))</f>
        <v/>
      </c>
      <c r="T1348" s="16">
        <f>IF($P1348="Overdue",COUNTIF($P$3:$P1348,"Overdue"),"")</f>
        <v/>
      </c>
    </row>
    <row r="1349">
      <c r="A1349" s="4" t="n"/>
      <c r="B1349" s="4" t="n"/>
      <c r="C1349" s="14" t="n"/>
      <c r="D1349" s="4" t="n"/>
      <c r="E1349" s="4" t="n"/>
      <c r="F1349" s="5" t="n"/>
      <c r="G1349" s="6" t="n"/>
      <c r="H1349" s="5" t="n"/>
      <c r="I1349" s="4" t="n"/>
      <c r="J1349" s="5" t="n"/>
      <c r="K1349" s="5" t="n"/>
      <c r="L1349" s="4" t="n"/>
      <c r="M1349" s="5" t="n"/>
      <c r="N1349" s="4" t="n"/>
      <c r="O1349" s="15">
        <f>IF($F1349="","",EDATE($F1349,IF($G1349="",'Settings'!$B$6,$G1349)))</f>
        <v/>
      </c>
      <c r="P1349" s="9">
        <f>IF($O1349="","",IF(OR($M1349&lt;&gt;"",$L1349="Booked"),"Booked",IF(OR($L1349="Declined",$L1349="Moved / left"),"Closed",IF($O1349&lt;DATE(YEAR('Settings'!$B$5),MONTH('Settings'!$B$5),1),"Overdue",IF($O1349&lt;=EOMONTH('Settings'!$B$5,0),"Due this month",IF($O1349&lt;=EOMONTH('Settings'!$B$5,1),"Due next month","Not yet due"))))))</f>
        <v/>
      </c>
      <c r="Q1349" s="16">
        <f>IF($P1349="Overdue",'Settings'!$B$5-$O1349,"")</f>
        <v/>
      </c>
      <c r="R1349" s="16">
        <f>IF($A1349="","",COUNT($H1349,$J1349,$K1349))</f>
        <v/>
      </c>
      <c r="S1349" s="17">
        <f>IF($O1349="","",DATE(YEAR($O1349),MONTH($O1349),1))</f>
        <v/>
      </c>
      <c r="T1349" s="16">
        <f>IF($P1349="Overdue",COUNTIF($P$3:$P1349,"Overdue"),"")</f>
        <v/>
      </c>
    </row>
    <row r="1350">
      <c r="A1350" s="4" t="n"/>
      <c r="B1350" s="4" t="n"/>
      <c r="C1350" s="14" t="n"/>
      <c r="D1350" s="4" t="n"/>
      <c r="E1350" s="4" t="n"/>
      <c r="F1350" s="5" t="n"/>
      <c r="G1350" s="6" t="n"/>
      <c r="H1350" s="5" t="n"/>
      <c r="I1350" s="4" t="n"/>
      <c r="J1350" s="5" t="n"/>
      <c r="K1350" s="5" t="n"/>
      <c r="L1350" s="4" t="n"/>
      <c r="M1350" s="5" t="n"/>
      <c r="N1350" s="4" t="n"/>
      <c r="O1350" s="15">
        <f>IF($F1350="","",EDATE($F1350,IF($G1350="",'Settings'!$B$6,$G1350)))</f>
        <v/>
      </c>
      <c r="P1350" s="9">
        <f>IF($O1350="","",IF(OR($M1350&lt;&gt;"",$L1350="Booked"),"Booked",IF(OR($L1350="Declined",$L1350="Moved / left"),"Closed",IF($O1350&lt;DATE(YEAR('Settings'!$B$5),MONTH('Settings'!$B$5),1),"Overdue",IF($O1350&lt;=EOMONTH('Settings'!$B$5,0),"Due this month",IF($O1350&lt;=EOMONTH('Settings'!$B$5,1),"Due next month","Not yet due"))))))</f>
        <v/>
      </c>
      <c r="Q1350" s="16">
        <f>IF($P1350="Overdue",'Settings'!$B$5-$O1350,"")</f>
        <v/>
      </c>
      <c r="R1350" s="16">
        <f>IF($A1350="","",COUNT($H1350,$J1350,$K1350))</f>
        <v/>
      </c>
      <c r="S1350" s="17">
        <f>IF($O1350="","",DATE(YEAR($O1350),MONTH($O1350),1))</f>
        <v/>
      </c>
      <c r="T1350" s="16">
        <f>IF($P1350="Overdue",COUNTIF($P$3:$P1350,"Overdue"),"")</f>
        <v/>
      </c>
    </row>
    <row r="1351">
      <c r="A1351" s="4" t="n"/>
      <c r="B1351" s="4" t="n"/>
      <c r="C1351" s="14" t="n"/>
      <c r="D1351" s="4" t="n"/>
      <c r="E1351" s="4" t="n"/>
      <c r="F1351" s="5" t="n"/>
      <c r="G1351" s="6" t="n"/>
      <c r="H1351" s="5" t="n"/>
      <c r="I1351" s="4" t="n"/>
      <c r="J1351" s="5" t="n"/>
      <c r="K1351" s="5" t="n"/>
      <c r="L1351" s="4" t="n"/>
      <c r="M1351" s="5" t="n"/>
      <c r="N1351" s="4" t="n"/>
      <c r="O1351" s="15">
        <f>IF($F1351="","",EDATE($F1351,IF($G1351="",'Settings'!$B$6,$G1351)))</f>
        <v/>
      </c>
      <c r="P1351" s="9">
        <f>IF($O1351="","",IF(OR($M1351&lt;&gt;"",$L1351="Booked"),"Booked",IF(OR($L1351="Declined",$L1351="Moved / left"),"Closed",IF($O1351&lt;DATE(YEAR('Settings'!$B$5),MONTH('Settings'!$B$5),1),"Overdue",IF($O1351&lt;=EOMONTH('Settings'!$B$5,0),"Due this month",IF($O1351&lt;=EOMONTH('Settings'!$B$5,1),"Due next month","Not yet due"))))))</f>
        <v/>
      </c>
      <c r="Q1351" s="16">
        <f>IF($P1351="Overdue",'Settings'!$B$5-$O1351,"")</f>
        <v/>
      </c>
      <c r="R1351" s="16">
        <f>IF($A1351="","",COUNT($H1351,$J1351,$K1351))</f>
        <v/>
      </c>
      <c r="S1351" s="17">
        <f>IF($O1351="","",DATE(YEAR($O1351),MONTH($O1351),1))</f>
        <v/>
      </c>
      <c r="T1351" s="16">
        <f>IF($P1351="Overdue",COUNTIF($P$3:$P1351,"Overdue"),"")</f>
        <v/>
      </c>
    </row>
    <row r="1352">
      <c r="A1352" s="4" t="n"/>
      <c r="B1352" s="4" t="n"/>
      <c r="C1352" s="14" t="n"/>
      <c r="D1352" s="4" t="n"/>
      <c r="E1352" s="4" t="n"/>
      <c r="F1352" s="5" t="n"/>
      <c r="G1352" s="6" t="n"/>
      <c r="H1352" s="5" t="n"/>
      <c r="I1352" s="4" t="n"/>
      <c r="J1352" s="5" t="n"/>
      <c r="K1352" s="5" t="n"/>
      <c r="L1352" s="4" t="n"/>
      <c r="M1352" s="5" t="n"/>
      <c r="N1352" s="4" t="n"/>
      <c r="O1352" s="15">
        <f>IF($F1352="","",EDATE($F1352,IF($G1352="",'Settings'!$B$6,$G1352)))</f>
        <v/>
      </c>
      <c r="P1352" s="9">
        <f>IF($O1352="","",IF(OR($M1352&lt;&gt;"",$L1352="Booked"),"Booked",IF(OR($L1352="Declined",$L1352="Moved / left"),"Closed",IF($O1352&lt;DATE(YEAR('Settings'!$B$5),MONTH('Settings'!$B$5),1),"Overdue",IF($O1352&lt;=EOMONTH('Settings'!$B$5,0),"Due this month",IF($O1352&lt;=EOMONTH('Settings'!$B$5,1),"Due next month","Not yet due"))))))</f>
        <v/>
      </c>
      <c r="Q1352" s="16">
        <f>IF($P1352="Overdue",'Settings'!$B$5-$O1352,"")</f>
        <v/>
      </c>
      <c r="R1352" s="16">
        <f>IF($A1352="","",COUNT($H1352,$J1352,$K1352))</f>
        <v/>
      </c>
      <c r="S1352" s="17">
        <f>IF($O1352="","",DATE(YEAR($O1352),MONTH($O1352),1))</f>
        <v/>
      </c>
      <c r="T1352" s="16">
        <f>IF($P1352="Overdue",COUNTIF($P$3:$P1352,"Overdue"),"")</f>
        <v/>
      </c>
    </row>
    <row r="1353">
      <c r="A1353" s="4" t="n"/>
      <c r="B1353" s="4" t="n"/>
      <c r="C1353" s="14" t="n"/>
      <c r="D1353" s="4" t="n"/>
      <c r="E1353" s="4" t="n"/>
      <c r="F1353" s="5" t="n"/>
      <c r="G1353" s="6" t="n"/>
      <c r="H1353" s="5" t="n"/>
      <c r="I1353" s="4" t="n"/>
      <c r="J1353" s="5" t="n"/>
      <c r="K1353" s="5" t="n"/>
      <c r="L1353" s="4" t="n"/>
      <c r="M1353" s="5" t="n"/>
      <c r="N1353" s="4" t="n"/>
      <c r="O1353" s="15">
        <f>IF($F1353="","",EDATE($F1353,IF($G1353="",'Settings'!$B$6,$G1353)))</f>
        <v/>
      </c>
      <c r="P1353" s="9">
        <f>IF($O1353="","",IF(OR($M1353&lt;&gt;"",$L1353="Booked"),"Booked",IF(OR($L1353="Declined",$L1353="Moved / left"),"Closed",IF($O1353&lt;DATE(YEAR('Settings'!$B$5),MONTH('Settings'!$B$5),1),"Overdue",IF($O1353&lt;=EOMONTH('Settings'!$B$5,0),"Due this month",IF($O1353&lt;=EOMONTH('Settings'!$B$5,1),"Due next month","Not yet due"))))))</f>
        <v/>
      </c>
      <c r="Q1353" s="16">
        <f>IF($P1353="Overdue",'Settings'!$B$5-$O1353,"")</f>
        <v/>
      </c>
      <c r="R1353" s="16">
        <f>IF($A1353="","",COUNT($H1353,$J1353,$K1353))</f>
        <v/>
      </c>
      <c r="S1353" s="17">
        <f>IF($O1353="","",DATE(YEAR($O1353),MONTH($O1353),1))</f>
        <v/>
      </c>
      <c r="T1353" s="16">
        <f>IF($P1353="Overdue",COUNTIF($P$3:$P1353,"Overdue"),"")</f>
        <v/>
      </c>
    </row>
    <row r="1354">
      <c r="A1354" s="4" t="n"/>
      <c r="B1354" s="4" t="n"/>
      <c r="C1354" s="14" t="n"/>
      <c r="D1354" s="4" t="n"/>
      <c r="E1354" s="4" t="n"/>
      <c r="F1354" s="5" t="n"/>
      <c r="G1354" s="6" t="n"/>
      <c r="H1354" s="5" t="n"/>
      <c r="I1354" s="4" t="n"/>
      <c r="J1354" s="5" t="n"/>
      <c r="K1354" s="5" t="n"/>
      <c r="L1354" s="4" t="n"/>
      <c r="M1354" s="5" t="n"/>
      <c r="N1354" s="4" t="n"/>
      <c r="O1354" s="15">
        <f>IF($F1354="","",EDATE($F1354,IF($G1354="",'Settings'!$B$6,$G1354)))</f>
        <v/>
      </c>
      <c r="P1354" s="9">
        <f>IF($O1354="","",IF(OR($M1354&lt;&gt;"",$L1354="Booked"),"Booked",IF(OR($L1354="Declined",$L1354="Moved / left"),"Closed",IF($O1354&lt;DATE(YEAR('Settings'!$B$5),MONTH('Settings'!$B$5),1),"Overdue",IF($O1354&lt;=EOMONTH('Settings'!$B$5,0),"Due this month",IF($O1354&lt;=EOMONTH('Settings'!$B$5,1),"Due next month","Not yet due"))))))</f>
        <v/>
      </c>
      <c r="Q1354" s="16">
        <f>IF($P1354="Overdue",'Settings'!$B$5-$O1354,"")</f>
        <v/>
      </c>
      <c r="R1354" s="16">
        <f>IF($A1354="","",COUNT($H1354,$J1354,$K1354))</f>
        <v/>
      </c>
      <c r="S1354" s="17">
        <f>IF($O1354="","",DATE(YEAR($O1354),MONTH($O1354),1))</f>
        <v/>
      </c>
      <c r="T1354" s="16">
        <f>IF($P1354="Overdue",COUNTIF($P$3:$P1354,"Overdue"),"")</f>
        <v/>
      </c>
    </row>
    <row r="1355">
      <c r="A1355" s="4" t="n"/>
      <c r="B1355" s="4" t="n"/>
      <c r="C1355" s="14" t="n"/>
      <c r="D1355" s="4" t="n"/>
      <c r="E1355" s="4" t="n"/>
      <c r="F1355" s="5" t="n"/>
      <c r="G1355" s="6" t="n"/>
      <c r="H1355" s="5" t="n"/>
      <c r="I1355" s="4" t="n"/>
      <c r="J1355" s="5" t="n"/>
      <c r="K1355" s="5" t="n"/>
      <c r="L1355" s="4" t="n"/>
      <c r="M1355" s="5" t="n"/>
      <c r="N1355" s="4" t="n"/>
      <c r="O1355" s="15">
        <f>IF($F1355="","",EDATE($F1355,IF($G1355="",'Settings'!$B$6,$G1355)))</f>
        <v/>
      </c>
      <c r="P1355" s="9">
        <f>IF($O1355="","",IF(OR($M1355&lt;&gt;"",$L1355="Booked"),"Booked",IF(OR($L1355="Declined",$L1355="Moved / left"),"Closed",IF($O1355&lt;DATE(YEAR('Settings'!$B$5),MONTH('Settings'!$B$5),1),"Overdue",IF($O1355&lt;=EOMONTH('Settings'!$B$5,0),"Due this month",IF($O1355&lt;=EOMONTH('Settings'!$B$5,1),"Due next month","Not yet due"))))))</f>
        <v/>
      </c>
      <c r="Q1355" s="16">
        <f>IF($P1355="Overdue",'Settings'!$B$5-$O1355,"")</f>
        <v/>
      </c>
      <c r="R1355" s="16">
        <f>IF($A1355="","",COUNT($H1355,$J1355,$K1355))</f>
        <v/>
      </c>
      <c r="S1355" s="17">
        <f>IF($O1355="","",DATE(YEAR($O1355),MONTH($O1355),1))</f>
        <v/>
      </c>
      <c r="T1355" s="16">
        <f>IF($P1355="Overdue",COUNTIF($P$3:$P1355,"Overdue"),"")</f>
        <v/>
      </c>
    </row>
    <row r="1356">
      <c r="A1356" s="4" t="n"/>
      <c r="B1356" s="4" t="n"/>
      <c r="C1356" s="14" t="n"/>
      <c r="D1356" s="4" t="n"/>
      <c r="E1356" s="4" t="n"/>
      <c r="F1356" s="5" t="n"/>
      <c r="G1356" s="6" t="n"/>
      <c r="H1356" s="5" t="n"/>
      <c r="I1356" s="4" t="n"/>
      <c r="J1356" s="5" t="n"/>
      <c r="K1356" s="5" t="n"/>
      <c r="L1356" s="4" t="n"/>
      <c r="M1356" s="5" t="n"/>
      <c r="N1356" s="4" t="n"/>
      <c r="O1356" s="15">
        <f>IF($F1356="","",EDATE($F1356,IF($G1356="",'Settings'!$B$6,$G1356)))</f>
        <v/>
      </c>
      <c r="P1356" s="9">
        <f>IF($O1356="","",IF(OR($M1356&lt;&gt;"",$L1356="Booked"),"Booked",IF(OR($L1356="Declined",$L1356="Moved / left"),"Closed",IF($O1356&lt;DATE(YEAR('Settings'!$B$5),MONTH('Settings'!$B$5),1),"Overdue",IF($O1356&lt;=EOMONTH('Settings'!$B$5,0),"Due this month",IF($O1356&lt;=EOMONTH('Settings'!$B$5,1),"Due next month","Not yet due"))))))</f>
        <v/>
      </c>
      <c r="Q1356" s="16">
        <f>IF($P1356="Overdue",'Settings'!$B$5-$O1356,"")</f>
        <v/>
      </c>
      <c r="R1356" s="16">
        <f>IF($A1356="","",COUNT($H1356,$J1356,$K1356))</f>
        <v/>
      </c>
      <c r="S1356" s="17">
        <f>IF($O1356="","",DATE(YEAR($O1356),MONTH($O1356),1))</f>
        <v/>
      </c>
      <c r="T1356" s="16">
        <f>IF($P1356="Overdue",COUNTIF($P$3:$P1356,"Overdue"),"")</f>
        <v/>
      </c>
    </row>
    <row r="1357">
      <c r="A1357" s="4" t="n"/>
      <c r="B1357" s="4" t="n"/>
      <c r="C1357" s="14" t="n"/>
      <c r="D1357" s="4" t="n"/>
      <c r="E1357" s="4" t="n"/>
      <c r="F1357" s="5" t="n"/>
      <c r="G1357" s="6" t="n"/>
      <c r="H1357" s="5" t="n"/>
      <c r="I1357" s="4" t="n"/>
      <c r="J1357" s="5" t="n"/>
      <c r="K1357" s="5" t="n"/>
      <c r="L1357" s="4" t="n"/>
      <c r="M1357" s="5" t="n"/>
      <c r="N1357" s="4" t="n"/>
      <c r="O1357" s="15">
        <f>IF($F1357="","",EDATE($F1357,IF($G1357="",'Settings'!$B$6,$G1357)))</f>
        <v/>
      </c>
      <c r="P1357" s="9">
        <f>IF($O1357="","",IF(OR($M1357&lt;&gt;"",$L1357="Booked"),"Booked",IF(OR($L1357="Declined",$L1357="Moved / left"),"Closed",IF($O1357&lt;DATE(YEAR('Settings'!$B$5),MONTH('Settings'!$B$5),1),"Overdue",IF($O1357&lt;=EOMONTH('Settings'!$B$5,0),"Due this month",IF($O1357&lt;=EOMONTH('Settings'!$B$5,1),"Due next month","Not yet due"))))))</f>
        <v/>
      </c>
      <c r="Q1357" s="16">
        <f>IF($P1357="Overdue",'Settings'!$B$5-$O1357,"")</f>
        <v/>
      </c>
      <c r="R1357" s="16">
        <f>IF($A1357="","",COUNT($H1357,$J1357,$K1357))</f>
        <v/>
      </c>
      <c r="S1357" s="17">
        <f>IF($O1357="","",DATE(YEAR($O1357),MONTH($O1357),1))</f>
        <v/>
      </c>
      <c r="T1357" s="16">
        <f>IF($P1357="Overdue",COUNTIF($P$3:$P1357,"Overdue"),"")</f>
        <v/>
      </c>
    </row>
    <row r="1358">
      <c r="A1358" s="4" t="n"/>
      <c r="B1358" s="4" t="n"/>
      <c r="C1358" s="14" t="n"/>
      <c r="D1358" s="4" t="n"/>
      <c r="E1358" s="4" t="n"/>
      <c r="F1358" s="5" t="n"/>
      <c r="G1358" s="6" t="n"/>
      <c r="H1358" s="5" t="n"/>
      <c r="I1358" s="4" t="n"/>
      <c r="J1358" s="5" t="n"/>
      <c r="K1358" s="5" t="n"/>
      <c r="L1358" s="4" t="n"/>
      <c r="M1358" s="5" t="n"/>
      <c r="N1358" s="4" t="n"/>
      <c r="O1358" s="15">
        <f>IF($F1358="","",EDATE($F1358,IF($G1358="",'Settings'!$B$6,$G1358)))</f>
        <v/>
      </c>
      <c r="P1358" s="9">
        <f>IF($O1358="","",IF(OR($M1358&lt;&gt;"",$L1358="Booked"),"Booked",IF(OR($L1358="Declined",$L1358="Moved / left"),"Closed",IF($O1358&lt;DATE(YEAR('Settings'!$B$5),MONTH('Settings'!$B$5),1),"Overdue",IF($O1358&lt;=EOMONTH('Settings'!$B$5,0),"Due this month",IF($O1358&lt;=EOMONTH('Settings'!$B$5,1),"Due next month","Not yet due"))))))</f>
        <v/>
      </c>
      <c r="Q1358" s="16">
        <f>IF($P1358="Overdue",'Settings'!$B$5-$O1358,"")</f>
        <v/>
      </c>
      <c r="R1358" s="16">
        <f>IF($A1358="","",COUNT($H1358,$J1358,$K1358))</f>
        <v/>
      </c>
      <c r="S1358" s="17">
        <f>IF($O1358="","",DATE(YEAR($O1358),MONTH($O1358),1))</f>
        <v/>
      </c>
      <c r="T1358" s="16">
        <f>IF($P1358="Overdue",COUNTIF($P$3:$P1358,"Overdue"),"")</f>
        <v/>
      </c>
    </row>
    <row r="1359">
      <c r="A1359" s="4" t="n"/>
      <c r="B1359" s="4" t="n"/>
      <c r="C1359" s="14" t="n"/>
      <c r="D1359" s="4" t="n"/>
      <c r="E1359" s="4" t="n"/>
      <c r="F1359" s="5" t="n"/>
      <c r="G1359" s="6" t="n"/>
      <c r="H1359" s="5" t="n"/>
      <c r="I1359" s="4" t="n"/>
      <c r="J1359" s="5" t="n"/>
      <c r="K1359" s="5" t="n"/>
      <c r="L1359" s="4" t="n"/>
      <c r="M1359" s="5" t="n"/>
      <c r="N1359" s="4" t="n"/>
      <c r="O1359" s="15">
        <f>IF($F1359="","",EDATE($F1359,IF($G1359="",'Settings'!$B$6,$G1359)))</f>
        <v/>
      </c>
      <c r="P1359" s="9">
        <f>IF($O1359="","",IF(OR($M1359&lt;&gt;"",$L1359="Booked"),"Booked",IF(OR($L1359="Declined",$L1359="Moved / left"),"Closed",IF($O1359&lt;DATE(YEAR('Settings'!$B$5),MONTH('Settings'!$B$5),1),"Overdue",IF($O1359&lt;=EOMONTH('Settings'!$B$5,0),"Due this month",IF($O1359&lt;=EOMONTH('Settings'!$B$5,1),"Due next month","Not yet due"))))))</f>
        <v/>
      </c>
      <c r="Q1359" s="16">
        <f>IF($P1359="Overdue",'Settings'!$B$5-$O1359,"")</f>
        <v/>
      </c>
      <c r="R1359" s="16">
        <f>IF($A1359="","",COUNT($H1359,$J1359,$K1359))</f>
        <v/>
      </c>
      <c r="S1359" s="17">
        <f>IF($O1359="","",DATE(YEAR($O1359),MONTH($O1359),1))</f>
        <v/>
      </c>
      <c r="T1359" s="16">
        <f>IF($P1359="Overdue",COUNTIF($P$3:$P1359,"Overdue"),"")</f>
        <v/>
      </c>
    </row>
    <row r="1360">
      <c r="A1360" s="4" t="n"/>
      <c r="B1360" s="4" t="n"/>
      <c r="C1360" s="14" t="n"/>
      <c r="D1360" s="4" t="n"/>
      <c r="E1360" s="4" t="n"/>
      <c r="F1360" s="5" t="n"/>
      <c r="G1360" s="6" t="n"/>
      <c r="H1360" s="5" t="n"/>
      <c r="I1360" s="4" t="n"/>
      <c r="J1360" s="5" t="n"/>
      <c r="K1360" s="5" t="n"/>
      <c r="L1360" s="4" t="n"/>
      <c r="M1360" s="5" t="n"/>
      <c r="N1360" s="4" t="n"/>
      <c r="O1360" s="15">
        <f>IF($F1360="","",EDATE($F1360,IF($G1360="",'Settings'!$B$6,$G1360)))</f>
        <v/>
      </c>
      <c r="P1360" s="9">
        <f>IF($O1360="","",IF(OR($M1360&lt;&gt;"",$L1360="Booked"),"Booked",IF(OR($L1360="Declined",$L1360="Moved / left"),"Closed",IF($O1360&lt;DATE(YEAR('Settings'!$B$5),MONTH('Settings'!$B$5),1),"Overdue",IF($O1360&lt;=EOMONTH('Settings'!$B$5,0),"Due this month",IF($O1360&lt;=EOMONTH('Settings'!$B$5,1),"Due next month","Not yet due"))))))</f>
        <v/>
      </c>
      <c r="Q1360" s="16">
        <f>IF($P1360="Overdue",'Settings'!$B$5-$O1360,"")</f>
        <v/>
      </c>
      <c r="R1360" s="16">
        <f>IF($A1360="","",COUNT($H1360,$J1360,$K1360))</f>
        <v/>
      </c>
      <c r="S1360" s="17">
        <f>IF($O1360="","",DATE(YEAR($O1360),MONTH($O1360),1))</f>
        <v/>
      </c>
      <c r="T1360" s="16">
        <f>IF($P1360="Overdue",COUNTIF($P$3:$P1360,"Overdue"),"")</f>
        <v/>
      </c>
    </row>
    <row r="1361">
      <c r="A1361" s="4" t="n"/>
      <c r="B1361" s="4" t="n"/>
      <c r="C1361" s="14" t="n"/>
      <c r="D1361" s="4" t="n"/>
      <c r="E1361" s="4" t="n"/>
      <c r="F1361" s="5" t="n"/>
      <c r="G1361" s="6" t="n"/>
      <c r="H1361" s="5" t="n"/>
      <c r="I1361" s="4" t="n"/>
      <c r="J1361" s="5" t="n"/>
      <c r="K1361" s="5" t="n"/>
      <c r="L1361" s="4" t="n"/>
      <c r="M1361" s="5" t="n"/>
      <c r="N1361" s="4" t="n"/>
      <c r="O1361" s="15">
        <f>IF($F1361="","",EDATE($F1361,IF($G1361="",'Settings'!$B$6,$G1361)))</f>
        <v/>
      </c>
      <c r="P1361" s="9">
        <f>IF($O1361="","",IF(OR($M1361&lt;&gt;"",$L1361="Booked"),"Booked",IF(OR($L1361="Declined",$L1361="Moved / left"),"Closed",IF($O1361&lt;DATE(YEAR('Settings'!$B$5),MONTH('Settings'!$B$5),1),"Overdue",IF($O1361&lt;=EOMONTH('Settings'!$B$5,0),"Due this month",IF($O1361&lt;=EOMONTH('Settings'!$B$5,1),"Due next month","Not yet due"))))))</f>
        <v/>
      </c>
      <c r="Q1361" s="16">
        <f>IF($P1361="Overdue",'Settings'!$B$5-$O1361,"")</f>
        <v/>
      </c>
      <c r="R1361" s="16">
        <f>IF($A1361="","",COUNT($H1361,$J1361,$K1361))</f>
        <v/>
      </c>
      <c r="S1361" s="17">
        <f>IF($O1361="","",DATE(YEAR($O1361),MONTH($O1361),1))</f>
        <v/>
      </c>
      <c r="T1361" s="16">
        <f>IF($P1361="Overdue",COUNTIF($P$3:$P1361,"Overdue"),"")</f>
        <v/>
      </c>
    </row>
    <row r="1362">
      <c r="A1362" s="4" t="n"/>
      <c r="B1362" s="4" t="n"/>
      <c r="C1362" s="14" t="n"/>
      <c r="D1362" s="4" t="n"/>
      <c r="E1362" s="4" t="n"/>
      <c r="F1362" s="5" t="n"/>
      <c r="G1362" s="6" t="n"/>
      <c r="H1362" s="5" t="n"/>
      <c r="I1362" s="4" t="n"/>
      <c r="J1362" s="5" t="n"/>
      <c r="K1362" s="5" t="n"/>
      <c r="L1362" s="4" t="n"/>
      <c r="M1362" s="5" t="n"/>
      <c r="N1362" s="4" t="n"/>
      <c r="O1362" s="15">
        <f>IF($F1362="","",EDATE($F1362,IF($G1362="",'Settings'!$B$6,$G1362)))</f>
        <v/>
      </c>
      <c r="P1362" s="9">
        <f>IF($O1362="","",IF(OR($M1362&lt;&gt;"",$L1362="Booked"),"Booked",IF(OR($L1362="Declined",$L1362="Moved / left"),"Closed",IF($O1362&lt;DATE(YEAR('Settings'!$B$5),MONTH('Settings'!$B$5),1),"Overdue",IF($O1362&lt;=EOMONTH('Settings'!$B$5,0),"Due this month",IF($O1362&lt;=EOMONTH('Settings'!$B$5,1),"Due next month","Not yet due"))))))</f>
        <v/>
      </c>
      <c r="Q1362" s="16">
        <f>IF($P1362="Overdue",'Settings'!$B$5-$O1362,"")</f>
        <v/>
      </c>
      <c r="R1362" s="16">
        <f>IF($A1362="","",COUNT($H1362,$J1362,$K1362))</f>
        <v/>
      </c>
      <c r="S1362" s="17">
        <f>IF($O1362="","",DATE(YEAR($O1362),MONTH($O1362),1))</f>
        <v/>
      </c>
      <c r="T1362" s="16">
        <f>IF($P1362="Overdue",COUNTIF($P$3:$P1362,"Overdue"),"")</f>
        <v/>
      </c>
    </row>
    <row r="1363">
      <c r="A1363" s="4" t="n"/>
      <c r="B1363" s="4" t="n"/>
      <c r="C1363" s="14" t="n"/>
      <c r="D1363" s="4" t="n"/>
      <c r="E1363" s="4" t="n"/>
      <c r="F1363" s="5" t="n"/>
      <c r="G1363" s="6" t="n"/>
      <c r="H1363" s="5" t="n"/>
      <c r="I1363" s="4" t="n"/>
      <c r="J1363" s="5" t="n"/>
      <c r="K1363" s="5" t="n"/>
      <c r="L1363" s="4" t="n"/>
      <c r="M1363" s="5" t="n"/>
      <c r="N1363" s="4" t="n"/>
      <c r="O1363" s="15">
        <f>IF($F1363="","",EDATE($F1363,IF($G1363="",'Settings'!$B$6,$G1363)))</f>
        <v/>
      </c>
      <c r="P1363" s="9">
        <f>IF($O1363="","",IF(OR($M1363&lt;&gt;"",$L1363="Booked"),"Booked",IF(OR($L1363="Declined",$L1363="Moved / left"),"Closed",IF($O1363&lt;DATE(YEAR('Settings'!$B$5),MONTH('Settings'!$B$5),1),"Overdue",IF($O1363&lt;=EOMONTH('Settings'!$B$5,0),"Due this month",IF($O1363&lt;=EOMONTH('Settings'!$B$5,1),"Due next month","Not yet due"))))))</f>
        <v/>
      </c>
      <c r="Q1363" s="16">
        <f>IF($P1363="Overdue",'Settings'!$B$5-$O1363,"")</f>
        <v/>
      </c>
      <c r="R1363" s="16">
        <f>IF($A1363="","",COUNT($H1363,$J1363,$K1363))</f>
        <v/>
      </c>
      <c r="S1363" s="17">
        <f>IF($O1363="","",DATE(YEAR($O1363),MONTH($O1363),1))</f>
        <v/>
      </c>
      <c r="T1363" s="16">
        <f>IF($P1363="Overdue",COUNTIF($P$3:$P1363,"Overdue"),"")</f>
        <v/>
      </c>
    </row>
    <row r="1364">
      <c r="A1364" s="4" t="n"/>
      <c r="B1364" s="4" t="n"/>
      <c r="C1364" s="14" t="n"/>
      <c r="D1364" s="4" t="n"/>
      <c r="E1364" s="4" t="n"/>
      <c r="F1364" s="5" t="n"/>
      <c r="G1364" s="6" t="n"/>
      <c r="H1364" s="5" t="n"/>
      <c r="I1364" s="4" t="n"/>
      <c r="J1364" s="5" t="n"/>
      <c r="K1364" s="5" t="n"/>
      <c r="L1364" s="4" t="n"/>
      <c r="M1364" s="5" t="n"/>
      <c r="N1364" s="4" t="n"/>
      <c r="O1364" s="15">
        <f>IF($F1364="","",EDATE($F1364,IF($G1364="",'Settings'!$B$6,$G1364)))</f>
        <v/>
      </c>
      <c r="P1364" s="9">
        <f>IF($O1364="","",IF(OR($M1364&lt;&gt;"",$L1364="Booked"),"Booked",IF(OR($L1364="Declined",$L1364="Moved / left"),"Closed",IF($O1364&lt;DATE(YEAR('Settings'!$B$5),MONTH('Settings'!$B$5),1),"Overdue",IF($O1364&lt;=EOMONTH('Settings'!$B$5,0),"Due this month",IF($O1364&lt;=EOMONTH('Settings'!$B$5,1),"Due next month","Not yet due"))))))</f>
        <v/>
      </c>
      <c r="Q1364" s="16">
        <f>IF($P1364="Overdue",'Settings'!$B$5-$O1364,"")</f>
        <v/>
      </c>
      <c r="R1364" s="16">
        <f>IF($A1364="","",COUNT($H1364,$J1364,$K1364))</f>
        <v/>
      </c>
      <c r="S1364" s="17">
        <f>IF($O1364="","",DATE(YEAR($O1364),MONTH($O1364),1))</f>
        <v/>
      </c>
      <c r="T1364" s="16">
        <f>IF($P1364="Overdue",COUNTIF($P$3:$P1364,"Overdue"),"")</f>
        <v/>
      </c>
    </row>
    <row r="1365">
      <c r="A1365" s="4" t="n"/>
      <c r="B1365" s="4" t="n"/>
      <c r="C1365" s="14" t="n"/>
      <c r="D1365" s="4" t="n"/>
      <c r="E1365" s="4" t="n"/>
      <c r="F1365" s="5" t="n"/>
      <c r="G1365" s="6" t="n"/>
      <c r="H1365" s="5" t="n"/>
      <c r="I1365" s="4" t="n"/>
      <c r="J1365" s="5" t="n"/>
      <c r="K1365" s="5" t="n"/>
      <c r="L1365" s="4" t="n"/>
      <c r="M1365" s="5" t="n"/>
      <c r="N1365" s="4" t="n"/>
      <c r="O1365" s="15">
        <f>IF($F1365="","",EDATE($F1365,IF($G1365="",'Settings'!$B$6,$G1365)))</f>
        <v/>
      </c>
      <c r="P1365" s="9">
        <f>IF($O1365="","",IF(OR($M1365&lt;&gt;"",$L1365="Booked"),"Booked",IF(OR($L1365="Declined",$L1365="Moved / left"),"Closed",IF($O1365&lt;DATE(YEAR('Settings'!$B$5),MONTH('Settings'!$B$5),1),"Overdue",IF($O1365&lt;=EOMONTH('Settings'!$B$5,0),"Due this month",IF($O1365&lt;=EOMONTH('Settings'!$B$5,1),"Due next month","Not yet due"))))))</f>
        <v/>
      </c>
      <c r="Q1365" s="16">
        <f>IF($P1365="Overdue",'Settings'!$B$5-$O1365,"")</f>
        <v/>
      </c>
      <c r="R1365" s="16">
        <f>IF($A1365="","",COUNT($H1365,$J1365,$K1365))</f>
        <v/>
      </c>
      <c r="S1365" s="17">
        <f>IF($O1365="","",DATE(YEAR($O1365),MONTH($O1365),1))</f>
        <v/>
      </c>
      <c r="T1365" s="16">
        <f>IF($P1365="Overdue",COUNTIF($P$3:$P1365,"Overdue"),"")</f>
        <v/>
      </c>
    </row>
    <row r="1366">
      <c r="A1366" s="4" t="n"/>
      <c r="B1366" s="4" t="n"/>
      <c r="C1366" s="14" t="n"/>
      <c r="D1366" s="4" t="n"/>
      <c r="E1366" s="4" t="n"/>
      <c r="F1366" s="5" t="n"/>
      <c r="G1366" s="6" t="n"/>
      <c r="H1366" s="5" t="n"/>
      <c r="I1366" s="4" t="n"/>
      <c r="J1366" s="5" t="n"/>
      <c r="K1366" s="5" t="n"/>
      <c r="L1366" s="4" t="n"/>
      <c r="M1366" s="5" t="n"/>
      <c r="N1366" s="4" t="n"/>
      <c r="O1366" s="15">
        <f>IF($F1366="","",EDATE($F1366,IF($G1366="",'Settings'!$B$6,$G1366)))</f>
        <v/>
      </c>
      <c r="P1366" s="9">
        <f>IF($O1366="","",IF(OR($M1366&lt;&gt;"",$L1366="Booked"),"Booked",IF(OR($L1366="Declined",$L1366="Moved / left"),"Closed",IF($O1366&lt;DATE(YEAR('Settings'!$B$5),MONTH('Settings'!$B$5),1),"Overdue",IF($O1366&lt;=EOMONTH('Settings'!$B$5,0),"Due this month",IF($O1366&lt;=EOMONTH('Settings'!$B$5,1),"Due next month","Not yet due"))))))</f>
        <v/>
      </c>
      <c r="Q1366" s="16">
        <f>IF($P1366="Overdue",'Settings'!$B$5-$O1366,"")</f>
        <v/>
      </c>
      <c r="R1366" s="16">
        <f>IF($A1366="","",COUNT($H1366,$J1366,$K1366))</f>
        <v/>
      </c>
      <c r="S1366" s="17">
        <f>IF($O1366="","",DATE(YEAR($O1366),MONTH($O1366),1))</f>
        <v/>
      </c>
      <c r="T1366" s="16">
        <f>IF($P1366="Overdue",COUNTIF($P$3:$P1366,"Overdue"),"")</f>
        <v/>
      </c>
    </row>
    <row r="1367">
      <c r="A1367" s="4" t="n"/>
      <c r="B1367" s="4" t="n"/>
      <c r="C1367" s="14" t="n"/>
      <c r="D1367" s="4" t="n"/>
      <c r="E1367" s="4" t="n"/>
      <c r="F1367" s="5" t="n"/>
      <c r="G1367" s="6" t="n"/>
      <c r="H1367" s="5" t="n"/>
      <c r="I1367" s="4" t="n"/>
      <c r="J1367" s="5" t="n"/>
      <c r="K1367" s="5" t="n"/>
      <c r="L1367" s="4" t="n"/>
      <c r="M1367" s="5" t="n"/>
      <c r="N1367" s="4" t="n"/>
      <c r="O1367" s="15">
        <f>IF($F1367="","",EDATE($F1367,IF($G1367="",'Settings'!$B$6,$G1367)))</f>
        <v/>
      </c>
      <c r="P1367" s="9">
        <f>IF($O1367="","",IF(OR($M1367&lt;&gt;"",$L1367="Booked"),"Booked",IF(OR($L1367="Declined",$L1367="Moved / left"),"Closed",IF($O1367&lt;DATE(YEAR('Settings'!$B$5),MONTH('Settings'!$B$5),1),"Overdue",IF($O1367&lt;=EOMONTH('Settings'!$B$5,0),"Due this month",IF($O1367&lt;=EOMONTH('Settings'!$B$5,1),"Due next month","Not yet due"))))))</f>
        <v/>
      </c>
      <c r="Q1367" s="16">
        <f>IF($P1367="Overdue",'Settings'!$B$5-$O1367,"")</f>
        <v/>
      </c>
      <c r="R1367" s="16">
        <f>IF($A1367="","",COUNT($H1367,$J1367,$K1367))</f>
        <v/>
      </c>
      <c r="S1367" s="17">
        <f>IF($O1367="","",DATE(YEAR($O1367),MONTH($O1367),1))</f>
        <v/>
      </c>
      <c r="T1367" s="16">
        <f>IF($P1367="Overdue",COUNTIF($P$3:$P1367,"Overdue"),"")</f>
        <v/>
      </c>
    </row>
    <row r="1368">
      <c r="A1368" s="4" t="n"/>
      <c r="B1368" s="4" t="n"/>
      <c r="C1368" s="14" t="n"/>
      <c r="D1368" s="4" t="n"/>
      <c r="E1368" s="4" t="n"/>
      <c r="F1368" s="5" t="n"/>
      <c r="G1368" s="6" t="n"/>
      <c r="H1368" s="5" t="n"/>
      <c r="I1368" s="4" t="n"/>
      <c r="J1368" s="5" t="n"/>
      <c r="K1368" s="5" t="n"/>
      <c r="L1368" s="4" t="n"/>
      <c r="M1368" s="5" t="n"/>
      <c r="N1368" s="4" t="n"/>
      <c r="O1368" s="15">
        <f>IF($F1368="","",EDATE($F1368,IF($G1368="",'Settings'!$B$6,$G1368)))</f>
        <v/>
      </c>
      <c r="P1368" s="9">
        <f>IF($O1368="","",IF(OR($M1368&lt;&gt;"",$L1368="Booked"),"Booked",IF(OR($L1368="Declined",$L1368="Moved / left"),"Closed",IF($O1368&lt;DATE(YEAR('Settings'!$B$5),MONTH('Settings'!$B$5),1),"Overdue",IF($O1368&lt;=EOMONTH('Settings'!$B$5,0),"Due this month",IF($O1368&lt;=EOMONTH('Settings'!$B$5,1),"Due next month","Not yet due"))))))</f>
        <v/>
      </c>
      <c r="Q1368" s="16">
        <f>IF($P1368="Overdue",'Settings'!$B$5-$O1368,"")</f>
        <v/>
      </c>
      <c r="R1368" s="16">
        <f>IF($A1368="","",COUNT($H1368,$J1368,$K1368))</f>
        <v/>
      </c>
      <c r="S1368" s="17">
        <f>IF($O1368="","",DATE(YEAR($O1368),MONTH($O1368),1))</f>
        <v/>
      </c>
      <c r="T1368" s="16">
        <f>IF($P1368="Overdue",COUNTIF($P$3:$P1368,"Overdue"),"")</f>
        <v/>
      </c>
    </row>
    <row r="1369">
      <c r="A1369" s="4" t="n"/>
      <c r="B1369" s="4" t="n"/>
      <c r="C1369" s="14" t="n"/>
      <c r="D1369" s="4" t="n"/>
      <c r="E1369" s="4" t="n"/>
      <c r="F1369" s="5" t="n"/>
      <c r="G1369" s="6" t="n"/>
      <c r="H1369" s="5" t="n"/>
      <c r="I1369" s="4" t="n"/>
      <c r="J1369" s="5" t="n"/>
      <c r="K1369" s="5" t="n"/>
      <c r="L1369" s="4" t="n"/>
      <c r="M1369" s="5" t="n"/>
      <c r="N1369" s="4" t="n"/>
      <c r="O1369" s="15">
        <f>IF($F1369="","",EDATE($F1369,IF($G1369="",'Settings'!$B$6,$G1369)))</f>
        <v/>
      </c>
      <c r="P1369" s="9">
        <f>IF($O1369="","",IF(OR($M1369&lt;&gt;"",$L1369="Booked"),"Booked",IF(OR($L1369="Declined",$L1369="Moved / left"),"Closed",IF($O1369&lt;DATE(YEAR('Settings'!$B$5),MONTH('Settings'!$B$5),1),"Overdue",IF($O1369&lt;=EOMONTH('Settings'!$B$5,0),"Due this month",IF($O1369&lt;=EOMONTH('Settings'!$B$5,1),"Due next month","Not yet due"))))))</f>
        <v/>
      </c>
      <c r="Q1369" s="16">
        <f>IF($P1369="Overdue",'Settings'!$B$5-$O1369,"")</f>
        <v/>
      </c>
      <c r="R1369" s="16">
        <f>IF($A1369="","",COUNT($H1369,$J1369,$K1369))</f>
        <v/>
      </c>
      <c r="S1369" s="17">
        <f>IF($O1369="","",DATE(YEAR($O1369),MONTH($O1369),1))</f>
        <v/>
      </c>
      <c r="T1369" s="16">
        <f>IF($P1369="Overdue",COUNTIF($P$3:$P1369,"Overdue"),"")</f>
        <v/>
      </c>
    </row>
    <row r="1370">
      <c r="A1370" s="4" t="n"/>
      <c r="B1370" s="4" t="n"/>
      <c r="C1370" s="14" t="n"/>
      <c r="D1370" s="4" t="n"/>
      <c r="E1370" s="4" t="n"/>
      <c r="F1370" s="5" t="n"/>
      <c r="G1370" s="6" t="n"/>
      <c r="H1370" s="5" t="n"/>
      <c r="I1370" s="4" t="n"/>
      <c r="J1370" s="5" t="n"/>
      <c r="K1370" s="5" t="n"/>
      <c r="L1370" s="4" t="n"/>
      <c r="M1370" s="5" t="n"/>
      <c r="N1370" s="4" t="n"/>
      <c r="O1370" s="15">
        <f>IF($F1370="","",EDATE($F1370,IF($G1370="",'Settings'!$B$6,$G1370)))</f>
        <v/>
      </c>
      <c r="P1370" s="9">
        <f>IF($O1370="","",IF(OR($M1370&lt;&gt;"",$L1370="Booked"),"Booked",IF(OR($L1370="Declined",$L1370="Moved / left"),"Closed",IF($O1370&lt;DATE(YEAR('Settings'!$B$5),MONTH('Settings'!$B$5),1),"Overdue",IF($O1370&lt;=EOMONTH('Settings'!$B$5,0),"Due this month",IF($O1370&lt;=EOMONTH('Settings'!$B$5,1),"Due next month","Not yet due"))))))</f>
        <v/>
      </c>
      <c r="Q1370" s="16">
        <f>IF($P1370="Overdue",'Settings'!$B$5-$O1370,"")</f>
        <v/>
      </c>
      <c r="R1370" s="16">
        <f>IF($A1370="","",COUNT($H1370,$J1370,$K1370))</f>
        <v/>
      </c>
      <c r="S1370" s="17">
        <f>IF($O1370="","",DATE(YEAR($O1370),MONTH($O1370),1))</f>
        <v/>
      </c>
      <c r="T1370" s="16">
        <f>IF($P1370="Overdue",COUNTIF($P$3:$P1370,"Overdue"),"")</f>
        <v/>
      </c>
    </row>
    <row r="1371">
      <c r="A1371" s="4" t="n"/>
      <c r="B1371" s="4" t="n"/>
      <c r="C1371" s="14" t="n"/>
      <c r="D1371" s="4" t="n"/>
      <c r="E1371" s="4" t="n"/>
      <c r="F1371" s="5" t="n"/>
      <c r="G1371" s="6" t="n"/>
      <c r="H1371" s="5" t="n"/>
      <c r="I1371" s="4" t="n"/>
      <c r="J1371" s="5" t="n"/>
      <c r="K1371" s="5" t="n"/>
      <c r="L1371" s="4" t="n"/>
      <c r="M1371" s="5" t="n"/>
      <c r="N1371" s="4" t="n"/>
      <c r="O1371" s="15">
        <f>IF($F1371="","",EDATE($F1371,IF($G1371="",'Settings'!$B$6,$G1371)))</f>
        <v/>
      </c>
      <c r="P1371" s="9">
        <f>IF($O1371="","",IF(OR($M1371&lt;&gt;"",$L1371="Booked"),"Booked",IF(OR($L1371="Declined",$L1371="Moved / left"),"Closed",IF($O1371&lt;DATE(YEAR('Settings'!$B$5),MONTH('Settings'!$B$5),1),"Overdue",IF($O1371&lt;=EOMONTH('Settings'!$B$5,0),"Due this month",IF($O1371&lt;=EOMONTH('Settings'!$B$5,1),"Due next month","Not yet due"))))))</f>
        <v/>
      </c>
      <c r="Q1371" s="16">
        <f>IF($P1371="Overdue",'Settings'!$B$5-$O1371,"")</f>
        <v/>
      </c>
      <c r="R1371" s="16">
        <f>IF($A1371="","",COUNT($H1371,$J1371,$K1371))</f>
        <v/>
      </c>
      <c r="S1371" s="17">
        <f>IF($O1371="","",DATE(YEAR($O1371),MONTH($O1371),1))</f>
        <v/>
      </c>
      <c r="T1371" s="16">
        <f>IF($P1371="Overdue",COUNTIF($P$3:$P1371,"Overdue"),"")</f>
        <v/>
      </c>
    </row>
    <row r="1372">
      <c r="A1372" s="4" t="n"/>
      <c r="B1372" s="4" t="n"/>
      <c r="C1372" s="14" t="n"/>
      <c r="D1372" s="4" t="n"/>
      <c r="E1372" s="4" t="n"/>
      <c r="F1372" s="5" t="n"/>
      <c r="G1372" s="6" t="n"/>
      <c r="H1372" s="5" t="n"/>
      <c r="I1372" s="4" t="n"/>
      <c r="J1372" s="5" t="n"/>
      <c r="K1372" s="5" t="n"/>
      <c r="L1372" s="4" t="n"/>
      <c r="M1372" s="5" t="n"/>
      <c r="N1372" s="4" t="n"/>
      <c r="O1372" s="15">
        <f>IF($F1372="","",EDATE($F1372,IF($G1372="",'Settings'!$B$6,$G1372)))</f>
        <v/>
      </c>
      <c r="P1372" s="9">
        <f>IF($O1372="","",IF(OR($M1372&lt;&gt;"",$L1372="Booked"),"Booked",IF(OR($L1372="Declined",$L1372="Moved / left"),"Closed",IF($O1372&lt;DATE(YEAR('Settings'!$B$5),MONTH('Settings'!$B$5),1),"Overdue",IF($O1372&lt;=EOMONTH('Settings'!$B$5,0),"Due this month",IF($O1372&lt;=EOMONTH('Settings'!$B$5,1),"Due next month","Not yet due"))))))</f>
        <v/>
      </c>
      <c r="Q1372" s="16">
        <f>IF($P1372="Overdue",'Settings'!$B$5-$O1372,"")</f>
        <v/>
      </c>
      <c r="R1372" s="16">
        <f>IF($A1372="","",COUNT($H1372,$J1372,$K1372))</f>
        <v/>
      </c>
      <c r="S1372" s="17">
        <f>IF($O1372="","",DATE(YEAR($O1372),MONTH($O1372),1))</f>
        <v/>
      </c>
      <c r="T1372" s="16">
        <f>IF($P1372="Overdue",COUNTIF($P$3:$P1372,"Overdue"),"")</f>
        <v/>
      </c>
    </row>
    <row r="1373">
      <c r="A1373" s="4" t="n"/>
      <c r="B1373" s="4" t="n"/>
      <c r="C1373" s="14" t="n"/>
      <c r="D1373" s="4" t="n"/>
      <c r="E1373" s="4" t="n"/>
      <c r="F1373" s="5" t="n"/>
      <c r="G1373" s="6" t="n"/>
      <c r="H1373" s="5" t="n"/>
      <c r="I1373" s="4" t="n"/>
      <c r="J1373" s="5" t="n"/>
      <c r="K1373" s="5" t="n"/>
      <c r="L1373" s="4" t="n"/>
      <c r="M1373" s="5" t="n"/>
      <c r="N1373" s="4" t="n"/>
      <c r="O1373" s="15">
        <f>IF($F1373="","",EDATE($F1373,IF($G1373="",'Settings'!$B$6,$G1373)))</f>
        <v/>
      </c>
      <c r="P1373" s="9">
        <f>IF($O1373="","",IF(OR($M1373&lt;&gt;"",$L1373="Booked"),"Booked",IF(OR($L1373="Declined",$L1373="Moved / left"),"Closed",IF($O1373&lt;DATE(YEAR('Settings'!$B$5),MONTH('Settings'!$B$5),1),"Overdue",IF($O1373&lt;=EOMONTH('Settings'!$B$5,0),"Due this month",IF($O1373&lt;=EOMONTH('Settings'!$B$5,1),"Due next month","Not yet due"))))))</f>
        <v/>
      </c>
      <c r="Q1373" s="16">
        <f>IF($P1373="Overdue",'Settings'!$B$5-$O1373,"")</f>
        <v/>
      </c>
      <c r="R1373" s="16">
        <f>IF($A1373="","",COUNT($H1373,$J1373,$K1373))</f>
        <v/>
      </c>
      <c r="S1373" s="17">
        <f>IF($O1373="","",DATE(YEAR($O1373),MONTH($O1373),1))</f>
        <v/>
      </c>
      <c r="T1373" s="16">
        <f>IF($P1373="Overdue",COUNTIF($P$3:$P1373,"Overdue"),"")</f>
        <v/>
      </c>
    </row>
    <row r="1374">
      <c r="A1374" s="4" t="n"/>
      <c r="B1374" s="4" t="n"/>
      <c r="C1374" s="14" t="n"/>
      <c r="D1374" s="4" t="n"/>
      <c r="E1374" s="4" t="n"/>
      <c r="F1374" s="5" t="n"/>
      <c r="G1374" s="6" t="n"/>
      <c r="H1374" s="5" t="n"/>
      <c r="I1374" s="4" t="n"/>
      <c r="J1374" s="5" t="n"/>
      <c r="K1374" s="5" t="n"/>
      <c r="L1374" s="4" t="n"/>
      <c r="M1374" s="5" t="n"/>
      <c r="N1374" s="4" t="n"/>
      <c r="O1374" s="15">
        <f>IF($F1374="","",EDATE($F1374,IF($G1374="",'Settings'!$B$6,$G1374)))</f>
        <v/>
      </c>
      <c r="P1374" s="9">
        <f>IF($O1374="","",IF(OR($M1374&lt;&gt;"",$L1374="Booked"),"Booked",IF(OR($L1374="Declined",$L1374="Moved / left"),"Closed",IF($O1374&lt;DATE(YEAR('Settings'!$B$5),MONTH('Settings'!$B$5),1),"Overdue",IF($O1374&lt;=EOMONTH('Settings'!$B$5,0),"Due this month",IF($O1374&lt;=EOMONTH('Settings'!$B$5,1),"Due next month","Not yet due"))))))</f>
        <v/>
      </c>
      <c r="Q1374" s="16">
        <f>IF($P1374="Overdue",'Settings'!$B$5-$O1374,"")</f>
        <v/>
      </c>
      <c r="R1374" s="16">
        <f>IF($A1374="","",COUNT($H1374,$J1374,$K1374))</f>
        <v/>
      </c>
      <c r="S1374" s="17">
        <f>IF($O1374="","",DATE(YEAR($O1374),MONTH($O1374),1))</f>
        <v/>
      </c>
      <c r="T1374" s="16">
        <f>IF($P1374="Overdue",COUNTIF($P$3:$P1374,"Overdue"),"")</f>
        <v/>
      </c>
    </row>
    <row r="1375">
      <c r="A1375" s="4" t="n"/>
      <c r="B1375" s="4" t="n"/>
      <c r="C1375" s="14" t="n"/>
      <c r="D1375" s="4" t="n"/>
      <c r="E1375" s="4" t="n"/>
      <c r="F1375" s="5" t="n"/>
      <c r="G1375" s="6" t="n"/>
      <c r="H1375" s="5" t="n"/>
      <c r="I1375" s="4" t="n"/>
      <c r="J1375" s="5" t="n"/>
      <c r="K1375" s="5" t="n"/>
      <c r="L1375" s="4" t="n"/>
      <c r="M1375" s="5" t="n"/>
      <c r="N1375" s="4" t="n"/>
      <c r="O1375" s="15">
        <f>IF($F1375="","",EDATE($F1375,IF($G1375="",'Settings'!$B$6,$G1375)))</f>
        <v/>
      </c>
      <c r="P1375" s="9">
        <f>IF($O1375="","",IF(OR($M1375&lt;&gt;"",$L1375="Booked"),"Booked",IF(OR($L1375="Declined",$L1375="Moved / left"),"Closed",IF($O1375&lt;DATE(YEAR('Settings'!$B$5),MONTH('Settings'!$B$5),1),"Overdue",IF($O1375&lt;=EOMONTH('Settings'!$B$5,0),"Due this month",IF($O1375&lt;=EOMONTH('Settings'!$B$5,1),"Due next month","Not yet due"))))))</f>
        <v/>
      </c>
      <c r="Q1375" s="16">
        <f>IF($P1375="Overdue",'Settings'!$B$5-$O1375,"")</f>
        <v/>
      </c>
      <c r="R1375" s="16">
        <f>IF($A1375="","",COUNT($H1375,$J1375,$K1375))</f>
        <v/>
      </c>
      <c r="S1375" s="17">
        <f>IF($O1375="","",DATE(YEAR($O1375),MONTH($O1375),1))</f>
        <v/>
      </c>
      <c r="T1375" s="16">
        <f>IF($P1375="Overdue",COUNTIF($P$3:$P1375,"Overdue"),"")</f>
        <v/>
      </c>
    </row>
    <row r="1376">
      <c r="A1376" s="4" t="n"/>
      <c r="B1376" s="4" t="n"/>
      <c r="C1376" s="14" t="n"/>
      <c r="D1376" s="4" t="n"/>
      <c r="E1376" s="4" t="n"/>
      <c r="F1376" s="5" t="n"/>
      <c r="G1376" s="6" t="n"/>
      <c r="H1376" s="5" t="n"/>
      <c r="I1376" s="4" t="n"/>
      <c r="J1376" s="5" t="n"/>
      <c r="K1376" s="5" t="n"/>
      <c r="L1376" s="4" t="n"/>
      <c r="M1376" s="5" t="n"/>
      <c r="N1376" s="4" t="n"/>
      <c r="O1376" s="15">
        <f>IF($F1376="","",EDATE($F1376,IF($G1376="",'Settings'!$B$6,$G1376)))</f>
        <v/>
      </c>
      <c r="P1376" s="9">
        <f>IF($O1376="","",IF(OR($M1376&lt;&gt;"",$L1376="Booked"),"Booked",IF(OR($L1376="Declined",$L1376="Moved / left"),"Closed",IF($O1376&lt;DATE(YEAR('Settings'!$B$5),MONTH('Settings'!$B$5),1),"Overdue",IF($O1376&lt;=EOMONTH('Settings'!$B$5,0),"Due this month",IF($O1376&lt;=EOMONTH('Settings'!$B$5,1),"Due next month","Not yet due"))))))</f>
        <v/>
      </c>
      <c r="Q1376" s="16">
        <f>IF($P1376="Overdue",'Settings'!$B$5-$O1376,"")</f>
        <v/>
      </c>
      <c r="R1376" s="16">
        <f>IF($A1376="","",COUNT($H1376,$J1376,$K1376))</f>
        <v/>
      </c>
      <c r="S1376" s="17">
        <f>IF($O1376="","",DATE(YEAR($O1376),MONTH($O1376),1))</f>
        <v/>
      </c>
      <c r="T1376" s="16">
        <f>IF($P1376="Overdue",COUNTIF($P$3:$P1376,"Overdue"),"")</f>
        <v/>
      </c>
    </row>
    <row r="1377">
      <c r="A1377" s="4" t="n"/>
      <c r="B1377" s="4" t="n"/>
      <c r="C1377" s="14" t="n"/>
      <c r="D1377" s="4" t="n"/>
      <c r="E1377" s="4" t="n"/>
      <c r="F1377" s="5" t="n"/>
      <c r="G1377" s="6" t="n"/>
      <c r="H1377" s="5" t="n"/>
      <c r="I1377" s="4" t="n"/>
      <c r="J1377" s="5" t="n"/>
      <c r="K1377" s="5" t="n"/>
      <c r="L1377" s="4" t="n"/>
      <c r="M1377" s="5" t="n"/>
      <c r="N1377" s="4" t="n"/>
      <c r="O1377" s="15">
        <f>IF($F1377="","",EDATE($F1377,IF($G1377="",'Settings'!$B$6,$G1377)))</f>
        <v/>
      </c>
      <c r="P1377" s="9">
        <f>IF($O1377="","",IF(OR($M1377&lt;&gt;"",$L1377="Booked"),"Booked",IF(OR($L1377="Declined",$L1377="Moved / left"),"Closed",IF($O1377&lt;DATE(YEAR('Settings'!$B$5),MONTH('Settings'!$B$5),1),"Overdue",IF($O1377&lt;=EOMONTH('Settings'!$B$5,0),"Due this month",IF($O1377&lt;=EOMONTH('Settings'!$B$5,1),"Due next month","Not yet due"))))))</f>
        <v/>
      </c>
      <c r="Q1377" s="16">
        <f>IF($P1377="Overdue",'Settings'!$B$5-$O1377,"")</f>
        <v/>
      </c>
      <c r="R1377" s="16">
        <f>IF($A1377="","",COUNT($H1377,$J1377,$K1377))</f>
        <v/>
      </c>
      <c r="S1377" s="17">
        <f>IF($O1377="","",DATE(YEAR($O1377),MONTH($O1377),1))</f>
        <v/>
      </c>
      <c r="T1377" s="16">
        <f>IF($P1377="Overdue",COUNTIF($P$3:$P1377,"Overdue"),"")</f>
        <v/>
      </c>
    </row>
    <row r="1378">
      <c r="A1378" s="4" t="n"/>
      <c r="B1378" s="4" t="n"/>
      <c r="C1378" s="14" t="n"/>
      <c r="D1378" s="4" t="n"/>
      <c r="E1378" s="4" t="n"/>
      <c r="F1378" s="5" t="n"/>
      <c r="G1378" s="6" t="n"/>
      <c r="H1378" s="5" t="n"/>
      <c r="I1378" s="4" t="n"/>
      <c r="J1378" s="5" t="n"/>
      <c r="K1378" s="5" t="n"/>
      <c r="L1378" s="4" t="n"/>
      <c r="M1378" s="5" t="n"/>
      <c r="N1378" s="4" t="n"/>
      <c r="O1378" s="15">
        <f>IF($F1378="","",EDATE($F1378,IF($G1378="",'Settings'!$B$6,$G1378)))</f>
        <v/>
      </c>
      <c r="P1378" s="9">
        <f>IF($O1378="","",IF(OR($M1378&lt;&gt;"",$L1378="Booked"),"Booked",IF(OR($L1378="Declined",$L1378="Moved / left"),"Closed",IF($O1378&lt;DATE(YEAR('Settings'!$B$5),MONTH('Settings'!$B$5),1),"Overdue",IF($O1378&lt;=EOMONTH('Settings'!$B$5,0),"Due this month",IF($O1378&lt;=EOMONTH('Settings'!$B$5,1),"Due next month","Not yet due"))))))</f>
        <v/>
      </c>
      <c r="Q1378" s="16">
        <f>IF($P1378="Overdue",'Settings'!$B$5-$O1378,"")</f>
        <v/>
      </c>
      <c r="R1378" s="16">
        <f>IF($A1378="","",COUNT($H1378,$J1378,$K1378))</f>
        <v/>
      </c>
      <c r="S1378" s="17">
        <f>IF($O1378="","",DATE(YEAR($O1378),MONTH($O1378),1))</f>
        <v/>
      </c>
      <c r="T1378" s="16">
        <f>IF($P1378="Overdue",COUNTIF($P$3:$P1378,"Overdue"),"")</f>
        <v/>
      </c>
    </row>
    <row r="1379">
      <c r="A1379" s="4" t="n"/>
      <c r="B1379" s="4" t="n"/>
      <c r="C1379" s="14" t="n"/>
      <c r="D1379" s="4" t="n"/>
      <c r="E1379" s="4" t="n"/>
      <c r="F1379" s="5" t="n"/>
      <c r="G1379" s="6" t="n"/>
      <c r="H1379" s="5" t="n"/>
      <c r="I1379" s="4" t="n"/>
      <c r="J1379" s="5" t="n"/>
      <c r="K1379" s="5" t="n"/>
      <c r="L1379" s="4" t="n"/>
      <c r="M1379" s="5" t="n"/>
      <c r="N1379" s="4" t="n"/>
      <c r="O1379" s="15">
        <f>IF($F1379="","",EDATE($F1379,IF($G1379="",'Settings'!$B$6,$G1379)))</f>
        <v/>
      </c>
      <c r="P1379" s="9">
        <f>IF($O1379="","",IF(OR($M1379&lt;&gt;"",$L1379="Booked"),"Booked",IF(OR($L1379="Declined",$L1379="Moved / left"),"Closed",IF($O1379&lt;DATE(YEAR('Settings'!$B$5),MONTH('Settings'!$B$5),1),"Overdue",IF($O1379&lt;=EOMONTH('Settings'!$B$5,0),"Due this month",IF($O1379&lt;=EOMONTH('Settings'!$B$5,1),"Due next month","Not yet due"))))))</f>
        <v/>
      </c>
      <c r="Q1379" s="16">
        <f>IF($P1379="Overdue",'Settings'!$B$5-$O1379,"")</f>
        <v/>
      </c>
      <c r="R1379" s="16">
        <f>IF($A1379="","",COUNT($H1379,$J1379,$K1379))</f>
        <v/>
      </c>
      <c r="S1379" s="17">
        <f>IF($O1379="","",DATE(YEAR($O1379),MONTH($O1379),1))</f>
        <v/>
      </c>
      <c r="T1379" s="16">
        <f>IF($P1379="Overdue",COUNTIF($P$3:$P1379,"Overdue"),"")</f>
        <v/>
      </c>
    </row>
    <row r="1380">
      <c r="A1380" s="4" t="n"/>
      <c r="B1380" s="4" t="n"/>
      <c r="C1380" s="14" t="n"/>
      <c r="D1380" s="4" t="n"/>
      <c r="E1380" s="4" t="n"/>
      <c r="F1380" s="5" t="n"/>
      <c r="G1380" s="6" t="n"/>
      <c r="H1380" s="5" t="n"/>
      <c r="I1380" s="4" t="n"/>
      <c r="J1380" s="5" t="n"/>
      <c r="K1380" s="5" t="n"/>
      <c r="L1380" s="4" t="n"/>
      <c r="M1380" s="5" t="n"/>
      <c r="N1380" s="4" t="n"/>
      <c r="O1380" s="15">
        <f>IF($F1380="","",EDATE($F1380,IF($G1380="",'Settings'!$B$6,$G1380)))</f>
        <v/>
      </c>
      <c r="P1380" s="9">
        <f>IF($O1380="","",IF(OR($M1380&lt;&gt;"",$L1380="Booked"),"Booked",IF(OR($L1380="Declined",$L1380="Moved / left"),"Closed",IF($O1380&lt;DATE(YEAR('Settings'!$B$5),MONTH('Settings'!$B$5),1),"Overdue",IF($O1380&lt;=EOMONTH('Settings'!$B$5,0),"Due this month",IF($O1380&lt;=EOMONTH('Settings'!$B$5,1),"Due next month","Not yet due"))))))</f>
        <v/>
      </c>
      <c r="Q1380" s="16">
        <f>IF($P1380="Overdue",'Settings'!$B$5-$O1380,"")</f>
        <v/>
      </c>
      <c r="R1380" s="16">
        <f>IF($A1380="","",COUNT($H1380,$J1380,$K1380))</f>
        <v/>
      </c>
      <c r="S1380" s="17">
        <f>IF($O1380="","",DATE(YEAR($O1380),MONTH($O1380),1))</f>
        <v/>
      </c>
      <c r="T1380" s="16">
        <f>IF($P1380="Overdue",COUNTIF($P$3:$P1380,"Overdue"),"")</f>
        <v/>
      </c>
    </row>
    <row r="1381">
      <c r="A1381" s="4" t="n"/>
      <c r="B1381" s="4" t="n"/>
      <c r="C1381" s="14" t="n"/>
      <c r="D1381" s="4" t="n"/>
      <c r="E1381" s="4" t="n"/>
      <c r="F1381" s="5" t="n"/>
      <c r="G1381" s="6" t="n"/>
      <c r="H1381" s="5" t="n"/>
      <c r="I1381" s="4" t="n"/>
      <c r="J1381" s="5" t="n"/>
      <c r="K1381" s="5" t="n"/>
      <c r="L1381" s="4" t="n"/>
      <c r="M1381" s="5" t="n"/>
      <c r="N1381" s="4" t="n"/>
      <c r="O1381" s="15">
        <f>IF($F1381="","",EDATE($F1381,IF($G1381="",'Settings'!$B$6,$G1381)))</f>
        <v/>
      </c>
      <c r="P1381" s="9">
        <f>IF($O1381="","",IF(OR($M1381&lt;&gt;"",$L1381="Booked"),"Booked",IF(OR($L1381="Declined",$L1381="Moved / left"),"Closed",IF($O1381&lt;DATE(YEAR('Settings'!$B$5),MONTH('Settings'!$B$5),1),"Overdue",IF($O1381&lt;=EOMONTH('Settings'!$B$5,0),"Due this month",IF($O1381&lt;=EOMONTH('Settings'!$B$5,1),"Due next month","Not yet due"))))))</f>
        <v/>
      </c>
      <c r="Q1381" s="16">
        <f>IF($P1381="Overdue",'Settings'!$B$5-$O1381,"")</f>
        <v/>
      </c>
      <c r="R1381" s="16">
        <f>IF($A1381="","",COUNT($H1381,$J1381,$K1381))</f>
        <v/>
      </c>
      <c r="S1381" s="17">
        <f>IF($O1381="","",DATE(YEAR($O1381),MONTH($O1381),1))</f>
        <v/>
      </c>
      <c r="T1381" s="16">
        <f>IF($P1381="Overdue",COUNTIF($P$3:$P1381,"Overdue"),"")</f>
        <v/>
      </c>
    </row>
    <row r="1382">
      <c r="A1382" s="4" t="n"/>
      <c r="B1382" s="4" t="n"/>
      <c r="C1382" s="14" t="n"/>
      <c r="D1382" s="4" t="n"/>
      <c r="E1382" s="4" t="n"/>
      <c r="F1382" s="5" t="n"/>
      <c r="G1382" s="6" t="n"/>
      <c r="H1382" s="5" t="n"/>
      <c r="I1382" s="4" t="n"/>
      <c r="J1382" s="5" t="n"/>
      <c r="K1382" s="5" t="n"/>
      <c r="L1382" s="4" t="n"/>
      <c r="M1382" s="5" t="n"/>
      <c r="N1382" s="4" t="n"/>
      <c r="O1382" s="15">
        <f>IF($F1382="","",EDATE($F1382,IF($G1382="",'Settings'!$B$6,$G1382)))</f>
        <v/>
      </c>
      <c r="P1382" s="9">
        <f>IF($O1382="","",IF(OR($M1382&lt;&gt;"",$L1382="Booked"),"Booked",IF(OR($L1382="Declined",$L1382="Moved / left"),"Closed",IF($O1382&lt;DATE(YEAR('Settings'!$B$5),MONTH('Settings'!$B$5),1),"Overdue",IF($O1382&lt;=EOMONTH('Settings'!$B$5,0),"Due this month",IF($O1382&lt;=EOMONTH('Settings'!$B$5,1),"Due next month","Not yet due"))))))</f>
        <v/>
      </c>
      <c r="Q1382" s="16">
        <f>IF($P1382="Overdue",'Settings'!$B$5-$O1382,"")</f>
        <v/>
      </c>
      <c r="R1382" s="16">
        <f>IF($A1382="","",COUNT($H1382,$J1382,$K1382))</f>
        <v/>
      </c>
      <c r="S1382" s="17">
        <f>IF($O1382="","",DATE(YEAR($O1382),MONTH($O1382),1))</f>
        <v/>
      </c>
      <c r="T1382" s="16">
        <f>IF($P1382="Overdue",COUNTIF($P$3:$P1382,"Overdue"),"")</f>
        <v/>
      </c>
    </row>
    <row r="1383">
      <c r="A1383" s="4" t="n"/>
      <c r="B1383" s="4" t="n"/>
      <c r="C1383" s="14" t="n"/>
      <c r="D1383" s="4" t="n"/>
      <c r="E1383" s="4" t="n"/>
      <c r="F1383" s="5" t="n"/>
      <c r="G1383" s="6" t="n"/>
      <c r="H1383" s="5" t="n"/>
      <c r="I1383" s="4" t="n"/>
      <c r="J1383" s="5" t="n"/>
      <c r="K1383" s="5" t="n"/>
      <c r="L1383" s="4" t="n"/>
      <c r="M1383" s="5" t="n"/>
      <c r="N1383" s="4" t="n"/>
      <c r="O1383" s="15">
        <f>IF($F1383="","",EDATE($F1383,IF($G1383="",'Settings'!$B$6,$G1383)))</f>
        <v/>
      </c>
      <c r="P1383" s="9">
        <f>IF($O1383="","",IF(OR($M1383&lt;&gt;"",$L1383="Booked"),"Booked",IF(OR($L1383="Declined",$L1383="Moved / left"),"Closed",IF($O1383&lt;DATE(YEAR('Settings'!$B$5),MONTH('Settings'!$B$5),1),"Overdue",IF($O1383&lt;=EOMONTH('Settings'!$B$5,0),"Due this month",IF($O1383&lt;=EOMONTH('Settings'!$B$5,1),"Due next month","Not yet due"))))))</f>
        <v/>
      </c>
      <c r="Q1383" s="16">
        <f>IF($P1383="Overdue",'Settings'!$B$5-$O1383,"")</f>
        <v/>
      </c>
      <c r="R1383" s="16">
        <f>IF($A1383="","",COUNT($H1383,$J1383,$K1383))</f>
        <v/>
      </c>
      <c r="S1383" s="17">
        <f>IF($O1383="","",DATE(YEAR($O1383),MONTH($O1383),1))</f>
        <v/>
      </c>
      <c r="T1383" s="16">
        <f>IF($P1383="Overdue",COUNTIF($P$3:$P1383,"Overdue"),"")</f>
        <v/>
      </c>
    </row>
    <row r="1384">
      <c r="A1384" s="4" t="n"/>
      <c r="B1384" s="4" t="n"/>
      <c r="C1384" s="14" t="n"/>
      <c r="D1384" s="4" t="n"/>
      <c r="E1384" s="4" t="n"/>
      <c r="F1384" s="5" t="n"/>
      <c r="G1384" s="6" t="n"/>
      <c r="H1384" s="5" t="n"/>
      <c r="I1384" s="4" t="n"/>
      <c r="J1384" s="5" t="n"/>
      <c r="K1384" s="5" t="n"/>
      <c r="L1384" s="4" t="n"/>
      <c r="M1384" s="5" t="n"/>
      <c r="N1384" s="4" t="n"/>
      <c r="O1384" s="15">
        <f>IF($F1384="","",EDATE($F1384,IF($G1384="",'Settings'!$B$6,$G1384)))</f>
        <v/>
      </c>
      <c r="P1384" s="9">
        <f>IF($O1384="","",IF(OR($M1384&lt;&gt;"",$L1384="Booked"),"Booked",IF(OR($L1384="Declined",$L1384="Moved / left"),"Closed",IF($O1384&lt;DATE(YEAR('Settings'!$B$5),MONTH('Settings'!$B$5),1),"Overdue",IF($O1384&lt;=EOMONTH('Settings'!$B$5,0),"Due this month",IF($O1384&lt;=EOMONTH('Settings'!$B$5,1),"Due next month","Not yet due"))))))</f>
        <v/>
      </c>
      <c r="Q1384" s="16">
        <f>IF($P1384="Overdue",'Settings'!$B$5-$O1384,"")</f>
        <v/>
      </c>
      <c r="R1384" s="16">
        <f>IF($A1384="","",COUNT($H1384,$J1384,$K1384))</f>
        <v/>
      </c>
      <c r="S1384" s="17">
        <f>IF($O1384="","",DATE(YEAR($O1384),MONTH($O1384),1))</f>
        <v/>
      </c>
      <c r="T1384" s="16">
        <f>IF($P1384="Overdue",COUNTIF($P$3:$P1384,"Overdue"),"")</f>
        <v/>
      </c>
    </row>
    <row r="1385">
      <c r="A1385" s="4" t="n"/>
      <c r="B1385" s="4" t="n"/>
      <c r="C1385" s="14" t="n"/>
      <c r="D1385" s="4" t="n"/>
      <c r="E1385" s="4" t="n"/>
      <c r="F1385" s="5" t="n"/>
      <c r="G1385" s="6" t="n"/>
      <c r="H1385" s="5" t="n"/>
      <c r="I1385" s="4" t="n"/>
      <c r="J1385" s="5" t="n"/>
      <c r="K1385" s="5" t="n"/>
      <c r="L1385" s="4" t="n"/>
      <c r="M1385" s="5" t="n"/>
      <c r="N1385" s="4" t="n"/>
      <c r="O1385" s="15">
        <f>IF($F1385="","",EDATE($F1385,IF($G1385="",'Settings'!$B$6,$G1385)))</f>
        <v/>
      </c>
      <c r="P1385" s="9">
        <f>IF($O1385="","",IF(OR($M1385&lt;&gt;"",$L1385="Booked"),"Booked",IF(OR($L1385="Declined",$L1385="Moved / left"),"Closed",IF($O1385&lt;DATE(YEAR('Settings'!$B$5),MONTH('Settings'!$B$5),1),"Overdue",IF($O1385&lt;=EOMONTH('Settings'!$B$5,0),"Due this month",IF($O1385&lt;=EOMONTH('Settings'!$B$5,1),"Due next month","Not yet due"))))))</f>
        <v/>
      </c>
      <c r="Q1385" s="16">
        <f>IF($P1385="Overdue",'Settings'!$B$5-$O1385,"")</f>
        <v/>
      </c>
      <c r="R1385" s="16">
        <f>IF($A1385="","",COUNT($H1385,$J1385,$K1385))</f>
        <v/>
      </c>
      <c r="S1385" s="17">
        <f>IF($O1385="","",DATE(YEAR($O1385),MONTH($O1385),1))</f>
        <v/>
      </c>
      <c r="T1385" s="16">
        <f>IF($P1385="Overdue",COUNTIF($P$3:$P1385,"Overdue"),"")</f>
        <v/>
      </c>
    </row>
    <row r="1386">
      <c r="A1386" s="4" t="n"/>
      <c r="B1386" s="4" t="n"/>
      <c r="C1386" s="14" t="n"/>
      <c r="D1386" s="4" t="n"/>
      <c r="E1386" s="4" t="n"/>
      <c r="F1386" s="5" t="n"/>
      <c r="G1386" s="6" t="n"/>
      <c r="H1386" s="5" t="n"/>
      <c r="I1386" s="4" t="n"/>
      <c r="J1386" s="5" t="n"/>
      <c r="K1386" s="5" t="n"/>
      <c r="L1386" s="4" t="n"/>
      <c r="M1386" s="5" t="n"/>
      <c r="N1386" s="4" t="n"/>
      <c r="O1386" s="15">
        <f>IF($F1386="","",EDATE($F1386,IF($G1386="",'Settings'!$B$6,$G1386)))</f>
        <v/>
      </c>
      <c r="P1386" s="9">
        <f>IF($O1386="","",IF(OR($M1386&lt;&gt;"",$L1386="Booked"),"Booked",IF(OR($L1386="Declined",$L1386="Moved / left"),"Closed",IF($O1386&lt;DATE(YEAR('Settings'!$B$5),MONTH('Settings'!$B$5),1),"Overdue",IF($O1386&lt;=EOMONTH('Settings'!$B$5,0),"Due this month",IF($O1386&lt;=EOMONTH('Settings'!$B$5,1),"Due next month","Not yet due"))))))</f>
        <v/>
      </c>
      <c r="Q1386" s="16">
        <f>IF($P1386="Overdue",'Settings'!$B$5-$O1386,"")</f>
        <v/>
      </c>
      <c r="R1386" s="16">
        <f>IF($A1386="","",COUNT($H1386,$J1386,$K1386))</f>
        <v/>
      </c>
      <c r="S1386" s="17">
        <f>IF($O1386="","",DATE(YEAR($O1386),MONTH($O1386),1))</f>
        <v/>
      </c>
      <c r="T1386" s="16">
        <f>IF($P1386="Overdue",COUNTIF($P$3:$P1386,"Overdue"),"")</f>
        <v/>
      </c>
    </row>
    <row r="1387">
      <c r="A1387" s="4" t="n"/>
      <c r="B1387" s="4" t="n"/>
      <c r="C1387" s="14" t="n"/>
      <c r="D1387" s="4" t="n"/>
      <c r="E1387" s="4" t="n"/>
      <c r="F1387" s="5" t="n"/>
      <c r="G1387" s="6" t="n"/>
      <c r="H1387" s="5" t="n"/>
      <c r="I1387" s="4" t="n"/>
      <c r="J1387" s="5" t="n"/>
      <c r="K1387" s="5" t="n"/>
      <c r="L1387" s="4" t="n"/>
      <c r="M1387" s="5" t="n"/>
      <c r="N1387" s="4" t="n"/>
      <c r="O1387" s="15">
        <f>IF($F1387="","",EDATE($F1387,IF($G1387="",'Settings'!$B$6,$G1387)))</f>
        <v/>
      </c>
      <c r="P1387" s="9">
        <f>IF($O1387="","",IF(OR($M1387&lt;&gt;"",$L1387="Booked"),"Booked",IF(OR($L1387="Declined",$L1387="Moved / left"),"Closed",IF($O1387&lt;DATE(YEAR('Settings'!$B$5),MONTH('Settings'!$B$5),1),"Overdue",IF($O1387&lt;=EOMONTH('Settings'!$B$5,0),"Due this month",IF($O1387&lt;=EOMONTH('Settings'!$B$5,1),"Due next month","Not yet due"))))))</f>
        <v/>
      </c>
      <c r="Q1387" s="16">
        <f>IF($P1387="Overdue",'Settings'!$B$5-$O1387,"")</f>
        <v/>
      </c>
      <c r="R1387" s="16">
        <f>IF($A1387="","",COUNT($H1387,$J1387,$K1387))</f>
        <v/>
      </c>
      <c r="S1387" s="17">
        <f>IF($O1387="","",DATE(YEAR($O1387),MONTH($O1387),1))</f>
        <v/>
      </c>
      <c r="T1387" s="16">
        <f>IF($P1387="Overdue",COUNTIF($P$3:$P1387,"Overdue"),"")</f>
        <v/>
      </c>
    </row>
    <row r="1388">
      <c r="A1388" s="4" t="n"/>
      <c r="B1388" s="4" t="n"/>
      <c r="C1388" s="14" t="n"/>
      <c r="D1388" s="4" t="n"/>
      <c r="E1388" s="4" t="n"/>
      <c r="F1388" s="5" t="n"/>
      <c r="G1388" s="6" t="n"/>
      <c r="H1388" s="5" t="n"/>
      <c r="I1388" s="4" t="n"/>
      <c r="J1388" s="5" t="n"/>
      <c r="K1388" s="5" t="n"/>
      <c r="L1388" s="4" t="n"/>
      <c r="M1388" s="5" t="n"/>
      <c r="N1388" s="4" t="n"/>
      <c r="O1388" s="15">
        <f>IF($F1388="","",EDATE($F1388,IF($G1388="",'Settings'!$B$6,$G1388)))</f>
        <v/>
      </c>
      <c r="P1388" s="9">
        <f>IF($O1388="","",IF(OR($M1388&lt;&gt;"",$L1388="Booked"),"Booked",IF(OR($L1388="Declined",$L1388="Moved / left"),"Closed",IF($O1388&lt;DATE(YEAR('Settings'!$B$5),MONTH('Settings'!$B$5),1),"Overdue",IF($O1388&lt;=EOMONTH('Settings'!$B$5,0),"Due this month",IF($O1388&lt;=EOMONTH('Settings'!$B$5,1),"Due next month","Not yet due"))))))</f>
        <v/>
      </c>
      <c r="Q1388" s="16">
        <f>IF($P1388="Overdue",'Settings'!$B$5-$O1388,"")</f>
        <v/>
      </c>
      <c r="R1388" s="16">
        <f>IF($A1388="","",COUNT($H1388,$J1388,$K1388))</f>
        <v/>
      </c>
      <c r="S1388" s="17">
        <f>IF($O1388="","",DATE(YEAR($O1388),MONTH($O1388),1))</f>
        <v/>
      </c>
      <c r="T1388" s="16">
        <f>IF($P1388="Overdue",COUNTIF($P$3:$P1388,"Overdue"),"")</f>
        <v/>
      </c>
    </row>
    <row r="1389">
      <c r="A1389" s="4" t="n"/>
      <c r="B1389" s="4" t="n"/>
      <c r="C1389" s="14" t="n"/>
      <c r="D1389" s="4" t="n"/>
      <c r="E1389" s="4" t="n"/>
      <c r="F1389" s="5" t="n"/>
      <c r="G1389" s="6" t="n"/>
      <c r="H1389" s="5" t="n"/>
      <c r="I1389" s="4" t="n"/>
      <c r="J1389" s="5" t="n"/>
      <c r="K1389" s="5" t="n"/>
      <c r="L1389" s="4" t="n"/>
      <c r="M1389" s="5" t="n"/>
      <c r="N1389" s="4" t="n"/>
      <c r="O1389" s="15">
        <f>IF($F1389="","",EDATE($F1389,IF($G1389="",'Settings'!$B$6,$G1389)))</f>
        <v/>
      </c>
      <c r="P1389" s="9">
        <f>IF($O1389="","",IF(OR($M1389&lt;&gt;"",$L1389="Booked"),"Booked",IF(OR($L1389="Declined",$L1389="Moved / left"),"Closed",IF($O1389&lt;DATE(YEAR('Settings'!$B$5),MONTH('Settings'!$B$5),1),"Overdue",IF($O1389&lt;=EOMONTH('Settings'!$B$5,0),"Due this month",IF($O1389&lt;=EOMONTH('Settings'!$B$5,1),"Due next month","Not yet due"))))))</f>
        <v/>
      </c>
      <c r="Q1389" s="16">
        <f>IF($P1389="Overdue",'Settings'!$B$5-$O1389,"")</f>
        <v/>
      </c>
      <c r="R1389" s="16">
        <f>IF($A1389="","",COUNT($H1389,$J1389,$K1389))</f>
        <v/>
      </c>
      <c r="S1389" s="17">
        <f>IF($O1389="","",DATE(YEAR($O1389),MONTH($O1389),1))</f>
        <v/>
      </c>
      <c r="T1389" s="16">
        <f>IF($P1389="Overdue",COUNTIF($P$3:$P1389,"Overdue"),"")</f>
        <v/>
      </c>
    </row>
    <row r="1390">
      <c r="A1390" s="4" t="n"/>
      <c r="B1390" s="4" t="n"/>
      <c r="C1390" s="14" t="n"/>
      <c r="D1390" s="4" t="n"/>
      <c r="E1390" s="4" t="n"/>
      <c r="F1390" s="5" t="n"/>
      <c r="G1390" s="6" t="n"/>
      <c r="H1390" s="5" t="n"/>
      <c r="I1390" s="4" t="n"/>
      <c r="J1390" s="5" t="n"/>
      <c r="K1390" s="5" t="n"/>
      <c r="L1390" s="4" t="n"/>
      <c r="M1390" s="5" t="n"/>
      <c r="N1390" s="4" t="n"/>
      <c r="O1390" s="15">
        <f>IF($F1390="","",EDATE($F1390,IF($G1390="",'Settings'!$B$6,$G1390)))</f>
        <v/>
      </c>
      <c r="P1390" s="9">
        <f>IF($O1390="","",IF(OR($M1390&lt;&gt;"",$L1390="Booked"),"Booked",IF(OR($L1390="Declined",$L1390="Moved / left"),"Closed",IF($O1390&lt;DATE(YEAR('Settings'!$B$5),MONTH('Settings'!$B$5),1),"Overdue",IF($O1390&lt;=EOMONTH('Settings'!$B$5,0),"Due this month",IF($O1390&lt;=EOMONTH('Settings'!$B$5,1),"Due next month","Not yet due"))))))</f>
        <v/>
      </c>
      <c r="Q1390" s="16">
        <f>IF($P1390="Overdue",'Settings'!$B$5-$O1390,"")</f>
        <v/>
      </c>
      <c r="R1390" s="16">
        <f>IF($A1390="","",COUNT($H1390,$J1390,$K1390))</f>
        <v/>
      </c>
      <c r="S1390" s="17">
        <f>IF($O1390="","",DATE(YEAR($O1390),MONTH($O1390),1))</f>
        <v/>
      </c>
      <c r="T1390" s="16">
        <f>IF($P1390="Overdue",COUNTIF($P$3:$P1390,"Overdue"),"")</f>
        <v/>
      </c>
    </row>
    <row r="1391">
      <c r="A1391" s="4" t="n"/>
      <c r="B1391" s="4" t="n"/>
      <c r="C1391" s="14" t="n"/>
      <c r="D1391" s="4" t="n"/>
      <c r="E1391" s="4" t="n"/>
      <c r="F1391" s="5" t="n"/>
      <c r="G1391" s="6" t="n"/>
      <c r="H1391" s="5" t="n"/>
      <c r="I1391" s="4" t="n"/>
      <c r="J1391" s="5" t="n"/>
      <c r="K1391" s="5" t="n"/>
      <c r="L1391" s="4" t="n"/>
      <c r="M1391" s="5" t="n"/>
      <c r="N1391" s="4" t="n"/>
      <c r="O1391" s="15">
        <f>IF($F1391="","",EDATE($F1391,IF($G1391="",'Settings'!$B$6,$G1391)))</f>
        <v/>
      </c>
      <c r="P1391" s="9">
        <f>IF($O1391="","",IF(OR($M1391&lt;&gt;"",$L1391="Booked"),"Booked",IF(OR($L1391="Declined",$L1391="Moved / left"),"Closed",IF($O1391&lt;DATE(YEAR('Settings'!$B$5),MONTH('Settings'!$B$5),1),"Overdue",IF($O1391&lt;=EOMONTH('Settings'!$B$5,0),"Due this month",IF($O1391&lt;=EOMONTH('Settings'!$B$5,1),"Due next month","Not yet due"))))))</f>
        <v/>
      </c>
      <c r="Q1391" s="16">
        <f>IF($P1391="Overdue",'Settings'!$B$5-$O1391,"")</f>
        <v/>
      </c>
      <c r="R1391" s="16">
        <f>IF($A1391="","",COUNT($H1391,$J1391,$K1391))</f>
        <v/>
      </c>
      <c r="S1391" s="17">
        <f>IF($O1391="","",DATE(YEAR($O1391),MONTH($O1391),1))</f>
        <v/>
      </c>
      <c r="T1391" s="16">
        <f>IF($P1391="Overdue",COUNTIF($P$3:$P1391,"Overdue"),"")</f>
        <v/>
      </c>
    </row>
    <row r="1392">
      <c r="A1392" s="4" t="n"/>
      <c r="B1392" s="4" t="n"/>
      <c r="C1392" s="14" t="n"/>
      <c r="D1392" s="4" t="n"/>
      <c r="E1392" s="4" t="n"/>
      <c r="F1392" s="5" t="n"/>
      <c r="G1392" s="6" t="n"/>
      <c r="H1392" s="5" t="n"/>
      <c r="I1392" s="4" t="n"/>
      <c r="J1392" s="5" t="n"/>
      <c r="K1392" s="5" t="n"/>
      <c r="L1392" s="4" t="n"/>
      <c r="M1392" s="5" t="n"/>
      <c r="N1392" s="4" t="n"/>
      <c r="O1392" s="15">
        <f>IF($F1392="","",EDATE($F1392,IF($G1392="",'Settings'!$B$6,$G1392)))</f>
        <v/>
      </c>
      <c r="P1392" s="9">
        <f>IF($O1392="","",IF(OR($M1392&lt;&gt;"",$L1392="Booked"),"Booked",IF(OR($L1392="Declined",$L1392="Moved / left"),"Closed",IF($O1392&lt;DATE(YEAR('Settings'!$B$5),MONTH('Settings'!$B$5),1),"Overdue",IF($O1392&lt;=EOMONTH('Settings'!$B$5,0),"Due this month",IF($O1392&lt;=EOMONTH('Settings'!$B$5,1),"Due next month","Not yet due"))))))</f>
        <v/>
      </c>
      <c r="Q1392" s="16">
        <f>IF($P1392="Overdue",'Settings'!$B$5-$O1392,"")</f>
        <v/>
      </c>
      <c r="R1392" s="16">
        <f>IF($A1392="","",COUNT($H1392,$J1392,$K1392))</f>
        <v/>
      </c>
      <c r="S1392" s="17">
        <f>IF($O1392="","",DATE(YEAR($O1392),MONTH($O1392),1))</f>
        <v/>
      </c>
      <c r="T1392" s="16">
        <f>IF($P1392="Overdue",COUNTIF($P$3:$P1392,"Overdue"),"")</f>
        <v/>
      </c>
    </row>
    <row r="1393">
      <c r="A1393" s="4" t="n"/>
      <c r="B1393" s="4" t="n"/>
      <c r="C1393" s="14" t="n"/>
      <c r="D1393" s="4" t="n"/>
      <c r="E1393" s="4" t="n"/>
      <c r="F1393" s="5" t="n"/>
      <c r="G1393" s="6" t="n"/>
      <c r="H1393" s="5" t="n"/>
      <c r="I1393" s="4" t="n"/>
      <c r="J1393" s="5" t="n"/>
      <c r="K1393" s="5" t="n"/>
      <c r="L1393" s="4" t="n"/>
      <c r="M1393" s="5" t="n"/>
      <c r="N1393" s="4" t="n"/>
      <c r="O1393" s="15">
        <f>IF($F1393="","",EDATE($F1393,IF($G1393="",'Settings'!$B$6,$G1393)))</f>
        <v/>
      </c>
      <c r="P1393" s="9">
        <f>IF($O1393="","",IF(OR($M1393&lt;&gt;"",$L1393="Booked"),"Booked",IF(OR($L1393="Declined",$L1393="Moved / left"),"Closed",IF($O1393&lt;DATE(YEAR('Settings'!$B$5),MONTH('Settings'!$B$5),1),"Overdue",IF($O1393&lt;=EOMONTH('Settings'!$B$5,0),"Due this month",IF($O1393&lt;=EOMONTH('Settings'!$B$5,1),"Due next month","Not yet due"))))))</f>
        <v/>
      </c>
      <c r="Q1393" s="16">
        <f>IF($P1393="Overdue",'Settings'!$B$5-$O1393,"")</f>
        <v/>
      </c>
      <c r="R1393" s="16">
        <f>IF($A1393="","",COUNT($H1393,$J1393,$K1393))</f>
        <v/>
      </c>
      <c r="S1393" s="17">
        <f>IF($O1393="","",DATE(YEAR($O1393),MONTH($O1393),1))</f>
        <v/>
      </c>
      <c r="T1393" s="16">
        <f>IF($P1393="Overdue",COUNTIF($P$3:$P1393,"Overdue"),"")</f>
        <v/>
      </c>
    </row>
    <row r="1394">
      <c r="A1394" s="4" t="n"/>
      <c r="B1394" s="4" t="n"/>
      <c r="C1394" s="14" t="n"/>
      <c r="D1394" s="4" t="n"/>
      <c r="E1394" s="4" t="n"/>
      <c r="F1394" s="5" t="n"/>
      <c r="G1394" s="6" t="n"/>
      <c r="H1394" s="5" t="n"/>
      <c r="I1394" s="4" t="n"/>
      <c r="J1394" s="5" t="n"/>
      <c r="K1394" s="5" t="n"/>
      <c r="L1394" s="4" t="n"/>
      <c r="M1394" s="5" t="n"/>
      <c r="N1394" s="4" t="n"/>
      <c r="O1394" s="15">
        <f>IF($F1394="","",EDATE($F1394,IF($G1394="",'Settings'!$B$6,$G1394)))</f>
        <v/>
      </c>
      <c r="P1394" s="9">
        <f>IF($O1394="","",IF(OR($M1394&lt;&gt;"",$L1394="Booked"),"Booked",IF(OR($L1394="Declined",$L1394="Moved / left"),"Closed",IF($O1394&lt;DATE(YEAR('Settings'!$B$5),MONTH('Settings'!$B$5),1),"Overdue",IF($O1394&lt;=EOMONTH('Settings'!$B$5,0),"Due this month",IF($O1394&lt;=EOMONTH('Settings'!$B$5,1),"Due next month","Not yet due"))))))</f>
        <v/>
      </c>
      <c r="Q1394" s="16">
        <f>IF($P1394="Overdue",'Settings'!$B$5-$O1394,"")</f>
        <v/>
      </c>
      <c r="R1394" s="16">
        <f>IF($A1394="","",COUNT($H1394,$J1394,$K1394))</f>
        <v/>
      </c>
      <c r="S1394" s="17">
        <f>IF($O1394="","",DATE(YEAR($O1394),MONTH($O1394),1))</f>
        <v/>
      </c>
      <c r="T1394" s="16">
        <f>IF($P1394="Overdue",COUNTIF($P$3:$P1394,"Overdue"),"")</f>
        <v/>
      </c>
    </row>
    <row r="1395">
      <c r="A1395" s="4" t="n"/>
      <c r="B1395" s="4" t="n"/>
      <c r="C1395" s="14" t="n"/>
      <c r="D1395" s="4" t="n"/>
      <c r="E1395" s="4" t="n"/>
      <c r="F1395" s="5" t="n"/>
      <c r="G1395" s="6" t="n"/>
      <c r="H1395" s="5" t="n"/>
      <c r="I1395" s="4" t="n"/>
      <c r="J1395" s="5" t="n"/>
      <c r="K1395" s="5" t="n"/>
      <c r="L1395" s="4" t="n"/>
      <c r="M1395" s="5" t="n"/>
      <c r="N1395" s="4" t="n"/>
      <c r="O1395" s="15">
        <f>IF($F1395="","",EDATE($F1395,IF($G1395="",'Settings'!$B$6,$G1395)))</f>
        <v/>
      </c>
      <c r="P1395" s="9">
        <f>IF($O1395="","",IF(OR($M1395&lt;&gt;"",$L1395="Booked"),"Booked",IF(OR($L1395="Declined",$L1395="Moved / left"),"Closed",IF($O1395&lt;DATE(YEAR('Settings'!$B$5),MONTH('Settings'!$B$5),1),"Overdue",IF($O1395&lt;=EOMONTH('Settings'!$B$5,0),"Due this month",IF($O1395&lt;=EOMONTH('Settings'!$B$5,1),"Due next month","Not yet due"))))))</f>
        <v/>
      </c>
      <c r="Q1395" s="16">
        <f>IF($P1395="Overdue",'Settings'!$B$5-$O1395,"")</f>
        <v/>
      </c>
      <c r="R1395" s="16">
        <f>IF($A1395="","",COUNT($H1395,$J1395,$K1395))</f>
        <v/>
      </c>
      <c r="S1395" s="17">
        <f>IF($O1395="","",DATE(YEAR($O1395),MONTH($O1395),1))</f>
        <v/>
      </c>
      <c r="T1395" s="16">
        <f>IF($P1395="Overdue",COUNTIF($P$3:$P1395,"Overdue"),"")</f>
        <v/>
      </c>
    </row>
    <row r="1396">
      <c r="A1396" s="4" t="n"/>
      <c r="B1396" s="4" t="n"/>
      <c r="C1396" s="14" t="n"/>
      <c r="D1396" s="4" t="n"/>
      <c r="E1396" s="4" t="n"/>
      <c r="F1396" s="5" t="n"/>
      <c r="G1396" s="6" t="n"/>
      <c r="H1396" s="5" t="n"/>
      <c r="I1396" s="4" t="n"/>
      <c r="J1396" s="5" t="n"/>
      <c r="K1396" s="5" t="n"/>
      <c r="L1396" s="4" t="n"/>
      <c r="M1396" s="5" t="n"/>
      <c r="N1396" s="4" t="n"/>
      <c r="O1396" s="15">
        <f>IF($F1396="","",EDATE($F1396,IF($G1396="",'Settings'!$B$6,$G1396)))</f>
        <v/>
      </c>
      <c r="P1396" s="9">
        <f>IF($O1396="","",IF(OR($M1396&lt;&gt;"",$L1396="Booked"),"Booked",IF(OR($L1396="Declined",$L1396="Moved / left"),"Closed",IF($O1396&lt;DATE(YEAR('Settings'!$B$5),MONTH('Settings'!$B$5),1),"Overdue",IF($O1396&lt;=EOMONTH('Settings'!$B$5,0),"Due this month",IF($O1396&lt;=EOMONTH('Settings'!$B$5,1),"Due next month","Not yet due"))))))</f>
        <v/>
      </c>
      <c r="Q1396" s="16">
        <f>IF($P1396="Overdue",'Settings'!$B$5-$O1396,"")</f>
        <v/>
      </c>
      <c r="R1396" s="16">
        <f>IF($A1396="","",COUNT($H1396,$J1396,$K1396))</f>
        <v/>
      </c>
      <c r="S1396" s="17">
        <f>IF($O1396="","",DATE(YEAR($O1396),MONTH($O1396),1))</f>
        <v/>
      </c>
      <c r="T1396" s="16">
        <f>IF($P1396="Overdue",COUNTIF($P$3:$P1396,"Overdue"),"")</f>
        <v/>
      </c>
    </row>
    <row r="1397">
      <c r="A1397" s="4" t="n"/>
      <c r="B1397" s="4" t="n"/>
      <c r="C1397" s="14" t="n"/>
      <c r="D1397" s="4" t="n"/>
      <c r="E1397" s="4" t="n"/>
      <c r="F1397" s="5" t="n"/>
      <c r="G1397" s="6" t="n"/>
      <c r="H1397" s="5" t="n"/>
      <c r="I1397" s="4" t="n"/>
      <c r="J1397" s="5" t="n"/>
      <c r="K1397" s="5" t="n"/>
      <c r="L1397" s="4" t="n"/>
      <c r="M1397" s="5" t="n"/>
      <c r="N1397" s="4" t="n"/>
      <c r="O1397" s="15">
        <f>IF($F1397="","",EDATE($F1397,IF($G1397="",'Settings'!$B$6,$G1397)))</f>
        <v/>
      </c>
      <c r="P1397" s="9">
        <f>IF($O1397="","",IF(OR($M1397&lt;&gt;"",$L1397="Booked"),"Booked",IF(OR($L1397="Declined",$L1397="Moved / left"),"Closed",IF($O1397&lt;DATE(YEAR('Settings'!$B$5),MONTH('Settings'!$B$5),1),"Overdue",IF($O1397&lt;=EOMONTH('Settings'!$B$5,0),"Due this month",IF($O1397&lt;=EOMONTH('Settings'!$B$5,1),"Due next month","Not yet due"))))))</f>
        <v/>
      </c>
      <c r="Q1397" s="16">
        <f>IF($P1397="Overdue",'Settings'!$B$5-$O1397,"")</f>
        <v/>
      </c>
      <c r="R1397" s="16">
        <f>IF($A1397="","",COUNT($H1397,$J1397,$K1397))</f>
        <v/>
      </c>
      <c r="S1397" s="17">
        <f>IF($O1397="","",DATE(YEAR($O1397),MONTH($O1397),1))</f>
        <v/>
      </c>
      <c r="T1397" s="16">
        <f>IF($P1397="Overdue",COUNTIF($P$3:$P1397,"Overdue"),"")</f>
        <v/>
      </c>
    </row>
    <row r="1398">
      <c r="A1398" s="4" t="n"/>
      <c r="B1398" s="4" t="n"/>
      <c r="C1398" s="14" t="n"/>
      <c r="D1398" s="4" t="n"/>
      <c r="E1398" s="4" t="n"/>
      <c r="F1398" s="5" t="n"/>
      <c r="G1398" s="6" t="n"/>
      <c r="H1398" s="5" t="n"/>
      <c r="I1398" s="4" t="n"/>
      <c r="J1398" s="5" t="n"/>
      <c r="K1398" s="5" t="n"/>
      <c r="L1398" s="4" t="n"/>
      <c r="M1398" s="5" t="n"/>
      <c r="N1398" s="4" t="n"/>
      <c r="O1398" s="15">
        <f>IF($F1398="","",EDATE($F1398,IF($G1398="",'Settings'!$B$6,$G1398)))</f>
        <v/>
      </c>
      <c r="P1398" s="9">
        <f>IF($O1398="","",IF(OR($M1398&lt;&gt;"",$L1398="Booked"),"Booked",IF(OR($L1398="Declined",$L1398="Moved / left"),"Closed",IF($O1398&lt;DATE(YEAR('Settings'!$B$5),MONTH('Settings'!$B$5),1),"Overdue",IF($O1398&lt;=EOMONTH('Settings'!$B$5,0),"Due this month",IF($O1398&lt;=EOMONTH('Settings'!$B$5,1),"Due next month","Not yet due"))))))</f>
        <v/>
      </c>
      <c r="Q1398" s="16">
        <f>IF($P1398="Overdue",'Settings'!$B$5-$O1398,"")</f>
        <v/>
      </c>
      <c r="R1398" s="16">
        <f>IF($A1398="","",COUNT($H1398,$J1398,$K1398))</f>
        <v/>
      </c>
      <c r="S1398" s="17">
        <f>IF($O1398="","",DATE(YEAR($O1398),MONTH($O1398),1))</f>
        <v/>
      </c>
      <c r="T1398" s="16">
        <f>IF($P1398="Overdue",COUNTIF($P$3:$P1398,"Overdue"),"")</f>
        <v/>
      </c>
    </row>
    <row r="1399">
      <c r="A1399" s="4" t="n"/>
      <c r="B1399" s="4" t="n"/>
      <c r="C1399" s="14" t="n"/>
      <c r="D1399" s="4" t="n"/>
      <c r="E1399" s="4" t="n"/>
      <c r="F1399" s="5" t="n"/>
      <c r="G1399" s="6" t="n"/>
      <c r="H1399" s="5" t="n"/>
      <c r="I1399" s="4" t="n"/>
      <c r="J1399" s="5" t="n"/>
      <c r="K1399" s="5" t="n"/>
      <c r="L1399" s="4" t="n"/>
      <c r="M1399" s="5" t="n"/>
      <c r="N1399" s="4" t="n"/>
      <c r="O1399" s="15">
        <f>IF($F1399="","",EDATE($F1399,IF($G1399="",'Settings'!$B$6,$G1399)))</f>
        <v/>
      </c>
      <c r="P1399" s="9">
        <f>IF($O1399="","",IF(OR($M1399&lt;&gt;"",$L1399="Booked"),"Booked",IF(OR($L1399="Declined",$L1399="Moved / left"),"Closed",IF($O1399&lt;DATE(YEAR('Settings'!$B$5),MONTH('Settings'!$B$5),1),"Overdue",IF($O1399&lt;=EOMONTH('Settings'!$B$5,0),"Due this month",IF($O1399&lt;=EOMONTH('Settings'!$B$5,1),"Due next month","Not yet due"))))))</f>
        <v/>
      </c>
      <c r="Q1399" s="16">
        <f>IF($P1399="Overdue",'Settings'!$B$5-$O1399,"")</f>
        <v/>
      </c>
      <c r="R1399" s="16">
        <f>IF($A1399="","",COUNT($H1399,$J1399,$K1399))</f>
        <v/>
      </c>
      <c r="S1399" s="17">
        <f>IF($O1399="","",DATE(YEAR($O1399),MONTH($O1399),1))</f>
        <v/>
      </c>
      <c r="T1399" s="16">
        <f>IF($P1399="Overdue",COUNTIF($P$3:$P1399,"Overdue"),"")</f>
        <v/>
      </c>
    </row>
    <row r="1400">
      <c r="A1400" s="4" t="n"/>
      <c r="B1400" s="4" t="n"/>
      <c r="C1400" s="14" t="n"/>
      <c r="D1400" s="4" t="n"/>
      <c r="E1400" s="4" t="n"/>
      <c r="F1400" s="5" t="n"/>
      <c r="G1400" s="6" t="n"/>
      <c r="H1400" s="5" t="n"/>
      <c r="I1400" s="4" t="n"/>
      <c r="J1400" s="5" t="n"/>
      <c r="K1400" s="5" t="n"/>
      <c r="L1400" s="4" t="n"/>
      <c r="M1400" s="5" t="n"/>
      <c r="N1400" s="4" t="n"/>
      <c r="O1400" s="15">
        <f>IF($F1400="","",EDATE($F1400,IF($G1400="",'Settings'!$B$6,$G1400)))</f>
        <v/>
      </c>
      <c r="P1400" s="9">
        <f>IF($O1400="","",IF(OR($M1400&lt;&gt;"",$L1400="Booked"),"Booked",IF(OR($L1400="Declined",$L1400="Moved / left"),"Closed",IF($O1400&lt;DATE(YEAR('Settings'!$B$5),MONTH('Settings'!$B$5),1),"Overdue",IF($O1400&lt;=EOMONTH('Settings'!$B$5,0),"Due this month",IF($O1400&lt;=EOMONTH('Settings'!$B$5,1),"Due next month","Not yet due"))))))</f>
        <v/>
      </c>
      <c r="Q1400" s="16">
        <f>IF($P1400="Overdue",'Settings'!$B$5-$O1400,"")</f>
        <v/>
      </c>
      <c r="R1400" s="16">
        <f>IF($A1400="","",COUNT($H1400,$J1400,$K1400))</f>
        <v/>
      </c>
      <c r="S1400" s="17">
        <f>IF($O1400="","",DATE(YEAR($O1400),MONTH($O1400),1))</f>
        <v/>
      </c>
      <c r="T1400" s="16">
        <f>IF($P1400="Overdue",COUNTIF($P$3:$P1400,"Overdue"),"")</f>
        <v/>
      </c>
    </row>
    <row r="1401">
      <c r="A1401" s="4" t="n"/>
      <c r="B1401" s="4" t="n"/>
      <c r="C1401" s="14" t="n"/>
      <c r="D1401" s="4" t="n"/>
      <c r="E1401" s="4" t="n"/>
      <c r="F1401" s="5" t="n"/>
      <c r="G1401" s="6" t="n"/>
      <c r="H1401" s="5" t="n"/>
      <c r="I1401" s="4" t="n"/>
      <c r="J1401" s="5" t="n"/>
      <c r="K1401" s="5" t="n"/>
      <c r="L1401" s="4" t="n"/>
      <c r="M1401" s="5" t="n"/>
      <c r="N1401" s="4" t="n"/>
      <c r="O1401" s="15">
        <f>IF($F1401="","",EDATE($F1401,IF($G1401="",'Settings'!$B$6,$G1401)))</f>
        <v/>
      </c>
      <c r="P1401" s="9">
        <f>IF($O1401="","",IF(OR($M1401&lt;&gt;"",$L1401="Booked"),"Booked",IF(OR($L1401="Declined",$L1401="Moved / left"),"Closed",IF($O1401&lt;DATE(YEAR('Settings'!$B$5),MONTH('Settings'!$B$5),1),"Overdue",IF($O1401&lt;=EOMONTH('Settings'!$B$5,0),"Due this month",IF($O1401&lt;=EOMONTH('Settings'!$B$5,1),"Due next month","Not yet due"))))))</f>
        <v/>
      </c>
      <c r="Q1401" s="16">
        <f>IF($P1401="Overdue",'Settings'!$B$5-$O1401,"")</f>
        <v/>
      </c>
      <c r="R1401" s="16">
        <f>IF($A1401="","",COUNT($H1401,$J1401,$K1401))</f>
        <v/>
      </c>
      <c r="S1401" s="17">
        <f>IF($O1401="","",DATE(YEAR($O1401),MONTH($O1401),1))</f>
        <v/>
      </c>
      <c r="T1401" s="16">
        <f>IF($P1401="Overdue",COUNTIF($P$3:$P1401,"Overdue"),"")</f>
        <v/>
      </c>
    </row>
    <row r="1402">
      <c r="A1402" s="4" t="n"/>
      <c r="B1402" s="4" t="n"/>
      <c r="C1402" s="14" t="n"/>
      <c r="D1402" s="4" t="n"/>
      <c r="E1402" s="4" t="n"/>
      <c r="F1402" s="5" t="n"/>
      <c r="G1402" s="6" t="n"/>
      <c r="H1402" s="5" t="n"/>
      <c r="I1402" s="4" t="n"/>
      <c r="J1402" s="5" t="n"/>
      <c r="K1402" s="5" t="n"/>
      <c r="L1402" s="4" t="n"/>
      <c r="M1402" s="5" t="n"/>
      <c r="N1402" s="4" t="n"/>
      <c r="O1402" s="15">
        <f>IF($F1402="","",EDATE($F1402,IF($G1402="",'Settings'!$B$6,$G1402)))</f>
        <v/>
      </c>
      <c r="P1402" s="9">
        <f>IF($O1402="","",IF(OR($M1402&lt;&gt;"",$L1402="Booked"),"Booked",IF(OR($L1402="Declined",$L1402="Moved / left"),"Closed",IF($O1402&lt;DATE(YEAR('Settings'!$B$5),MONTH('Settings'!$B$5),1),"Overdue",IF($O1402&lt;=EOMONTH('Settings'!$B$5,0),"Due this month",IF($O1402&lt;=EOMONTH('Settings'!$B$5,1),"Due next month","Not yet due"))))))</f>
        <v/>
      </c>
      <c r="Q1402" s="16">
        <f>IF($P1402="Overdue",'Settings'!$B$5-$O1402,"")</f>
        <v/>
      </c>
      <c r="R1402" s="16">
        <f>IF($A1402="","",COUNT($H1402,$J1402,$K1402))</f>
        <v/>
      </c>
      <c r="S1402" s="17">
        <f>IF($O1402="","",DATE(YEAR($O1402),MONTH($O1402),1))</f>
        <v/>
      </c>
      <c r="T1402" s="16">
        <f>IF($P1402="Overdue",COUNTIF($P$3:$P1402,"Overdue"),"")</f>
        <v/>
      </c>
    </row>
    <row r="1403">
      <c r="A1403" s="4" t="n"/>
      <c r="B1403" s="4" t="n"/>
      <c r="C1403" s="14" t="n"/>
      <c r="D1403" s="4" t="n"/>
      <c r="E1403" s="4" t="n"/>
      <c r="F1403" s="5" t="n"/>
      <c r="G1403" s="6" t="n"/>
      <c r="H1403" s="5" t="n"/>
      <c r="I1403" s="4" t="n"/>
      <c r="J1403" s="5" t="n"/>
      <c r="K1403" s="5" t="n"/>
      <c r="L1403" s="4" t="n"/>
      <c r="M1403" s="5" t="n"/>
      <c r="N1403" s="4" t="n"/>
      <c r="O1403" s="15">
        <f>IF($F1403="","",EDATE($F1403,IF($G1403="",'Settings'!$B$6,$G1403)))</f>
        <v/>
      </c>
      <c r="P1403" s="9">
        <f>IF($O1403="","",IF(OR($M1403&lt;&gt;"",$L1403="Booked"),"Booked",IF(OR($L1403="Declined",$L1403="Moved / left"),"Closed",IF($O1403&lt;DATE(YEAR('Settings'!$B$5),MONTH('Settings'!$B$5),1),"Overdue",IF($O1403&lt;=EOMONTH('Settings'!$B$5,0),"Due this month",IF($O1403&lt;=EOMONTH('Settings'!$B$5,1),"Due next month","Not yet due"))))))</f>
        <v/>
      </c>
      <c r="Q1403" s="16">
        <f>IF($P1403="Overdue",'Settings'!$B$5-$O1403,"")</f>
        <v/>
      </c>
      <c r="R1403" s="16">
        <f>IF($A1403="","",COUNT($H1403,$J1403,$K1403))</f>
        <v/>
      </c>
      <c r="S1403" s="17">
        <f>IF($O1403="","",DATE(YEAR($O1403),MONTH($O1403),1))</f>
        <v/>
      </c>
      <c r="T1403" s="16">
        <f>IF($P1403="Overdue",COUNTIF($P$3:$P1403,"Overdue"),"")</f>
        <v/>
      </c>
    </row>
    <row r="1404">
      <c r="A1404" s="4" t="n"/>
      <c r="B1404" s="4" t="n"/>
      <c r="C1404" s="14" t="n"/>
      <c r="D1404" s="4" t="n"/>
      <c r="E1404" s="4" t="n"/>
      <c r="F1404" s="5" t="n"/>
      <c r="G1404" s="6" t="n"/>
      <c r="H1404" s="5" t="n"/>
      <c r="I1404" s="4" t="n"/>
      <c r="J1404" s="5" t="n"/>
      <c r="K1404" s="5" t="n"/>
      <c r="L1404" s="4" t="n"/>
      <c r="M1404" s="5" t="n"/>
      <c r="N1404" s="4" t="n"/>
      <c r="O1404" s="15">
        <f>IF($F1404="","",EDATE($F1404,IF($G1404="",'Settings'!$B$6,$G1404)))</f>
        <v/>
      </c>
      <c r="P1404" s="9">
        <f>IF($O1404="","",IF(OR($M1404&lt;&gt;"",$L1404="Booked"),"Booked",IF(OR($L1404="Declined",$L1404="Moved / left"),"Closed",IF($O1404&lt;DATE(YEAR('Settings'!$B$5),MONTH('Settings'!$B$5),1),"Overdue",IF($O1404&lt;=EOMONTH('Settings'!$B$5,0),"Due this month",IF($O1404&lt;=EOMONTH('Settings'!$B$5,1),"Due next month","Not yet due"))))))</f>
        <v/>
      </c>
      <c r="Q1404" s="16">
        <f>IF($P1404="Overdue",'Settings'!$B$5-$O1404,"")</f>
        <v/>
      </c>
      <c r="R1404" s="16">
        <f>IF($A1404="","",COUNT($H1404,$J1404,$K1404))</f>
        <v/>
      </c>
      <c r="S1404" s="17">
        <f>IF($O1404="","",DATE(YEAR($O1404),MONTH($O1404),1))</f>
        <v/>
      </c>
      <c r="T1404" s="16">
        <f>IF($P1404="Overdue",COUNTIF($P$3:$P1404,"Overdue"),"")</f>
        <v/>
      </c>
    </row>
    <row r="1405">
      <c r="A1405" s="4" t="n"/>
      <c r="B1405" s="4" t="n"/>
      <c r="C1405" s="14" t="n"/>
      <c r="D1405" s="4" t="n"/>
      <c r="E1405" s="4" t="n"/>
      <c r="F1405" s="5" t="n"/>
      <c r="G1405" s="6" t="n"/>
      <c r="H1405" s="5" t="n"/>
      <c r="I1405" s="4" t="n"/>
      <c r="J1405" s="5" t="n"/>
      <c r="K1405" s="5" t="n"/>
      <c r="L1405" s="4" t="n"/>
      <c r="M1405" s="5" t="n"/>
      <c r="N1405" s="4" t="n"/>
      <c r="O1405" s="15">
        <f>IF($F1405="","",EDATE($F1405,IF($G1405="",'Settings'!$B$6,$G1405)))</f>
        <v/>
      </c>
      <c r="P1405" s="9">
        <f>IF($O1405="","",IF(OR($M1405&lt;&gt;"",$L1405="Booked"),"Booked",IF(OR($L1405="Declined",$L1405="Moved / left"),"Closed",IF($O1405&lt;DATE(YEAR('Settings'!$B$5),MONTH('Settings'!$B$5),1),"Overdue",IF($O1405&lt;=EOMONTH('Settings'!$B$5,0),"Due this month",IF($O1405&lt;=EOMONTH('Settings'!$B$5,1),"Due next month","Not yet due"))))))</f>
        <v/>
      </c>
      <c r="Q1405" s="16">
        <f>IF($P1405="Overdue",'Settings'!$B$5-$O1405,"")</f>
        <v/>
      </c>
      <c r="R1405" s="16">
        <f>IF($A1405="","",COUNT($H1405,$J1405,$K1405))</f>
        <v/>
      </c>
      <c r="S1405" s="17">
        <f>IF($O1405="","",DATE(YEAR($O1405),MONTH($O1405),1))</f>
        <v/>
      </c>
      <c r="T1405" s="16">
        <f>IF($P1405="Overdue",COUNTIF($P$3:$P1405,"Overdue"),"")</f>
        <v/>
      </c>
    </row>
    <row r="1406">
      <c r="A1406" s="4" t="n"/>
      <c r="B1406" s="4" t="n"/>
      <c r="C1406" s="14" t="n"/>
      <c r="D1406" s="4" t="n"/>
      <c r="E1406" s="4" t="n"/>
      <c r="F1406" s="5" t="n"/>
      <c r="G1406" s="6" t="n"/>
      <c r="H1406" s="5" t="n"/>
      <c r="I1406" s="4" t="n"/>
      <c r="J1406" s="5" t="n"/>
      <c r="K1406" s="5" t="n"/>
      <c r="L1406" s="4" t="n"/>
      <c r="M1406" s="5" t="n"/>
      <c r="N1406" s="4" t="n"/>
      <c r="O1406" s="15">
        <f>IF($F1406="","",EDATE($F1406,IF($G1406="",'Settings'!$B$6,$G1406)))</f>
        <v/>
      </c>
      <c r="P1406" s="9">
        <f>IF($O1406="","",IF(OR($M1406&lt;&gt;"",$L1406="Booked"),"Booked",IF(OR($L1406="Declined",$L1406="Moved / left"),"Closed",IF($O1406&lt;DATE(YEAR('Settings'!$B$5),MONTH('Settings'!$B$5),1),"Overdue",IF($O1406&lt;=EOMONTH('Settings'!$B$5,0),"Due this month",IF($O1406&lt;=EOMONTH('Settings'!$B$5,1),"Due next month","Not yet due"))))))</f>
        <v/>
      </c>
      <c r="Q1406" s="16">
        <f>IF($P1406="Overdue",'Settings'!$B$5-$O1406,"")</f>
        <v/>
      </c>
      <c r="R1406" s="16">
        <f>IF($A1406="","",COUNT($H1406,$J1406,$K1406))</f>
        <v/>
      </c>
      <c r="S1406" s="17">
        <f>IF($O1406="","",DATE(YEAR($O1406),MONTH($O1406),1))</f>
        <v/>
      </c>
      <c r="T1406" s="16">
        <f>IF($P1406="Overdue",COUNTIF($P$3:$P1406,"Overdue"),"")</f>
        <v/>
      </c>
    </row>
    <row r="1407">
      <c r="A1407" s="4" t="n"/>
      <c r="B1407" s="4" t="n"/>
      <c r="C1407" s="14" t="n"/>
      <c r="D1407" s="4" t="n"/>
      <c r="E1407" s="4" t="n"/>
      <c r="F1407" s="5" t="n"/>
      <c r="G1407" s="6" t="n"/>
      <c r="H1407" s="5" t="n"/>
      <c r="I1407" s="4" t="n"/>
      <c r="J1407" s="5" t="n"/>
      <c r="K1407" s="5" t="n"/>
      <c r="L1407" s="4" t="n"/>
      <c r="M1407" s="5" t="n"/>
      <c r="N1407" s="4" t="n"/>
      <c r="O1407" s="15">
        <f>IF($F1407="","",EDATE($F1407,IF($G1407="",'Settings'!$B$6,$G1407)))</f>
        <v/>
      </c>
      <c r="P1407" s="9">
        <f>IF($O1407="","",IF(OR($M1407&lt;&gt;"",$L1407="Booked"),"Booked",IF(OR($L1407="Declined",$L1407="Moved / left"),"Closed",IF($O1407&lt;DATE(YEAR('Settings'!$B$5),MONTH('Settings'!$B$5),1),"Overdue",IF($O1407&lt;=EOMONTH('Settings'!$B$5,0),"Due this month",IF($O1407&lt;=EOMONTH('Settings'!$B$5,1),"Due next month","Not yet due"))))))</f>
        <v/>
      </c>
      <c r="Q1407" s="16">
        <f>IF($P1407="Overdue",'Settings'!$B$5-$O1407,"")</f>
        <v/>
      </c>
      <c r="R1407" s="16">
        <f>IF($A1407="","",COUNT($H1407,$J1407,$K1407))</f>
        <v/>
      </c>
      <c r="S1407" s="17">
        <f>IF($O1407="","",DATE(YEAR($O1407),MONTH($O1407),1))</f>
        <v/>
      </c>
      <c r="T1407" s="16">
        <f>IF($P1407="Overdue",COUNTIF($P$3:$P1407,"Overdue"),"")</f>
        <v/>
      </c>
    </row>
    <row r="1408">
      <c r="A1408" s="4" t="n"/>
      <c r="B1408" s="4" t="n"/>
      <c r="C1408" s="14" t="n"/>
      <c r="D1408" s="4" t="n"/>
      <c r="E1408" s="4" t="n"/>
      <c r="F1408" s="5" t="n"/>
      <c r="G1408" s="6" t="n"/>
      <c r="H1408" s="5" t="n"/>
      <c r="I1408" s="4" t="n"/>
      <c r="J1408" s="5" t="n"/>
      <c r="K1408" s="5" t="n"/>
      <c r="L1408" s="4" t="n"/>
      <c r="M1408" s="5" t="n"/>
      <c r="N1408" s="4" t="n"/>
      <c r="O1408" s="15">
        <f>IF($F1408="","",EDATE($F1408,IF($G1408="",'Settings'!$B$6,$G1408)))</f>
        <v/>
      </c>
      <c r="P1408" s="9">
        <f>IF($O1408="","",IF(OR($M1408&lt;&gt;"",$L1408="Booked"),"Booked",IF(OR($L1408="Declined",$L1408="Moved / left"),"Closed",IF($O1408&lt;DATE(YEAR('Settings'!$B$5),MONTH('Settings'!$B$5),1),"Overdue",IF($O1408&lt;=EOMONTH('Settings'!$B$5,0),"Due this month",IF($O1408&lt;=EOMONTH('Settings'!$B$5,1),"Due next month","Not yet due"))))))</f>
        <v/>
      </c>
      <c r="Q1408" s="16">
        <f>IF($P1408="Overdue",'Settings'!$B$5-$O1408,"")</f>
        <v/>
      </c>
      <c r="R1408" s="16">
        <f>IF($A1408="","",COUNT($H1408,$J1408,$K1408))</f>
        <v/>
      </c>
      <c r="S1408" s="17">
        <f>IF($O1408="","",DATE(YEAR($O1408),MONTH($O1408),1))</f>
        <v/>
      </c>
      <c r="T1408" s="16">
        <f>IF($P1408="Overdue",COUNTIF($P$3:$P1408,"Overdue"),"")</f>
        <v/>
      </c>
    </row>
    <row r="1409">
      <c r="A1409" s="4" t="n"/>
      <c r="B1409" s="4" t="n"/>
      <c r="C1409" s="14" t="n"/>
      <c r="D1409" s="4" t="n"/>
      <c r="E1409" s="4" t="n"/>
      <c r="F1409" s="5" t="n"/>
      <c r="G1409" s="6" t="n"/>
      <c r="H1409" s="5" t="n"/>
      <c r="I1409" s="4" t="n"/>
      <c r="J1409" s="5" t="n"/>
      <c r="K1409" s="5" t="n"/>
      <c r="L1409" s="4" t="n"/>
      <c r="M1409" s="5" t="n"/>
      <c r="N1409" s="4" t="n"/>
      <c r="O1409" s="15">
        <f>IF($F1409="","",EDATE($F1409,IF($G1409="",'Settings'!$B$6,$G1409)))</f>
        <v/>
      </c>
      <c r="P1409" s="9">
        <f>IF($O1409="","",IF(OR($M1409&lt;&gt;"",$L1409="Booked"),"Booked",IF(OR($L1409="Declined",$L1409="Moved / left"),"Closed",IF($O1409&lt;DATE(YEAR('Settings'!$B$5),MONTH('Settings'!$B$5),1),"Overdue",IF($O1409&lt;=EOMONTH('Settings'!$B$5,0),"Due this month",IF($O1409&lt;=EOMONTH('Settings'!$B$5,1),"Due next month","Not yet due"))))))</f>
        <v/>
      </c>
      <c r="Q1409" s="16">
        <f>IF($P1409="Overdue",'Settings'!$B$5-$O1409,"")</f>
        <v/>
      </c>
      <c r="R1409" s="16">
        <f>IF($A1409="","",COUNT($H1409,$J1409,$K1409))</f>
        <v/>
      </c>
      <c r="S1409" s="17">
        <f>IF($O1409="","",DATE(YEAR($O1409),MONTH($O1409),1))</f>
        <v/>
      </c>
      <c r="T1409" s="16">
        <f>IF($P1409="Overdue",COUNTIF($P$3:$P1409,"Overdue"),"")</f>
        <v/>
      </c>
    </row>
    <row r="1410">
      <c r="A1410" s="4" t="n"/>
      <c r="B1410" s="4" t="n"/>
      <c r="C1410" s="14" t="n"/>
      <c r="D1410" s="4" t="n"/>
      <c r="E1410" s="4" t="n"/>
      <c r="F1410" s="5" t="n"/>
      <c r="G1410" s="6" t="n"/>
      <c r="H1410" s="5" t="n"/>
      <c r="I1410" s="4" t="n"/>
      <c r="J1410" s="5" t="n"/>
      <c r="K1410" s="5" t="n"/>
      <c r="L1410" s="4" t="n"/>
      <c r="M1410" s="5" t="n"/>
      <c r="N1410" s="4" t="n"/>
      <c r="O1410" s="15">
        <f>IF($F1410="","",EDATE($F1410,IF($G1410="",'Settings'!$B$6,$G1410)))</f>
        <v/>
      </c>
      <c r="P1410" s="9">
        <f>IF($O1410="","",IF(OR($M1410&lt;&gt;"",$L1410="Booked"),"Booked",IF(OR($L1410="Declined",$L1410="Moved / left"),"Closed",IF($O1410&lt;DATE(YEAR('Settings'!$B$5),MONTH('Settings'!$B$5),1),"Overdue",IF($O1410&lt;=EOMONTH('Settings'!$B$5,0),"Due this month",IF($O1410&lt;=EOMONTH('Settings'!$B$5,1),"Due next month","Not yet due"))))))</f>
        <v/>
      </c>
      <c r="Q1410" s="16">
        <f>IF($P1410="Overdue",'Settings'!$B$5-$O1410,"")</f>
        <v/>
      </c>
      <c r="R1410" s="16">
        <f>IF($A1410="","",COUNT($H1410,$J1410,$K1410))</f>
        <v/>
      </c>
      <c r="S1410" s="17">
        <f>IF($O1410="","",DATE(YEAR($O1410),MONTH($O1410),1))</f>
        <v/>
      </c>
      <c r="T1410" s="16">
        <f>IF($P1410="Overdue",COUNTIF($P$3:$P1410,"Overdue"),"")</f>
        <v/>
      </c>
    </row>
    <row r="1411">
      <c r="A1411" s="4" t="n"/>
      <c r="B1411" s="4" t="n"/>
      <c r="C1411" s="14" t="n"/>
      <c r="D1411" s="4" t="n"/>
      <c r="E1411" s="4" t="n"/>
      <c r="F1411" s="5" t="n"/>
      <c r="G1411" s="6" t="n"/>
      <c r="H1411" s="5" t="n"/>
      <c r="I1411" s="4" t="n"/>
      <c r="J1411" s="5" t="n"/>
      <c r="K1411" s="5" t="n"/>
      <c r="L1411" s="4" t="n"/>
      <c r="M1411" s="5" t="n"/>
      <c r="N1411" s="4" t="n"/>
      <c r="O1411" s="15">
        <f>IF($F1411="","",EDATE($F1411,IF($G1411="",'Settings'!$B$6,$G1411)))</f>
        <v/>
      </c>
      <c r="P1411" s="9">
        <f>IF($O1411="","",IF(OR($M1411&lt;&gt;"",$L1411="Booked"),"Booked",IF(OR($L1411="Declined",$L1411="Moved / left"),"Closed",IF($O1411&lt;DATE(YEAR('Settings'!$B$5),MONTH('Settings'!$B$5),1),"Overdue",IF($O1411&lt;=EOMONTH('Settings'!$B$5,0),"Due this month",IF($O1411&lt;=EOMONTH('Settings'!$B$5,1),"Due next month","Not yet due"))))))</f>
        <v/>
      </c>
      <c r="Q1411" s="16">
        <f>IF($P1411="Overdue",'Settings'!$B$5-$O1411,"")</f>
        <v/>
      </c>
      <c r="R1411" s="16">
        <f>IF($A1411="","",COUNT($H1411,$J1411,$K1411))</f>
        <v/>
      </c>
      <c r="S1411" s="17">
        <f>IF($O1411="","",DATE(YEAR($O1411),MONTH($O1411),1))</f>
        <v/>
      </c>
      <c r="T1411" s="16">
        <f>IF($P1411="Overdue",COUNTIF($P$3:$P1411,"Overdue"),"")</f>
        <v/>
      </c>
    </row>
    <row r="1412">
      <c r="A1412" s="4" t="n"/>
      <c r="B1412" s="4" t="n"/>
      <c r="C1412" s="14" t="n"/>
      <c r="D1412" s="4" t="n"/>
      <c r="E1412" s="4" t="n"/>
      <c r="F1412" s="5" t="n"/>
      <c r="G1412" s="6" t="n"/>
      <c r="H1412" s="5" t="n"/>
      <c r="I1412" s="4" t="n"/>
      <c r="J1412" s="5" t="n"/>
      <c r="K1412" s="5" t="n"/>
      <c r="L1412" s="4" t="n"/>
      <c r="M1412" s="5" t="n"/>
      <c r="N1412" s="4" t="n"/>
      <c r="O1412" s="15">
        <f>IF($F1412="","",EDATE($F1412,IF($G1412="",'Settings'!$B$6,$G1412)))</f>
        <v/>
      </c>
      <c r="P1412" s="9">
        <f>IF($O1412="","",IF(OR($M1412&lt;&gt;"",$L1412="Booked"),"Booked",IF(OR($L1412="Declined",$L1412="Moved / left"),"Closed",IF($O1412&lt;DATE(YEAR('Settings'!$B$5),MONTH('Settings'!$B$5),1),"Overdue",IF($O1412&lt;=EOMONTH('Settings'!$B$5,0),"Due this month",IF($O1412&lt;=EOMONTH('Settings'!$B$5,1),"Due next month","Not yet due"))))))</f>
        <v/>
      </c>
      <c r="Q1412" s="16">
        <f>IF($P1412="Overdue",'Settings'!$B$5-$O1412,"")</f>
        <v/>
      </c>
      <c r="R1412" s="16">
        <f>IF($A1412="","",COUNT($H1412,$J1412,$K1412))</f>
        <v/>
      </c>
      <c r="S1412" s="17">
        <f>IF($O1412="","",DATE(YEAR($O1412),MONTH($O1412),1))</f>
        <v/>
      </c>
      <c r="T1412" s="16">
        <f>IF($P1412="Overdue",COUNTIF($P$3:$P1412,"Overdue"),"")</f>
        <v/>
      </c>
    </row>
    <row r="1413">
      <c r="A1413" s="4" t="n"/>
      <c r="B1413" s="4" t="n"/>
      <c r="C1413" s="14" t="n"/>
      <c r="D1413" s="4" t="n"/>
      <c r="E1413" s="4" t="n"/>
      <c r="F1413" s="5" t="n"/>
      <c r="G1413" s="6" t="n"/>
      <c r="H1413" s="5" t="n"/>
      <c r="I1413" s="4" t="n"/>
      <c r="J1413" s="5" t="n"/>
      <c r="K1413" s="5" t="n"/>
      <c r="L1413" s="4" t="n"/>
      <c r="M1413" s="5" t="n"/>
      <c r="N1413" s="4" t="n"/>
      <c r="O1413" s="15">
        <f>IF($F1413="","",EDATE($F1413,IF($G1413="",'Settings'!$B$6,$G1413)))</f>
        <v/>
      </c>
      <c r="P1413" s="9">
        <f>IF($O1413="","",IF(OR($M1413&lt;&gt;"",$L1413="Booked"),"Booked",IF(OR($L1413="Declined",$L1413="Moved / left"),"Closed",IF($O1413&lt;DATE(YEAR('Settings'!$B$5),MONTH('Settings'!$B$5),1),"Overdue",IF($O1413&lt;=EOMONTH('Settings'!$B$5,0),"Due this month",IF($O1413&lt;=EOMONTH('Settings'!$B$5,1),"Due next month","Not yet due"))))))</f>
        <v/>
      </c>
      <c r="Q1413" s="16">
        <f>IF($P1413="Overdue",'Settings'!$B$5-$O1413,"")</f>
        <v/>
      </c>
      <c r="R1413" s="16">
        <f>IF($A1413="","",COUNT($H1413,$J1413,$K1413))</f>
        <v/>
      </c>
      <c r="S1413" s="17">
        <f>IF($O1413="","",DATE(YEAR($O1413),MONTH($O1413),1))</f>
        <v/>
      </c>
      <c r="T1413" s="16">
        <f>IF($P1413="Overdue",COUNTIF($P$3:$P1413,"Overdue"),"")</f>
        <v/>
      </c>
    </row>
    <row r="1414">
      <c r="A1414" s="4" t="n"/>
      <c r="B1414" s="4" t="n"/>
      <c r="C1414" s="14" t="n"/>
      <c r="D1414" s="4" t="n"/>
      <c r="E1414" s="4" t="n"/>
      <c r="F1414" s="5" t="n"/>
      <c r="G1414" s="6" t="n"/>
      <c r="H1414" s="5" t="n"/>
      <c r="I1414" s="4" t="n"/>
      <c r="J1414" s="5" t="n"/>
      <c r="K1414" s="5" t="n"/>
      <c r="L1414" s="4" t="n"/>
      <c r="M1414" s="5" t="n"/>
      <c r="N1414" s="4" t="n"/>
      <c r="O1414" s="15">
        <f>IF($F1414="","",EDATE($F1414,IF($G1414="",'Settings'!$B$6,$G1414)))</f>
        <v/>
      </c>
      <c r="P1414" s="9">
        <f>IF($O1414="","",IF(OR($M1414&lt;&gt;"",$L1414="Booked"),"Booked",IF(OR($L1414="Declined",$L1414="Moved / left"),"Closed",IF($O1414&lt;DATE(YEAR('Settings'!$B$5),MONTH('Settings'!$B$5),1),"Overdue",IF($O1414&lt;=EOMONTH('Settings'!$B$5,0),"Due this month",IF($O1414&lt;=EOMONTH('Settings'!$B$5,1),"Due next month","Not yet due"))))))</f>
        <v/>
      </c>
      <c r="Q1414" s="16">
        <f>IF($P1414="Overdue",'Settings'!$B$5-$O1414,"")</f>
        <v/>
      </c>
      <c r="R1414" s="16">
        <f>IF($A1414="","",COUNT($H1414,$J1414,$K1414))</f>
        <v/>
      </c>
      <c r="S1414" s="17">
        <f>IF($O1414="","",DATE(YEAR($O1414),MONTH($O1414),1))</f>
        <v/>
      </c>
      <c r="T1414" s="16">
        <f>IF($P1414="Overdue",COUNTIF($P$3:$P1414,"Overdue"),"")</f>
        <v/>
      </c>
    </row>
    <row r="1415">
      <c r="A1415" s="4" t="n"/>
      <c r="B1415" s="4" t="n"/>
      <c r="C1415" s="14" t="n"/>
      <c r="D1415" s="4" t="n"/>
      <c r="E1415" s="4" t="n"/>
      <c r="F1415" s="5" t="n"/>
      <c r="G1415" s="6" t="n"/>
      <c r="H1415" s="5" t="n"/>
      <c r="I1415" s="4" t="n"/>
      <c r="J1415" s="5" t="n"/>
      <c r="K1415" s="5" t="n"/>
      <c r="L1415" s="4" t="n"/>
      <c r="M1415" s="5" t="n"/>
      <c r="N1415" s="4" t="n"/>
      <c r="O1415" s="15">
        <f>IF($F1415="","",EDATE($F1415,IF($G1415="",'Settings'!$B$6,$G1415)))</f>
        <v/>
      </c>
      <c r="P1415" s="9">
        <f>IF($O1415="","",IF(OR($M1415&lt;&gt;"",$L1415="Booked"),"Booked",IF(OR($L1415="Declined",$L1415="Moved / left"),"Closed",IF($O1415&lt;DATE(YEAR('Settings'!$B$5),MONTH('Settings'!$B$5),1),"Overdue",IF($O1415&lt;=EOMONTH('Settings'!$B$5,0),"Due this month",IF($O1415&lt;=EOMONTH('Settings'!$B$5,1),"Due next month","Not yet due"))))))</f>
        <v/>
      </c>
      <c r="Q1415" s="16">
        <f>IF($P1415="Overdue",'Settings'!$B$5-$O1415,"")</f>
        <v/>
      </c>
      <c r="R1415" s="16">
        <f>IF($A1415="","",COUNT($H1415,$J1415,$K1415))</f>
        <v/>
      </c>
      <c r="S1415" s="17">
        <f>IF($O1415="","",DATE(YEAR($O1415),MONTH($O1415),1))</f>
        <v/>
      </c>
      <c r="T1415" s="16">
        <f>IF($P1415="Overdue",COUNTIF($P$3:$P1415,"Overdue"),"")</f>
        <v/>
      </c>
    </row>
    <row r="1416">
      <c r="A1416" s="4" t="n"/>
      <c r="B1416" s="4" t="n"/>
      <c r="C1416" s="14" t="n"/>
      <c r="D1416" s="4" t="n"/>
      <c r="E1416" s="4" t="n"/>
      <c r="F1416" s="5" t="n"/>
      <c r="G1416" s="6" t="n"/>
      <c r="H1416" s="5" t="n"/>
      <c r="I1416" s="4" t="n"/>
      <c r="J1416" s="5" t="n"/>
      <c r="K1416" s="5" t="n"/>
      <c r="L1416" s="4" t="n"/>
      <c r="M1416" s="5" t="n"/>
      <c r="N1416" s="4" t="n"/>
      <c r="O1416" s="15">
        <f>IF($F1416="","",EDATE($F1416,IF($G1416="",'Settings'!$B$6,$G1416)))</f>
        <v/>
      </c>
      <c r="P1416" s="9">
        <f>IF($O1416="","",IF(OR($M1416&lt;&gt;"",$L1416="Booked"),"Booked",IF(OR($L1416="Declined",$L1416="Moved / left"),"Closed",IF($O1416&lt;DATE(YEAR('Settings'!$B$5),MONTH('Settings'!$B$5),1),"Overdue",IF($O1416&lt;=EOMONTH('Settings'!$B$5,0),"Due this month",IF($O1416&lt;=EOMONTH('Settings'!$B$5,1),"Due next month","Not yet due"))))))</f>
        <v/>
      </c>
      <c r="Q1416" s="16">
        <f>IF($P1416="Overdue",'Settings'!$B$5-$O1416,"")</f>
        <v/>
      </c>
      <c r="R1416" s="16">
        <f>IF($A1416="","",COUNT($H1416,$J1416,$K1416))</f>
        <v/>
      </c>
      <c r="S1416" s="17">
        <f>IF($O1416="","",DATE(YEAR($O1416),MONTH($O1416),1))</f>
        <v/>
      </c>
      <c r="T1416" s="16">
        <f>IF($P1416="Overdue",COUNTIF($P$3:$P1416,"Overdue"),"")</f>
        <v/>
      </c>
    </row>
    <row r="1417">
      <c r="A1417" s="4" t="n"/>
      <c r="B1417" s="4" t="n"/>
      <c r="C1417" s="14" t="n"/>
      <c r="D1417" s="4" t="n"/>
      <c r="E1417" s="4" t="n"/>
      <c r="F1417" s="5" t="n"/>
      <c r="G1417" s="6" t="n"/>
      <c r="H1417" s="5" t="n"/>
      <c r="I1417" s="4" t="n"/>
      <c r="J1417" s="5" t="n"/>
      <c r="K1417" s="5" t="n"/>
      <c r="L1417" s="4" t="n"/>
      <c r="M1417" s="5" t="n"/>
      <c r="N1417" s="4" t="n"/>
      <c r="O1417" s="15">
        <f>IF($F1417="","",EDATE($F1417,IF($G1417="",'Settings'!$B$6,$G1417)))</f>
        <v/>
      </c>
      <c r="P1417" s="9">
        <f>IF($O1417="","",IF(OR($M1417&lt;&gt;"",$L1417="Booked"),"Booked",IF(OR($L1417="Declined",$L1417="Moved / left"),"Closed",IF($O1417&lt;DATE(YEAR('Settings'!$B$5),MONTH('Settings'!$B$5),1),"Overdue",IF($O1417&lt;=EOMONTH('Settings'!$B$5,0),"Due this month",IF($O1417&lt;=EOMONTH('Settings'!$B$5,1),"Due next month","Not yet due"))))))</f>
        <v/>
      </c>
      <c r="Q1417" s="16">
        <f>IF($P1417="Overdue",'Settings'!$B$5-$O1417,"")</f>
        <v/>
      </c>
      <c r="R1417" s="16">
        <f>IF($A1417="","",COUNT($H1417,$J1417,$K1417))</f>
        <v/>
      </c>
      <c r="S1417" s="17">
        <f>IF($O1417="","",DATE(YEAR($O1417),MONTH($O1417),1))</f>
        <v/>
      </c>
      <c r="T1417" s="16">
        <f>IF($P1417="Overdue",COUNTIF($P$3:$P1417,"Overdue"),"")</f>
        <v/>
      </c>
    </row>
    <row r="1418">
      <c r="A1418" s="4" t="n"/>
      <c r="B1418" s="4" t="n"/>
      <c r="C1418" s="14" t="n"/>
      <c r="D1418" s="4" t="n"/>
      <c r="E1418" s="4" t="n"/>
      <c r="F1418" s="5" t="n"/>
      <c r="G1418" s="6" t="n"/>
      <c r="H1418" s="5" t="n"/>
      <c r="I1418" s="4" t="n"/>
      <c r="J1418" s="5" t="n"/>
      <c r="K1418" s="5" t="n"/>
      <c r="L1418" s="4" t="n"/>
      <c r="M1418" s="5" t="n"/>
      <c r="N1418" s="4" t="n"/>
      <c r="O1418" s="15">
        <f>IF($F1418="","",EDATE($F1418,IF($G1418="",'Settings'!$B$6,$G1418)))</f>
        <v/>
      </c>
      <c r="P1418" s="9">
        <f>IF($O1418="","",IF(OR($M1418&lt;&gt;"",$L1418="Booked"),"Booked",IF(OR($L1418="Declined",$L1418="Moved / left"),"Closed",IF($O1418&lt;DATE(YEAR('Settings'!$B$5),MONTH('Settings'!$B$5),1),"Overdue",IF($O1418&lt;=EOMONTH('Settings'!$B$5,0),"Due this month",IF($O1418&lt;=EOMONTH('Settings'!$B$5,1),"Due next month","Not yet due"))))))</f>
        <v/>
      </c>
      <c r="Q1418" s="16">
        <f>IF($P1418="Overdue",'Settings'!$B$5-$O1418,"")</f>
        <v/>
      </c>
      <c r="R1418" s="16">
        <f>IF($A1418="","",COUNT($H1418,$J1418,$K1418))</f>
        <v/>
      </c>
      <c r="S1418" s="17">
        <f>IF($O1418="","",DATE(YEAR($O1418),MONTH($O1418),1))</f>
        <v/>
      </c>
      <c r="T1418" s="16">
        <f>IF($P1418="Overdue",COUNTIF($P$3:$P1418,"Overdue"),"")</f>
        <v/>
      </c>
    </row>
    <row r="1419">
      <c r="A1419" s="4" t="n"/>
      <c r="B1419" s="4" t="n"/>
      <c r="C1419" s="14" t="n"/>
      <c r="D1419" s="4" t="n"/>
      <c r="E1419" s="4" t="n"/>
      <c r="F1419" s="5" t="n"/>
      <c r="G1419" s="6" t="n"/>
      <c r="H1419" s="5" t="n"/>
      <c r="I1419" s="4" t="n"/>
      <c r="J1419" s="5" t="n"/>
      <c r="K1419" s="5" t="n"/>
      <c r="L1419" s="4" t="n"/>
      <c r="M1419" s="5" t="n"/>
      <c r="N1419" s="4" t="n"/>
      <c r="O1419" s="15">
        <f>IF($F1419="","",EDATE($F1419,IF($G1419="",'Settings'!$B$6,$G1419)))</f>
        <v/>
      </c>
      <c r="P1419" s="9">
        <f>IF($O1419="","",IF(OR($M1419&lt;&gt;"",$L1419="Booked"),"Booked",IF(OR($L1419="Declined",$L1419="Moved / left"),"Closed",IF($O1419&lt;DATE(YEAR('Settings'!$B$5),MONTH('Settings'!$B$5),1),"Overdue",IF($O1419&lt;=EOMONTH('Settings'!$B$5,0),"Due this month",IF($O1419&lt;=EOMONTH('Settings'!$B$5,1),"Due next month","Not yet due"))))))</f>
        <v/>
      </c>
      <c r="Q1419" s="16">
        <f>IF($P1419="Overdue",'Settings'!$B$5-$O1419,"")</f>
        <v/>
      </c>
      <c r="R1419" s="16">
        <f>IF($A1419="","",COUNT($H1419,$J1419,$K1419))</f>
        <v/>
      </c>
      <c r="S1419" s="17">
        <f>IF($O1419="","",DATE(YEAR($O1419),MONTH($O1419),1))</f>
        <v/>
      </c>
      <c r="T1419" s="16">
        <f>IF($P1419="Overdue",COUNTIF($P$3:$P1419,"Overdue"),"")</f>
        <v/>
      </c>
    </row>
    <row r="1420">
      <c r="A1420" s="4" t="n"/>
      <c r="B1420" s="4" t="n"/>
      <c r="C1420" s="14" t="n"/>
      <c r="D1420" s="4" t="n"/>
      <c r="E1420" s="4" t="n"/>
      <c r="F1420" s="5" t="n"/>
      <c r="G1420" s="6" t="n"/>
      <c r="H1420" s="5" t="n"/>
      <c r="I1420" s="4" t="n"/>
      <c r="J1420" s="5" t="n"/>
      <c r="K1420" s="5" t="n"/>
      <c r="L1420" s="4" t="n"/>
      <c r="M1420" s="5" t="n"/>
      <c r="N1420" s="4" t="n"/>
      <c r="O1420" s="15">
        <f>IF($F1420="","",EDATE($F1420,IF($G1420="",'Settings'!$B$6,$G1420)))</f>
        <v/>
      </c>
      <c r="P1420" s="9">
        <f>IF($O1420="","",IF(OR($M1420&lt;&gt;"",$L1420="Booked"),"Booked",IF(OR($L1420="Declined",$L1420="Moved / left"),"Closed",IF($O1420&lt;DATE(YEAR('Settings'!$B$5),MONTH('Settings'!$B$5),1),"Overdue",IF($O1420&lt;=EOMONTH('Settings'!$B$5,0),"Due this month",IF($O1420&lt;=EOMONTH('Settings'!$B$5,1),"Due next month","Not yet due"))))))</f>
        <v/>
      </c>
      <c r="Q1420" s="16">
        <f>IF($P1420="Overdue",'Settings'!$B$5-$O1420,"")</f>
        <v/>
      </c>
      <c r="R1420" s="16">
        <f>IF($A1420="","",COUNT($H1420,$J1420,$K1420))</f>
        <v/>
      </c>
      <c r="S1420" s="17">
        <f>IF($O1420="","",DATE(YEAR($O1420),MONTH($O1420),1))</f>
        <v/>
      </c>
      <c r="T1420" s="16">
        <f>IF($P1420="Overdue",COUNTIF($P$3:$P1420,"Overdue"),"")</f>
        <v/>
      </c>
    </row>
    <row r="1421">
      <c r="A1421" s="4" t="n"/>
      <c r="B1421" s="4" t="n"/>
      <c r="C1421" s="14" t="n"/>
      <c r="D1421" s="4" t="n"/>
      <c r="E1421" s="4" t="n"/>
      <c r="F1421" s="5" t="n"/>
      <c r="G1421" s="6" t="n"/>
      <c r="H1421" s="5" t="n"/>
      <c r="I1421" s="4" t="n"/>
      <c r="J1421" s="5" t="n"/>
      <c r="K1421" s="5" t="n"/>
      <c r="L1421" s="4" t="n"/>
      <c r="M1421" s="5" t="n"/>
      <c r="N1421" s="4" t="n"/>
      <c r="O1421" s="15">
        <f>IF($F1421="","",EDATE($F1421,IF($G1421="",'Settings'!$B$6,$G1421)))</f>
        <v/>
      </c>
      <c r="P1421" s="9">
        <f>IF($O1421="","",IF(OR($M1421&lt;&gt;"",$L1421="Booked"),"Booked",IF(OR($L1421="Declined",$L1421="Moved / left"),"Closed",IF($O1421&lt;DATE(YEAR('Settings'!$B$5),MONTH('Settings'!$B$5),1),"Overdue",IF($O1421&lt;=EOMONTH('Settings'!$B$5,0),"Due this month",IF($O1421&lt;=EOMONTH('Settings'!$B$5,1),"Due next month","Not yet due"))))))</f>
        <v/>
      </c>
      <c r="Q1421" s="16">
        <f>IF($P1421="Overdue",'Settings'!$B$5-$O1421,"")</f>
        <v/>
      </c>
      <c r="R1421" s="16">
        <f>IF($A1421="","",COUNT($H1421,$J1421,$K1421))</f>
        <v/>
      </c>
      <c r="S1421" s="17">
        <f>IF($O1421="","",DATE(YEAR($O1421),MONTH($O1421),1))</f>
        <v/>
      </c>
      <c r="T1421" s="16">
        <f>IF($P1421="Overdue",COUNTIF($P$3:$P1421,"Overdue"),"")</f>
        <v/>
      </c>
    </row>
    <row r="1422">
      <c r="A1422" s="4" t="n"/>
      <c r="B1422" s="4" t="n"/>
      <c r="C1422" s="14" t="n"/>
      <c r="D1422" s="4" t="n"/>
      <c r="E1422" s="4" t="n"/>
      <c r="F1422" s="5" t="n"/>
      <c r="G1422" s="6" t="n"/>
      <c r="H1422" s="5" t="n"/>
      <c r="I1422" s="4" t="n"/>
      <c r="J1422" s="5" t="n"/>
      <c r="K1422" s="5" t="n"/>
      <c r="L1422" s="4" t="n"/>
      <c r="M1422" s="5" t="n"/>
      <c r="N1422" s="4" t="n"/>
      <c r="O1422" s="15">
        <f>IF($F1422="","",EDATE($F1422,IF($G1422="",'Settings'!$B$6,$G1422)))</f>
        <v/>
      </c>
      <c r="P1422" s="9">
        <f>IF($O1422="","",IF(OR($M1422&lt;&gt;"",$L1422="Booked"),"Booked",IF(OR($L1422="Declined",$L1422="Moved / left"),"Closed",IF($O1422&lt;DATE(YEAR('Settings'!$B$5),MONTH('Settings'!$B$5),1),"Overdue",IF($O1422&lt;=EOMONTH('Settings'!$B$5,0),"Due this month",IF($O1422&lt;=EOMONTH('Settings'!$B$5,1),"Due next month","Not yet due"))))))</f>
        <v/>
      </c>
      <c r="Q1422" s="16">
        <f>IF($P1422="Overdue",'Settings'!$B$5-$O1422,"")</f>
        <v/>
      </c>
      <c r="R1422" s="16">
        <f>IF($A1422="","",COUNT($H1422,$J1422,$K1422))</f>
        <v/>
      </c>
      <c r="S1422" s="17">
        <f>IF($O1422="","",DATE(YEAR($O1422),MONTH($O1422),1))</f>
        <v/>
      </c>
      <c r="T1422" s="16">
        <f>IF($P1422="Overdue",COUNTIF($P$3:$P1422,"Overdue"),"")</f>
        <v/>
      </c>
    </row>
    <row r="1423">
      <c r="A1423" s="4" t="n"/>
      <c r="B1423" s="4" t="n"/>
      <c r="C1423" s="14" t="n"/>
      <c r="D1423" s="4" t="n"/>
      <c r="E1423" s="4" t="n"/>
      <c r="F1423" s="5" t="n"/>
      <c r="G1423" s="6" t="n"/>
      <c r="H1423" s="5" t="n"/>
      <c r="I1423" s="4" t="n"/>
      <c r="J1423" s="5" t="n"/>
      <c r="K1423" s="5" t="n"/>
      <c r="L1423" s="4" t="n"/>
      <c r="M1423" s="5" t="n"/>
      <c r="N1423" s="4" t="n"/>
      <c r="O1423" s="15">
        <f>IF($F1423="","",EDATE($F1423,IF($G1423="",'Settings'!$B$6,$G1423)))</f>
        <v/>
      </c>
      <c r="P1423" s="9">
        <f>IF($O1423="","",IF(OR($M1423&lt;&gt;"",$L1423="Booked"),"Booked",IF(OR($L1423="Declined",$L1423="Moved / left"),"Closed",IF($O1423&lt;DATE(YEAR('Settings'!$B$5),MONTH('Settings'!$B$5),1),"Overdue",IF($O1423&lt;=EOMONTH('Settings'!$B$5,0),"Due this month",IF($O1423&lt;=EOMONTH('Settings'!$B$5,1),"Due next month","Not yet due"))))))</f>
        <v/>
      </c>
      <c r="Q1423" s="16">
        <f>IF($P1423="Overdue",'Settings'!$B$5-$O1423,"")</f>
        <v/>
      </c>
      <c r="R1423" s="16">
        <f>IF($A1423="","",COUNT($H1423,$J1423,$K1423))</f>
        <v/>
      </c>
      <c r="S1423" s="17">
        <f>IF($O1423="","",DATE(YEAR($O1423),MONTH($O1423),1))</f>
        <v/>
      </c>
      <c r="T1423" s="16">
        <f>IF($P1423="Overdue",COUNTIF($P$3:$P1423,"Overdue"),"")</f>
        <v/>
      </c>
    </row>
    <row r="1424">
      <c r="A1424" s="4" t="n"/>
      <c r="B1424" s="4" t="n"/>
      <c r="C1424" s="14" t="n"/>
      <c r="D1424" s="4" t="n"/>
      <c r="E1424" s="4" t="n"/>
      <c r="F1424" s="5" t="n"/>
      <c r="G1424" s="6" t="n"/>
      <c r="H1424" s="5" t="n"/>
      <c r="I1424" s="4" t="n"/>
      <c r="J1424" s="5" t="n"/>
      <c r="K1424" s="5" t="n"/>
      <c r="L1424" s="4" t="n"/>
      <c r="M1424" s="5" t="n"/>
      <c r="N1424" s="4" t="n"/>
      <c r="O1424" s="15">
        <f>IF($F1424="","",EDATE($F1424,IF($G1424="",'Settings'!$B$6,$G1424)))</f>
        <v/>
      </c>
      <c r="P1424" s="9">
        <f>IF($O1424="","",IF(OR($M1424&lt;&gt;"",$L1424="Booked"),"Booked",IF(OR($L1424="Declined",$L1424="Moved / left"),"Closed",IF($O1424&lt;DATE(YEAR('Settings'!$B$5),MONTH('Settings'!$B$5),1),"Overdue",IF($O1424&lt;=EOMONTH('Settings'!$B$5,0),"Due this month",IF($O1424&lt;=EOMONTH('Settings'!$B$5,1),"Due next month","Not yet due"))))))</f>
        <v/>
      </c>
      <c r="Q1424" s="16">
        <f>IF($P1424="Overdue",'Settings'!$B$5-$O1424,"")</f>
        <v/>
      </c>
      <c r="R1424" s="16">
        <f>IF($A1424="","",COUNT($H1424,$J1424,$K1424))</f>
        <v/>
      </c>
      <c r="S1424" s="17">
        <f>IF($O1424="","",DATE(YEAR($O1424),MONTH($O1424),1))</f>
        <v/>
      </c>
      <c r="T1424" s="16">
        <f>IF($P1424="Overdue",COUNTIF($P$3:$P1424,"Overdue"),"")</f>
        <v/>
      </c>
    </row>
    <row r="1425">
      <c r="A1425" s="4" t="n"/>
      <c r="B1425" s="4" t="n"/>
      <c r="C1425" s="14" t="n"/>
      <c r="D1425" s="4" t="n"/>
      <c r="E1425" s="4" t="n"/>
      <c r="F1425" s="5" t="n"/>
      <c r="G1425" s="6" t="n"/>
      <c r="H1425" s="5" t="n"/>
      <c r="I1425" s="4" t="n"/>
      <c r="J1425" s="5" t="n"/>
      <c r="K1425" s="5" t="n"/>
      <c r="L1425" s="4" t="n"/>
      <c r="M1425" s="5" t="n"/>
      <c r="N1425" s="4" t="n"/>
      <c r="O1425" s="15">
        <f>IF($F1425="","",EDATE($F1425,IF($G1425="",'Settings'!$B$6,$G1425)))</f>
        <v/>
      </c>
      <c r="P1425" s="9">
        <f>IF($O1425="","",IF(OR($M1425&lt;&gt;"",$L1425="Booked"),"Booked",IF(OR($L1425="Declined",$L1425="Moved / left"),"Closed",IF($O1425&lt;DATE(YEAR('Settings'!$B$5),MONTH('Settings'!$B$5),1),"Overdue",IF($O1425&lt;=EOMONTH('Settings'!$B$5,0),"Due this month",IF($O1425&lt;=EOMONTH('Settings'!$B$5,1),"Due next month","Not yet due"))))))</f>
        <v/>
      </c>
      <c r="Q1425" s="16">
        <f>IF($P1425="Overdue",'Settings'!$B$5-$O1425,"")</f>
        <v/>
      </c>
      <c r="R1425" s="16">
        <f>IF($A1425="","",COUNT($H1425,$J1425,$K1425))</f>
        <v/>
      </c>
      <c r="S1425" s="17">
        <f>IF($O1425="","",DATE(YEAR($O1425),MONTH($O1425),1))</f>
        <v/>
      </c>
      <c r="T1425" s="16">
        <f>IF($P1425="Overdue",COUNTIF($P$3:$P1425,"Overdue"),"")</f>
        <v/>
      </c>
    </row>
    <row r="1426">
      <c r="A1426" s="4" t="n"/>
      <c r="B1426" s="4" t="n"/>
      <c r="C1426" s="14" t="n"/>
      <c r="D1426" s="4" t="n"/>
      <c r="E1426" s="4" t="n"/>
      <c r="F1426" s="5" t="n"/>
      <c r="G1426" s="6" t="n"/>
      <c r="H1426" s="5" t="n"/>
      <c r="I1426" s="4" t="n"/>
      <c r="J1426" s="5" t="n"/>
      <c r="K1426" s="5" t="n"/>
      <c r="L1426" s="4" t="n"/>
      <c r="M1426" s="5" t="n"/>
      <c r="N1426" s="4" t="n"/>
      <c r="O1426" s="15">
        <f>IF($F1426="","",EDATE($F1426,IF($G1426="",'Settings'!$B$6,$G1426)))</f>
        <v/>
      </c>
      <c r="P1426" s="9">
        <f>IF($O1426="","",IF(OR($M1426&lt;&gt;"",$L1426="Booked"),"Booked",IF(OR($L1426="Declined",$L1426="Moved / left"),"Closed",IF($O1426&lt;DATE(YEAR('Settings'!$B$5),MONTH('Settings'!$B$5),1),"Overdue",IF($O1426&lt;=EOMONTH('Settings'!$B$5,0),"Due this month",IF($O1426&lt;=EOMONTH('Settings'!$B$5,1),"Due next month","Not yet due"))))))</f>
        <v/>
      </c>
      <c r="Q1426" s="16">
        <f>IF($P1426="Overdue",'Settings'!$B$5-$O1426,"")</f>
        <v/>
      </c>
      <c r="R1426" s="16">
        <f>IF($A1426="","",COUNT($H1426,$J1426,$K1426))</f>
        <v/>
      </c>
      <c r="S1426" s="17">
        <f>IF($O1426="","",DATE(YEAR($O1426),MONTH($O1426),1))</f>
        <v/>
      </c>
      <c r="T1426" s="16">
        <f>IF($P1426="Overdue",COUNTIF($P$3:$P1426,"Overdue"),"")</f>
        <v/>
      </c>
    </row>
    <row r="1427">
      <c r="A1427" s="4" t="n"/>
      <c r="B1427" s="4" t="n"/>
      <c r="C1427" s="14" t="n"/>
      <c r="D1427" s="4" t="n"/>
      <c r="E1427" s="4" t="n"/>
      <c r="F1427" s="5" t="n"/>
      <c r="G1427" s="6" t="n"/>
      <c r="H1427" s="5" t="n"/>
      <c r="I1427" s="4" t="n"/>
      <c r="J1427" s="5" t="n"/>
      <c r="K1427" s="5" t="n"/>
      <c r="L1427" s="4" t="n"/>
      <c r="M1427" s="5" t="n"/>
      <c r="N1427" s="4" t="n"/>
      <c r="O1427" s="15">
        <f>IF($F1427="","",EDATE($F1427,IF($G1427="",'Settings'!$B$6,$G1427)))</f>
        <v/>
      </c>
      <c r="P1427" s="9">
        <f>IF($O1427="","",IF(OR($M1427&lt;&gt;"",$L1427="Booked"),"Booked",IF(OR($L1427="Declined",$L1427="Moved / left"),"Closed",IF($O1427&lt;DATE(YEAR('Settings'!$B$5),MONTH('Settings'!$B$5),1),"Overdue",IF($O1427&lt;=EOMONTH('Settings'!$B$5,0),"Due this month",IF($O1427&lt;=EOMONTH('Settings'!$B$5,1),"Due next month","Not yet due"))))))</f>
        <v/>
      </c>
      <c r="Q1427" s="16">
        <f>IF($P1427="Overdue",'Settings'!$B$5-$O1427,"")</f>
        <v/>
      </c>
      <c r="R1427" s="16">
        <f>IF($A1427="","",COUNT($H1427,$J1427,$K1427))</f>
        <v/>
      </c>
      <c r="S1427" s="17">
        <f>IF($O1427="","",DATE(YEAR($O1427),MONTH($O1427),1))</f>
        <v/>
      </c>
      <c r="T1427" s="16">
        <f>IF($P1427="Overdue",COUNTIF($P$3:$P1427,"Overdue"),"")</f>
        <v/>
      </c>
    </row>
    <row r="1428">
      <c r="A1428" s="4" t="n"/>
      <c r="B1428" s="4" t="n"/>
      <c r="C1428" s="14" t="n"/>
      <c r="D1428" s="4" t="n"/>
      <c r="E1428" s="4" t="n"/>
      <c r="F1428" s="5" t="n"/>
      <c r="G1428" s="6" t="n"/>
      <c r="H1428" s="5" t="n"/>
      <c r="I1428" s="4" t="n"/>
      <c r="J1428" s="5" t="n"/>
      <c r="K1428" s="5" t="n"/>
      <c r="L1428" s="4" t="n"/>
      <c r="M1428" s="5" t="n"/>
      <c r="N1428" s="4" t="n"/>
      <c r="O1428" s="15">
        <f>IF($F1428="","",EDATE($F1428,IF($G1428="",'Settings'!$B$6,$G1428)))</f>
        <v/>
      </c>
      <c r="P1428" s="9">
        <f>IF($O1428="","",IF(OR($M1428&lt;&gt;"",$L1428="Booked"),"Booked",IF(OR($L1428="Declined",$L1428="Moved / left"),"Closed",IF($O1428&lt;DATE(YEAR('Settings'!$B$5),MONTH('Settings'!$B$5),1),"Overdue",IF($O1428&lt;=EOMONTH('Settings'!$B$5,0),"Due this month",IF($O1428&lt;=EOMONTH('Settings'!$B$5,1),"Due next month","Not yet due"))))))</f>
        <v/>
      </c>
      <c r="Q1428" s="16">
        <f>IF($P1428="Overdue",'Settings'!$B$5-$O1428,"")</f>
        <v/>
      </c>
      <c r="R1428" s="16">
        <f>IF($A1428="","",COUNT($H1428,$J1428,$K1428))</f>
        <v/>
      </c>
      <c r="S1428" s="17">
        <f>IF($O1428="","",DATE(YEAR($O1428),MONTH($O1428),1))</f>
        <v/>
      </c>
      <c r="T1428" s="16">
        <f>IF($P1428="Overdue",COUNTIF($P$3:$P1428,"Overdue"),"")</f>
        <v/>
      </c>
    </row>
    <row r="1429">
      <c r="A1429" s="4" t="n"/>
      <c r="B1429" s="4" t="n"/>
      <c r="C1429" s="14" t="n"/>
      <c r="D1429" s="4" t="n"/>
      <c r="E1429" s="4" t="n"/>
      <c r="F1429" s="5" t="n"/>
      <c r="G1429" s="6" t="n"/>
      <c r="H1429" s="5" t="n"/>
      <c r="I1429" s="4" t="n"/>
      <c r="J1429" s="5" t="n"/>
      <c r="K1429" s="5" t="n"/>
      <c r="L1429" s="4" t="n"/>
      <c r="M1429" s="5" t="n"/>
      <c r="N1429" s="4" t="n"/>
      <c r="O1429" s="15">
        <f>IF($F1429="","",EDATE($F1429,IF($G1429="",'Settings'!$B$6,$G1429)))</f>
        <v/>
      </c>
      <c r="P1429" s="9">
        <f>IF($O1429="","",IF(OR($M1429&lt;&gt;"",$L1429="Booked"),"Booked",IF(OR($L1429="Declined",$L1429="Moved / left"),"Closed",IF($O1429&lt;DATE(YEAR('Settings'!$B$5),MONTH('Settings'!$B$5),1),"Overdue",IF($O1429&lt;=EOMONTH('Settings'!$B$5,0),"Due this month",IF($O1429&lt;=EOMONTH('Settings'!$B$5,1),"Due next month","Not yet due"))))))</f>
        <v/>
      </c>
      <c r="Q1429" s="16">
        <f>IF($P1429="Overdue",'Settings'!$B$5-$O1429,"")</f>
        <v/>
      </c>
      <c r="R1429" s="16">
        <f>IF($A1429="","",COUNT($H1429,$J1429,$K1429))</f>
        <v/>
      </c>
      <c r="S1429" s="17">
        <f>IF($O1429="","",DATE(YEAR($O1429),MONTH($O1429),1))</f>
        <v/>
      </c>
      <c r="T1429" s="16">
        <f>IF($P1429="Overdue",COUNTIF($P$3:$P1429,"Overdue"),"")</f>
        <v/>
      </c>
    </row>
    <row r="1430">
      <c r="A1430" s="4" t="n"/>
      <c r="B1430" s="4" t="n"/>
      <c r="C1430" s="14" t="n"/>
      <c r="D1430" s="4" t="n"/>
      <c r="E1430" s="4" t="n"/>
      <c r="F1430" s="5" t="n"/>
      <c r="G1430" s="6" t="n"/>
      <c r="H1430" s="5" t="n"/>
      <c r="I1430" s="4" t="n"/>
      <c r="J1430" s="5" t="n"/>
      <c r="K1430" s="5" t="n"/>
      <c r="L1430" s="4" t="n"/>
      <c r="M1430" s="5" t="n"/>
      <c r="N1430" s="4" t="n"/>
      <c r="O1430" s="15">
        <f>IF($F1430="","",EDATE($F1430,IF($G1430="",'Settings'!$B$6,$G1430)))</f>
        <v/>
      </c>
      <c r="P1430" s="9">
        <f>IF($O1430="","",IF(OR($M1430&lt;&gt;"",$L1430="Booked"),"Booked",IF(OR($L1430="Declined",$L1430="Moved / left"),"Closed",IF($O1430&lt;DATE(YEAR('Settings'!$B$5),MONTH('Settings'!$B$5),1),"Overdue",IF($O1430&lt;=EOMONTH('Settings'!$B$5,0),"Due this month",IF($O1430&lt;=EOMONTH('Settings'!$B$5,1),"Due next month","Not yet due"))))))</f>
        <v/>
      </c>
      <c r="Q1430" s="16">
        <f>IF($P1430="Overdue",'Settings'!$B$5-$O1430,"")</f>
        <v/>
      </c>
      <c r="R1430" s="16">
        <f>IF($A1430="","",COUNT($H1430,$J1430,$K1430))</f>
        <v/>
      </c>
      <c r="S1430" s="17">
        <f>IF($O1430="","",DATE(YEAR($O1430),MONTH($O1430),1))</f>
        <v/>
      </c>
      <c r="T1430" s="16">
        <f>IF($P1430="Overdue",COUNTIF($P$3:$P1430,"Overdue"),"")</f>
        <v/>
      </c>
    </row>
    <row r="1431">
      <c r="A1431" s="4" t="n"/>
      <c r="B1431" s="4" t="n"/>
      <c r="C1431" s="14" t="n"/>
      <c r="D1431" s="4" t="n"/>
      <c r="E1431" s="4" t="n"/>
      <c r="F1431" s="5" t="n"/>
      <c r="G1431" s="6" t="n"/>
      <c r="H1431" s="5" t="n"/>
      <c r="I1431" s="4" t="n"/>
      <c r="J1431" s="5" t="n"/>
      <c r="K1431" s="5" t="n"/>
      <c r="L1431" s="4" t="n"/>
      <c r="M1431" s="5" t="n"/>
      <c r="N1431" s="4" t="n"/>
      <c r="O1431" s="15">
        <f>IF($F1431="","",EDATE($F1431,IF($G1431="",'Settings'!$B$6,$G1431)))</f>
        <v/>
      </c>
      <c r="P1431" s="9">
        <f>IF($O1431="","",IF(OR($M1431&lt;&gt;"",$L1431="Booked"),"Booked",IF(OR($L1431="Declined",$L1431="Moved / left"),"Closed",IF($O1431&lt;DATE(YEAR('Settings'!$B$5),MONTH('Settings'!$B$5),1),"Overdue",IF($O1431&lt;=EOMONTH('Settings'!$B$5,0),"Due this month",IF($O1431&lt;=EOMONTH('Settings'!$B$5,1),"Due next month","Not yet due"))))))</f>
        <v/>
      </c>
      <c r="Q1431" s="16">
        <f>IF($P1431="Overdue",'Settings'!$B$5-$O1431,"")</f>
        <v/>
      </c>
      <c r="R1431" s="16">
        <f>IF($A1431="","",COUNT($H1431,$J1431,$K1431))</f>
        <v/>
      </c>
      <c r="S1431" s="17">
        <f>IF($O1431="","",DATE(YEAR($O1431),MONTH($O1431),1))</f>
        <v/>
      </c>
      <c r="T1431" s="16">
        <f>IF($P1431="Overdue",COUNTIF($P$3:$P1431,"Overdue"),"")</f>
        <v/>
      </c>
    </row>
    <row r="1432">
      <c r="A1432" s="4" t="n"/>
      <c r="B1432" s="4" t="n"/>
      <c r="C1432" s="14" t="n"/>
      <c r="D1432" s="4" t="n"/>
      <c r="E1432" s="4" t="n"/>
      <c r="F1432" s="5" t="n"/>
      <c r="G1432" s="6" t="n"/>
      <c r="H1432" s="5" t="n"/>
      <c r="I1432" s="4" t="n"/>
      <c r="J1432" s="5" t="n"/>
      <c r="K1432" s="5" t="n"/>
      <c r="L1432" s="4" t="n"/>
      <c r="M1432" s="5" t="n"/>
      <c r="N1432" s="4" t="n"/>
      <c r="O1432" s="15">
        <f>IF($F1432="","",EDATE($F1432,IF($G1432="",'Settings'!$B$6,$G1432)))</f>
        <v/>
      </c>
      <c r="P1432" s="9">
        <f>IF($O1432="","",IF(OR($M1432&lt;&gt;"",$L1432="Booked"),"Booked",IF(OR($L1432="Declined",$L1432="Moved / left"),"Closed",IF($O1432&lt;DATE(YEAR('Settings'!$B$5),MONTH('Settings'!$B$5),1),"Overdue",IF($O1432&lt;=EOMONTH('Settings'!$B$5,0),"Due this month",IF($O1432&lt;=EOMONTH('Settings'!$B$5,1),"Due next month","Not yet due"))))))</f>
        <v/>
      </c>
      <c r="Q1432" s="16">
        <f>IF($P1432="Overdue",'Settings'!$B$5-$O1432,"")</f>
        <v/>
      </c>
      <c r="R1432" s="16">
        <f>IF($A1432="","",COUNT($H1432,$J1432,$K1432))</f>
        <v/>
      </c>
      <c r="S1432" s="17">
        <f>IF($O1432="","",DATE(YEAR($O1432),MONTH($O1432),1))</f>
        <v/>
      </c>
      <c r="T1432" s="16">
        <f>IF($P1432="Overdue",COUNTIF($P$3:$P1432,"Overdue"),"")</f>
        <v/>
      </c>
    </row>
    <row r="1433">
      <c r="A1433" s="4" t="n"/>
      <c r="B1433" s="4" t="n"/>
      <c r="C1433" s="14" t="n"/>
      <c r="D1433" s="4" t="n"/>
      <c r="E1433" s="4" t="n"/>
      <c r="F1433" s="5" t="n"/>
      <c r="G1433" s="6" t="n"/>
      <c r="H1433" s="5" t="n"/>
      <c r="I1433" s="4" t="n"/>
      <c r="J1433" s="5" t="n"/>
      <c r="K1433" s="5" t="n"/>
      <c r="L1433" s="4" t="n"/>
      <c r="M1433" s="5" t="n"/>
      <c r="N1433" s="4" t="n"/>
      <c r="O1433" s="15">
        <f>IF($F1433="","",EDATE($F1433,IF($G1433="",'Settings'!$B$6,$G1433)))</f>
        <v/>
      </c>
      <c r="P1433" s="9">
        <f>IF($O1433="","",IF(OR($M1433&lt;&gt;"",$L1433="Booked"),"Booked",IF(OR($L1433="Declined",$L1433="Moved / left"),"Closed",IF($O1433&lt;DATE(YEAR('Settings'!$B$5),MONTH('Settings'!$B$5),1),"Overdue",IF($O1433&lt;=EOMONTH('Settings'!$B$5,0),"Due this month",IF($O1433&lt;=EOMONTH('Settings'!$B$5,1),"Due next month","Not yet due"))))))</f>
        <v/>
      </c>
      <c r="Q1433" s="16">
        <f>IF($P1433="Overdue",'Settings'!$B$5-$O1433,"")</f>
        <v/>
      </c>
      <c r="R1433" s="16">
        <f>IF($A1433="","",COUNT($H1433,$J1433,$K1433))</f>
        <v/>
      </c>
      <c r="S1433" s="17">
        <f>IF($O1433="","",DATE(YEAR($O1433),MONTH($O1433),1))</f>
        <v/>
      </c>
      <c r="T1433" s="16">
        <f>IF($P1433="Overdue",COUNTIF($P$3:$P1433,"Overdue"),"")</f>
        <v/>
      </c>
    </row>
    <row r="1434">
      <c r="A1434" s="4" t="n"/>
      <c r="B1434" s="4" t="n"/>
      <c r="C1434" s="14" t="n"/>
      <c r="D1434" s="4" t="n"/>
      <c r="E1434" s="4" t="n"/>
      <c r="F1434" s="5" t="n"/>
      <c r="G1434" s="6" t="n"/>
      <c r="H1434" s="5" t="n"/>
      <c r="I1434" s="4" t="n"/>
      <c r="J1434" s="5" t="n"/>
      <c r="K1434" s="5" t="n"/>
      <c r="L1434" s="4" t="n"/>
      <c r="M1434" s="5" t="n"/>
      <c r="N1434" s="4" t="n"/>
      <c r="O1434" s="15">
        <f>IF($F1434="","",EDATE($F1434,IF($G1434="",'Settings'!$B$6,$G1434)))</f>
        <v/>
      </c>
      <c r="P1434" s="9">
        <f>IF($O1434="","",IF(OR($M1434&lt;&gt;"",$L1434="Booked"),"Booked",IF(OR($L1434="Declined",$L1434="Moved / left"),"Closed",IF($O1434&lt;DATE(YEAR('Settings'!$B$5),MONTH('Settings'!$B$5),1),"Overdue",IF($O1434&lt;=EOMONTH('Settings'!$B$5,0),"Due this month",IF($O1434&lt;=EOMONTH('Settings'!$B$5,1),"Due next month","Not yet due"))))))</f>
        <v/>
      </c>
      <c r="Q1434" s="16">
        <f>IF($P1434="Overdue",'Settings'!$B$5-$O1434,"")</f>
        <v/>
      </c>
      <c r="R1434" s="16">
        <f>IF($A1434="","",COUNT($H1434,$J1434,$K1434))</f>
        <v/>
      </c>
      <c r="S1434" s="17">
        <f>IF($O1434="","",DATE(YEAR($O1434),MONTH($O1434),1))</f>
        <v/>
      </c>
      <c r="T1434" s="16">
        <f>IF($P1434="Overdue",COUNTIF($P$3:$P1434,"Overdue"),"")</f>
        <v/>
      </c>
    </row>
    <row r="1435">
      <c r="A1435" s="4" t="n"/>
      <c r="B1435" s="4" t="n"/>
      <c r="C1435" s="14" t="n"/>
      <c r="D1435" s="4" t="n"/>
      <c r="E1435" s="4" t="n"/>
      <c r="F1435" s="5" t="n"/>
      <c r="G1435" s="6" t="n"/>
      <c r="H1435" s="5" t="n"/>
      <c r="I1435" s="4" t="n"/>
      <c r="J1435" s="5" t="n"/>
      <c r="K1435" s="5" t="n"/>
      <c r="L1435" s="4" t="n"/>
      <c r="M1435" s="5" t="n"/>
      <c r="N1435" s="4" t="n"/>
      <c r="O1435" s="15">
        <f>IF($F1435="","",EDATE($F1435,IF($G1435="",'Settings'!$B$6,$G1435)))</f>
        <v/>
      </c>
      <c r="P1435" s="9">
        <f>IF($O1435="","",IF(OR($M1435&lt;&gt;"",$L1435="Booked"),"Booked",IF(OR($L1435="Declined",$L1435="Moved / left"),"Closed",IF($O1435&lt;DATE(YEAR('Settings'!$B$5),MONTH('Settings'!$B$5),1),"Overdue",IF($O1435&lt;=EOMONTH('Settings'!$B$5,0),"Due this month",IF($O1435&lt;=EOMONTH('Settings'!$B$5,1),"Due next month","Not yet due"))))))</f>
        <v/>
      </c>
      <c r="Q1435" s="16">
        <f>IF($P1435="Overdue",'Settings'!$B$5-$O1435,"")</f>
        <v/>
      </c>
      <c r="R1435" s="16">
        <f>IF($A1435="","",COUNT($H1435,$J1435,$K1435))</f>
        <v/>
      </c>
      <c r="S1435" s="17">
        <f>IF($O1435="","",DATE(YEAR($O1435),MONTH($O1435),1))</f>
        <v/>
      </c>
      <c r="T1435" s="16">
        <f>IF($P1435="Overdue",COUNTIF($P$3:$P1435,"Overdue"),"")</f>
        <v/>
      </c>
    </row>
    <row r="1436">
      <c r="A1436" s="4" t="n"/>
      <c r="B1436" s="4" t="n"/>
      <c r="C1436" s="14" t="n"/>
      <c r="D1436" s="4" t="n"/>
      <c r="E1436" s="4" t="n"/>
      <c r="F1436" s="5" t="n"/>
      <c r="G1436" s="6" t="n"/>
      <c r="H1436" s="5" t="n"/>
      <c r="I1436" s="4" t="n"/>
      <c r="J1436" s="5" t="n"/>
      <c r="K1436" s="5" t="n"/>
      <c r="L1436" s="4" t="n"/>
      <c r="M1436" s="5" t="n"/>
      <c r="N1436" s="4" t="n"/>
      <c r="O1436" s="15">
        <f>IF($F1436="","",EDATE($F1436,IF($G1436="",'Settings'!$B$6,$G1436)))</f>
        <v/>
      </c>
      <c r="P1436" s="9">
        <f>IF($O1436="","",IF(OR($M1436&lt;&gt;"",$L1436="Booked"),"Booked",IF(OR($L1436="Declined",$L1436="Moved / left"),"Closed",IF($O1436&lt;DATE(YEAR('Settings'!$B$5),MONTH('Settings'!$B$5),1),"Overdue",IF($O1436&lt;=EOMONTH('Settings'!$B$5,0),"Due this month",IF($O1436&lt;=EOMONTH('Settings'!$B$5,1),"Due next month","Not yet due"))))))</f>
        <v/>
      </c>
      <c r="Q1436" s="16">
        <f>IF($P1436="Overdue",'Settings'!$B$5-$O1436,"")</f>
        <v/>
      </c>
      <c r="R1436" s="16">
        <f>IF($A1436="","",COUNT($H1436,$J1436,$K1436))</f>
        <v/>
      </c>
      <c r="S1436" s="17">
        <f>IF($O1436="","",DATE(YEAR($O1436),MONTH($O1436),1))</f>
        <v/>
      </c>
      <c r="T1436" s="16">
        <f>IF($P1436="Overdue",COUNTIF($P$3:$P1436,"Overdue"),"")</f>
        <v/>
      </c>
    </row>
    <row r="1437">
      <c r="A1437" s="4" t="n"/>
      <c r="B1437" s="4" t="n"/>
      <c r="C1437" s="14" t="n"/>
      <c r="D1437" s="4" t="n"/>
      <c r="E1437" s="4" t="n"/>
      <c r="F1437" s="5" t="n"/>
      <c r="G1437" s="6" t="n"/>
      <c r="H1437" s="5" t="n"/>
      <c r="I1437" s="4" t="n"/>
      <c r="J1437" s="5" t="n"/>
      <c r="K1437" s="5" t="n"/>
      <c r="L1437" s="4" t="n"/>
      <c r="M1437" s="5" t="n"/>
      <c r="N1437" s="4" t="n"/>
      <c r="O1437" s="15">
        <f>IF($F1437="","",EDATE($F1437,IF($G1437="",'Settings'!$B$6,$G1437)))</f>
        <v/>
      </c>
      <c r="P1437" s="9">
        <f>IF($O1437="","",IF(OR($M1437&lt;&gt;"",$L1437="Booked"),"Booked",IF(OR($L1437="Declined",$L1437="Moved / left"),"Closed",IF($O1437&lt;DATE(YEAR('Settings'!$B$5),MONTH('Settings'!$B$5),1),"Overdue",IF($O1437&lt;=EOMONTH('Settings'!$B$5,0),"Due this month",IF($O1437&lt;=EOMONTH('Settings'!$B$5,1),"Due next month","Not yet due"))))))</f>
        <v/>
      </c>
      <c r="Q1437" s="16">
        <f>IF($P1437="Overdue",'Settings'!$B$5-$O1437,"")</f>
        <v/>
      </c>
      <c r="R1437" s="16">
        <f>IF($A1437="","",COUNT($H1437,$J1437,$K1437))</f>
        <v/>
      </c>
      <c r="S1437" s="17">
        <f>IF($O1437="","",DATE(YEAR($O1437),MONTH($O1437),1))</f>
        <v/>
      </c>
      <c r="T1437" s="16">
        <f>IF($P1437="Overdue",COUNTIF($P$3:$P1437,"Overdue"),"")</f>
        <v/>
      </c>
    </row>
    <row r="1438">
      <c r="A1438" s="4" t="n"/>
      <c r="B1438" s="4" t="n"/>
      <c r="C1438" s="14" t="n"/>
      <c r="D1438" s="4" t="n"/>
      <c r="E1438" s="4" t="n"/>
      <c r="F1438" s="5" t="n"/>
      <c r="G1438" s="6" t="n"/>
      <c r="H1438" s="5" t="n"/>
      <c r="I1438" s="4" t="n"/>
      <c r="J1438" s="5" t="n"/>
      <c r="K1438" s="5" t="n"/>
      <c r="L1438" s="4" t="n"/>
      <c r="M1438" s="5" t="n"/>
      <c r="N1438" s="4" t="n"/>
      <c r="O1438" s="15">
        <f>IF($F1438="","",EDATE($F1438,IF($G1438="",'Settings'!$B$6,$G1438)))</f>
        <v/>
      </c>
      <c r="P1438" s="9">
        <f>IF($O1438="","",IF(OR($M1438&lt;&gt;"",$L1438="Booked"),"Booked",IF(OR($L1438="Declined",$L1438="Moved / left"),"Closed",IF($O1438&lt;DATE(YEAR('Settings'!$B$5),MONTH('Settings'!$B$5),1),"Overdue",IF($O1438&lt;=EOMONTH('Settings'!$B$5,0),"Due this month",IF($O1438&lt;=EOMONTH('Settings'!$B$5,1),"Due next month","Not yet due"))))))</f>
        <v/>
      </c>
      <c r="Q1438" s="16">
        <f>IF($P1438="Overdue",'Settings'!$B$5-$O1438,"")</f>
        <v/>
      </c>
      <c r="R1438" s="16">
        <f>IF($A1438="","",COUNT($H1438,$J1438,$K1438))</f>
        <v/>
      </c>
      <c r="S1438" s="17">
        <f>IF($O1438="","",DATE(YEAR($O1438),MONTH($O1438),1))</f>
        <v/>
      </c>
      <c r="T1438" s="16">
        <f>IF($P1438="Overdue",COUNTIF($P$3:$P1438,"Overdue"),"")</f>
        <v/>
      </c>
    </row>
    <row r="1439">
      <c r="A1439" s="4" t="n"/>
      <c r="B1439" s="4" t="n"/>
      <c r="C1439" s="14" t="n"/>
      <c r="D1439" s="4" t="n"/>
      <c r="E1439" s="4" t="n"/>
      <c r="F1439" s="5" t="n"/>
      <c r="G1439" s="6" t="n"/>
      <c r="H1439" s="5" t="n"/>
      <c r="I1439" s="4" t="n"/>
      <c r="J1439" s="5" t="n"/>
      <c r="K1439" s="5" t="n"/>
      <c r="L1439" s="4" t="n"/>
      <c r="M1439" s="5" t="n"/>
      <c r="N1439" s="4" t="n"/>
      <c r="O1439" s="15">
        <f>IF($F1439="","",EDATE($F1439,IF($G1439="",'Settings'!$B$6,$G1439)))</f>
        <v/>
      </c>
      <c r="P1439" s="9">
        <f>IF($O1439="","",IF(OR($M1439&lt;&gt;"",$L1439="Booked"),"Booked",IF(OR($L1439="Declined",$L1439="Moved / left"),"Closed",IF($O1439&lt;DATE(YEAR('Settings'!$B$5),MONTH('Settings'!$B$5),1),"Overdue",IF($O1439&lt;=EOMONTH('Settings'!$B$5,0),"Due this month",IF($O1439&lt;=EOMONTH('Settings'!$B$5,1),"Due next month","Not yet due"))))))</f>
        <v/>
      </c>
      <c r="Q1439" s="16">
        <f>IF($P1439="Overdue",'Settings'!$B$5-$O1439,"")</f>
        <v/>
      </c>
      <c r="R1439" s="16">
        <f>IF($A1439="","",COUNT($H1439,$J1439,$K1439))</f>
        <v/>
      </c>
      <c r="S1439" s="17">
        <f>IF($O1439="","",DATE(YEAR($O1439),MONTH($O1439),1))</f>
        <v/>
      </c>
      <c r="T1439" s="16">
        <f>IF($P1439="Overdue",COUNTIF($P$3:$P1439,"Overdue"),"")</f>
        <v/>
      </c>
    </row>
    <row r="1440">
      <c r="A1440" s="4" t="n"/>
      <c r="B1440" s="4" t="n"/>
      <c r="C1440" s="14" t="n"/>
      <c r="D1440" s="4" t="n"/>
      <c r="E1440" s="4" t="n"/>
      <c r="F1440" s="5" t="n"/>
      <c r="G1440" s="6" t="n"/>
      <c r="H1440" s="5" t="n"/>
      <c r="I1440" s="4" t="n"/>
      <c r="J1440" s="5" t="n"/>
      <c r="K1440" s="5" t="n"/>
      <c r="L1440" s="4" t="n"/>
      <c r="M1440" s="5" t="n"/>
      <c r="N1440" s="4" t="n"/>
      <c r="O1440" s="15">
        <f>IF($F1440="","",EDATE($F1440,IF($G1440="",'Settings'!$B$6,$G1440)))</f>
        <v/>
      </c>
      <c r="P1440" s="9">
        <f>IF($O1440="","",IF(OR($M1440&lt;&gt;"",$L1440="Booked"),"Booked",IF(OR($L1440="Declined",$L1440="Moved / left"),"Closed",IF($O1440&lt;DATE(YEAR('Settings'!$B$5),MONTH('Settings'!$B$5),1),"Overdue",IF($O1440&lt;=EOMONTH('Settings'!$B$5,0),"Due this month",IF($O1440&lt;=EOMONTH('Settings'!$B$5,1),"Due next month","Not yet due"))))))</f>
        <v/>
      </c>
      <c r="Q1440" s="16">
        <f>IF($P1440="Overdue",'Settings'!$B$5-$O1440,"")</f>
        <v/>
      </c>
      <c r="R1440" s="16">
        <f>IF($A1440="","",COUNT($H1440,$J1440,$K1440))</f>
        <v/>
      </c>
      <c r="S1440" s="17">
        <f>IF($O1440="","",DATE(YEAR($O1440),MONTH($O1440),1))</f>
        <v/>
      </c>
      <c r="T1440" s="16">
        <f>IF($P1440="Overdue",COUNTIF($P$3:$P1440,"Overdue"),"")</f>
        <v/>
      </c>
    </row>
    <row r="1441">
      <c r="A1441" s="4" t="n"/>
      <c r="B1441" s="4" t="n"/>
      <c r="C1441" s="14" t="n"/>
      <c r="D1441" s="4" t="n"/>
      <c r="E1441" s="4" t="n"/>
      <c r="F1441" s="5" t="n"/>
      <c r="G1441" s="6" t="n"/>
      <c r="H1441" s="5" t="n"/>
      <c r="I1441" s="4" t="n"/>
      <c r="J1441" s="5" t="n"/>
      <c r="K1441" s="5" t="n"/>
      <c r="L1441" s="4" t="n"/>
      <c r="M1441" s="5" t="n"/>
      <c r="N1441" s="4" t="n"/>
      <c r="O1441" s="15">
        <f>IF($F1441="","",EDATE($F1441,IF($G1441="",'Settings'!$B$6,$G1441)))</f>
        <v/>
      </c>
      <c r="P1441" s="9">
        <f>IF($O1441="","",IF(OR($M1441&lt;&gt;"",$L1441="Booked"),"Booked",IF(OR($L1441="Declined",$L1441="Moved / left"),"Closed",IF($O1441&lt;DATE(YEAR('Settings'!$B$5),MONTH('Settings'!$B$5),1),"Overdue",IF($O1441&lt;=EOMONTH('Settings'!$B$5,0),"Due this month",IF($O1441&lt;=EOMONTH('Settings'!$B$5,1),"Due next month","Not yet due"))))))</f>
        <v/>
      </c>
      <c r="Q1441" s="16">
        <f>IF($P1441="Overdue",'Settings'!$B$5-$O1441,"")</f>
        <v/>
      </c>
      <c r="R1441" s="16">
        <f>IF($A1441="","",COUNT($H1441,$J1441,$K1441))</f>
        <v/>
      </c>
      <c r="S1441" s="17">
        <f>IF($O1441="","",DATE(YEAR($O1441),MONTH($O1441),1))</f>
        <v/>
      </c>
      <c r="T1441" s="16">
        <f>IF($P1441="Overdue",COUNTIF($P$3:$P1441,"Overdue"),"")</f>
        <v/>
      </c>
    </row>
    <row r="1442">
      <c r="A1442" s="4" t="n"/>
      <c r="B1442" s="4" t="n"/>
      <c r="C1442" s="14" t="n"/>
      <c r="D1442" s="4" t="n"/>
      <c r="E1442" s="4" t="n"/>
      <c r="F1442" s="5" t="n"/>
      <c r="G1442" s="6" t="n"/>
      <c r="H1442" s="5" t="n"/>
      <c r="I1442" s="4" t="n"/>
      <c r="J1442" s="5" t="n"/>
      <c r="K1442" s="5" t="n"/>
      <c r="L1442" s="4" t="n"/>
      <c r="M1442" s="5" t="n"/>
      <c r="N1442" s="4" t="n"/>
      <c r="O1442" s="15">
        <f>IF($F1442="","",EDATE($F1442,IF($G1442="",'Settings'!$B$6,$G1442)))</f>
        <v/>
      </c>
      <c r="P1442" s="9">
        <f>IF($O1442="","",IF(OR($M1442&lt;&gt;"",$L1442="Booked"),"Booked",IF(OR($L1442="Declined",$L1442="Moved / left"),"Closed",IF($O1442&lt;DATE(YEAR('Settings'!$B$5),MONTH('Settings'!$B$5),1),"Overdue",IF($O1442&lt;=EOMONTH('Settings'!$B$5,0),"Due this month",IF($O1442&lt;=EOMONTH('Settings'!$B$5,1),"Due next month","Not yet due"))))))</f>
        <v/>
      </c>
      <c r="Q1442" s="16">
        <f>IF($P1442="Overdue",'Settings'!$B$5-$O1442,"")</f>
        <v/>
      </c>
      <c r="R1442" s="16">
        <f>IF($A1442="","",COUNT($H1442,$J1442,$K1442))</f>
        <v/>
      </c>
      <c r="S1442" s="17">
        <f>IF($O1442="","",DATE(YEAR($O1442),MONTH($O1442),1))</f>
        <v/>
      </c>
      <c r="T1442" s="16">
        <f>IF($P1442="Overdue",COUNTIF($P$3:$P1442,"Overdue"),"")</f>
        <v/>
      </c>
    </row>
    <row r="1443">
      <c r="A1443" s="4" t="n"/>
      <c r="B1443" s="4" t="n"/>
      <c r="C1443" s="14" t="n"/>
      <c r="D1443" s="4" t="n"/>
      <c r="E1443" s="4" t="n"/>
      <c r="F1443" s="5" t="n"/>
      <c r="G1443" s="6" t="n"/>
      <c r="H1443" s="5" t="n"/>
      <c r="I1443" s="4" t="n"/>
      <c r="J1443" s="5" t="n"/>
      <c r="K1443" s="5" t="n"/>
      <c r="L1443" s="4" t="n"/>
      <c r="M1443" s="5" t="n"/>
      <c r="N1443" s="4" t="n"/>
      <c r="O1443" s="15">
        <f>IF($F1443="","",EDATE($F1443,IF($G1443="",'Settings'!$B$6,$G1443)))</f>
        <v/>
      </c>
      <c r="P1443" s="9">
        <f>IF($O1443="","",IF(OR($M1443&lt;&gt;"",$L1443="Booked"),"Booked",IF(OR($L1443="Declined",$L1443="Moved / left"),"Closed",IF($O1443&lt;DATE(YEAR('Settings'!$B$5),MONTH('Settings'!$B$5),1),"Overdue",IF($O1443&lt;=EOMONTH('Settings'!$B$5,0),"Due this month",IF($O1443&lt;=EOMONTH('Settings'!$B$5,1),"Due next month","Not yet due"))))))</f>
        <v/>
      </c>
      <c r="Q1443" s="16">
        <f>IF($P1443="Overdue",'Settings'!$B$5-$O1443,"")</f>
        <v/>
      </c>
      <c r="R1443" s="16">
        <f>IF($A1443="","",COUNT($H1443,$J1443,$K1443))</f>
        <v/>
      </c>
      <c r="S1443" s="17">
        <f>IF($O1443="","",DATE(YEAR($O1443),MONTH($O1443),1))</f>
        <v/>
      </c>
      <c r="T1443" s="16">
        <f>IF($P1443="Overdue",COUNTIF($P$3:$P1443,"Overdue"),"")</f>
        <v/>
      </c>
    </row>
    <row r="1444">
      <c r="A1444" s="4" t="n"/>
      <c r="B1444" s="4" t="n"/>
      <c r="C1444" s="14" t="n"/>
      <c r="D1444" s="4" t="n"/>
      <c r="E1444" s="4" t="n"/>
      <c r="F1444" s="5" t="n"/>
      <c r="G1444" s="6" t="n"/>
      <c r="H1444" s="5" t="n"/>
      <c r="I1444" s="4" t="n"/>
      <c r="J1444" s="5" t="n"/>
      <c r="K1444" s="5" t="n"/>
      <c r="L1444" s="4" t="n"/>
      <c r="M1444" s="5" t="n"/>
      <c r="N1444" s="4" t="n"/>
      <c r="O1444" s="15">
        <f>IF($F1444="","",EDATE($F1444,IF($G1444="",'Settings'!$B$6,$G1444)))</f>
        <v/>
      </c>
      <c r="P1444" s="9">
        <f>IF($O1444="","",IF(OR($M1444&lt;&gt;"",$L1444="Booked"),"Booked",IF(OR($L1444="Declined",$L1444="Moved / left"),"Closed",IF($O1444&lt;DATE(YEAR('Settings'!$B$5),MONTH('Settings'!$B$5),1),"Overdue",IF($O1444&lt;=EOMONTH('Settings'!$B$5,0),"Due this month",IF($O1444&lt;=EOMONTH('Settings'!$B$5,1),"Due next month","Not yet due"))))))</f>
        <v/>
      </c>
      <c r="Q1444" s="16">
        <f>IF($P1444="Overdue",'Settings'!$B$5-$O1444,"")</f>
        <v/>
      </c>
      <c r="R1444" s="16">
        <f>IF($A1444="","",COUNT($H1444,$J1444,$K1444))</f>
        <v/>
      </c>
      <c r="S1444" s="17">
        <f>IF($O1444="","",DATE(YEAR($O1444),MONTH($O1444),1))</f>
        <v/>
      </c>
      <c r="T1444" s="16">
        <f>IF($P1444="Overdue",COUNTIF($P$3:$P1444,"Overdue"),"")</f>
        <v/>
      </c>
    </row>
    <row r="1445">
      <c r="A1445" s="4" t="n"/>
      <c r="B1445" s="4" t="n"/>
      <c r="C1445" s="14" t="n"/>
      <c r="D1445" s="4" t="n"/>
      <c r="E1445" s="4" t="n"/>
      <c r="F1445" s="5" t="n"/>
      <c r="G1445" s="6" t="n"/>
      <c r="H1445" s="5" t="n"/>
      <c r="I1445" s="4" t="n"/>
      <c r="J1445" s="5" t="n"/>
      <c r="K1445" s="5" t="n"/>
      <c r="L1445" s="4" t="n"/>
      <c r="M1445" s="5" t="n"/>
      <c r="N1445" s="4" t="n"/>
      <c r="O1445" s="15">
        <f>IF($F1445="","",EDATE($F1445,IF($G1445="",'Settings'!$B$6,$G1445)))</f>
        <v/>
      </c>
      <c r="P1445" s="9">
        <f>IF($O1445="","",IF(OR($M1445&lt;&gt;"",$L1445="Booked"),"Booked",IF(OR($L1445="Declined",$L1445="Moved / left"),"Closed",IF($O1445&lt;DATE(YEAR('Settings'!$B$5),MONTH('Settings'!$B$5),1),"Overdue",IF($O1445&lt;=EOMONTH('Settings'!$B$5,0),"Due this month",IF($O1445&lt;=EOMONTH('Settings'!$B$5,1),"Due next month","Not yet due"))))))</f>
        <v/>
      </c>
      <c r="Q1445" s="16">
        <f>IF($P1445="Overdue",'Settings'!$B$5-$O1445,"")</f>
        <v/>
      </c>
      <c r="R1445" s="16">
        <f>IF($A1445="","",COUNT($H1445,$J1445,$K1445))</f>
        <v/>
      </c>
      <c r="S1445" s="17">
        <f>IF($O1445="","",DATE(YEAR($O1445),MONTH($O1445),1))</f>
        <v/>
      </c>
      <c r="T1445" s="16">
        <f>IF($P1445="Overdue",COUNTIF($P$3:$P1445,"Overdue"),"")</f>
        <v/>
      </c>
    </row>
    <row r="1446">
      <c r="A1446" s="4" t="n"/>
      <c r="B1446" s="4" t="n"/>
      <c r="C1446" s="14" t="n"/>
      <c r="D1446" s="4" t="n"/>
      <c r="E1446" s="4" t="n"/>
      <c r="F1446" s="5" t="n"/>
      <c r="G1446" s="6" t="n"/>
      <c r="H1446" s="5" t="n"/>
      <c r="I1446" s="4" t="n"/>
      <c r="J1446" s="5" t="n"/>
      <c r="K1446" s="5" t="n"/>
      <c r="L1446" s="4" t="n"/>
      <c r="M1446" s="5" t="n"/>
      <c r="N1446" s="4" t="n"/>
      <c r="O1446" s="15">
        <f>IF($F1446="","",EDATE($F1446,IF($G1446="",'Settings'!$B$6,$G1446)))</f>
        <v/>
      </c>
      <c r="P1446" s="9">
        <f>IF($O1446="","",IF(OR($M1446&lt;&gt;"",$L1446="Booked"),"Booked",IF(OR($L1446="Declined",$L1446="Moved / left"),"Closed",IF($O1446&lt;DATE(YEAR('Settings'!$B$5),MONTH('Settings'!$B$5),1),"Overdue",IF($O1446&lt;=EOMONTH('Settings'!$B$5,0),"Due this month",IF($O1446&lt;=EOMONTH('Settings'!$B$5,1),"Due next month","Not yet due"))))))</f>
        <v/>
      </c>
      <c r="Q1446" s="16">
        <f>IF($P1446="Overdue",'Settings'!$B$5-$O1446,"")</f>
        <v/>
      </c>
      <c r="R1446" s="16">
        <f>IF($A1446="","",COUNT($H1446,$J1446,$K1446))</f>
        <v/>
      </c>
      <c r="S1446" s="17">
        <f>IF($O1446="","",DATE(YEAR($O1446),MONTH($O1446),1))</f>
        <v/>
      </c>
      <c r="T1446" s="16">
        <f>IF($P1446="Overdue",COUNTIF($P$3:$P1446,"Overdue"),"")</f>
        <v/>
      </c>
    </row>
    <row r="1447">
      <c r="A1447" s="4" t="n"/>
      <c r="B1447" s="4" t="n"/>
      <c r="C1447" s="14" t="n"/>
      <c r="D1447" s="4" t="n"/>
      <c r="E1447" s="4" t="n"/>
      <c r="F1447" s="5" t="n"/>
      <c r="G1447" s="6" t="n"/>
      <c r="H1447" s="5" t="n"/>
      <c r="I1447" s="4" t="n"/>
      <c r="J1447" s="5" t="n"/>
      <c r="K1447" s="5" t="n"/>
      <c r="L1447" s="4" t="n"/>
      <c r="M1447" s="5" t="n"/>
      <c r="N1447" s="4" t="n"/>
      <c r="O1447" s="15">
        <f>IF($F1447="","",EDATE($F1447,IF($G1447="",'Settings'!$B$6,$G1447)))</f>
        <v/>
      </c>
      <c r="P1447" s="9">
        <f>IF($O1447="","",IF(OR($M1447&lt;&gt;"",$L1447="Booked"),"Booked",IF(OR($L1447="Declined",$L1447="Moved / left"),"Closed",IF($O1447&lt;DATE(YEAR('Settings'!$B$5),MONTH('Settings'!$B$5),1),"Overdue",IF($O1447&lt;=EOMONTH('Settings'!$B$5,0),"Due this month",IF($O1447&lt;=EOMONTH('Settings'!$B$5,1),"Due next month","Not yet due"))))))</f>
        <v/>
      </c>
      <c r="Q1447" s="16">
        <f>IF($P1447="Overdue",'Settings'!$B$5-$O1447,"")</f>
        <v/>
      </c>
      <c r="R1447" s="16">
        <f>IF($A1447="","",COUNT($H1447,$J1447,$K1447))</f>
        <v/>
      </c>
      <c r="S1447" s="17">
        <f>IF($O1447="","",DATE(YEAR($O1447),MONTH($O1447),1))</f>
        <v/>
      </c>
      <c r="T1447" s="16">
        <f>IF($P1447="Overdue",COUNTIF($P$3:$P1447,"Overdue"),"")</f>
        <v/>
      </c>
    </row>
    <row r="1448">
      <c r="A1448" s="4" t="n"/>
      <c r="B1448" s="4" t="n"/>
      <c r="C1448" s="14" t="n"/>
      <c r="D1448" s="4" t="n"/>
      <c r="E1448" s="4" t="n"/>
      <c r="F1448" s="5" t="n"/>
      <c r="G1448" s="6" t="n"/>
      <c r="H1448" s="5" t="n"/>
      <c r="I1448" s="4" t="n"/>
      <c r="J1448" s="5" t="n"/>
      <c r="K1448" s="5" t="n"/>
      <c r="L1448" s="4" t="n"/>
      <c r="M1448" s="5" t="n"/>
      <c r="N1448" s="4" t="n"/>
      <c r="O1448" s="15">
        <f>IF($F1448="","",EDATE($F1448,IF($G1448="",'Settings'!$B$6,$G1448)))</f>
        <v/>
      </c>
      <c r="P1448" s="9">
        <f>IF($O1448="","",IF(OR($M1448&lt;&gt;"",$L1448="Booked"),"Booked",IF(OR($L1448="Declined",$L1448="Moved / left"),"Closed",IF($O1448&lt;DATE(YEAR('Settings'!$B$5),MONTH('Settings'!$B$5),1),"Overdue",IF($O1448&lt;=EOMONTH('Settings'!$B$5,0),"Due this month",IF($O1448&lt;=EOMONTH('Settings'!$B$5,1),"Due next month","Not yet due"))))))</f>
        <v/>
      </c>
      <c r="Q1448" s="16">
        <f>IF($P1448="Overdue",'Settings'!$B$5-$O1448,"")</f>
        <v/>
      </c>
      <c r="R1448" s="16">
        <f>IF($A1448="","",COUNT($H1448,$J1448,$K1448))</f>
        <v/>
      </c>
      <c r="S1448" s="17">
        <f>IF($O1448="","",DATE(YEAR($O1448),MONTH($O1448),1))</f>
        <v/>
      </c>
      <c r="T1448" s="16">
        <f>IF($P1448="Overdue",COUNTIF($P$3:$P1448,"Overdue"),"")</f>
        <v/>
      </c>
    </row>
    <row r="1449">
      <c r="A1449" s="4" t="n"/>
      <c r="B1449" s="4" t="n"/>
      <c r="C1449" s="14" t="n"/>
      <c r="D1449" s="4" t="n"/>
      <c r="E1449" s="4" t="n"/>
      <c r="F1449" s="5" t="n"/>
      <c r="G1449" s="6" t="n"/>
      <c r="H1449" s="5" t="n"/>
      <c r="I1449" s="4" t="n"/>
      <c r="J1449" s="5" t="n"/>
      <c r="K1449" s="5" t="n"/>
      <c r="L1449" s="4" t="n"/>
      <c r="M1449" s="5" t="n"/>
      <c r="N1449" s="4" t="n"/>
      <c r="O1449" s="15">
        <f>IF($F1449="","",EDATE($F1449,IF($G1449="",'Settings'!$B$6,$G1449)))</f>
        <v/>
      </c>
      <c r="P1449" s="9">
        <f>IF($O1449="","",IF(OR($M1449&lt;&gt;"",$L1449="Booked"),"Booked",IF(OR($L1449="Declined",$L1449="Moved / left"),"Closed",IF($O1449&lt;DATE(YEAR('Settings'!$B$5),MONTH('Settings'!$B$5),1),"Overdue",IF($O1449&lt;=EOMONTH('Settings'!$B$5,0),"Due this month",IF($O1449&lt;=EOMONTH('Settings'!$B$5,1),"Due next month","Not yet due"))))))</f>
        <v/>
      </c>
      <c r="Q1449" s="16">
        <f>IF($P1449="Overdue",'Settings'!$B$5-$O1449,"")</f>
        <v/>
      </c>
      <c r="R1449" s="16">
        <f>IF($A1449="","",COUNT($H1449,$J1449,$K1449))</f>
        <v/>
      </c>
      <c r="S1449" s="17">
        <f>IF($O1449="","",DATE(YEAR($O1449),MONTH($O1449),1))</f>
        <v/>
      </c>
      <c r="T1449" s="16">
        <f>IF($P1449="Overdue",COUNTIF($P$3:$P1449,"Overdue"),"")</f>
        <v/>
      </c>
    </row>
    <row r="1450">
      <c r="A1450" s="4" t="n"/>
      <c r="B1450" s="4" t="n"/>
      <c r="C1450" s="14" t="n"/>
      <c r="D1450" s="4" t="n"/>
      <c r="E1450" s="4" t="n"/>
      <c r="F1450" s="5" t="n"/>
      <c r="G1450" s="6" t="n"/>
      <c r="H1450" s="5" t="n"/>
      <c r="I1450" s="4" t="n"/>
      <c r="J1450" s="5" t="n"/>
      <c r="K1450" s="5" t="n"/>
      <c r="L1450" s="4" t="n"/>
      <c r="M1450" s="5" t="n"/>
      <c r="N1450" s="4" t="n"/>
      <c r="O1450" s="15">
        <f>IF($F1450="","",EDATE($F1450,IF($G1450="",'Settings'!$B$6,$G1450)))</f>
        <v/>
      </c>
      <c r="P1450" s="9">
        <f>IF($O1450="","",IF(OR($M1450&lt;&gt;"",$L1450="Booked"),"Booked",IF(OR($L1450="Declined",$L1450="Moved / left"),"Closed",IF($O1450&lt;DATE(YEAR('Settings'!$B$5),MONTH('Settings'!$B$5),1),"Overdue",IF($O1450&lt;=EOMONTH('Settings'!$B$5,0),"Due this month",IF($O1450&lt;=EOMONTH('Settings'!$B$5,1),"Due next month","Not yet due"))))))</f>
        <v/>
      </c>
      <c r="Q1450" s="16">
        <f>IF($P1450="Overdue",'Settings'!$B$5-$O1450,"")</f>
        <v/>
      </c>
      <c r="R1450" s="16">
        <f>IF($A1450="","",COUNT($H1450,$J1450,$K1450))</f>
        <v/>
      </c>
      <c r="S1450" s="17">
        <f>IF($O1450="","",DATE(YEAR($O1450),MONTH($O1450),1))</f>
        <v/>
      </c>
      <c r="T1450" s="16">
        <f>IF($P1450="Overdue",COUNTIF($P$3:$P1450,"Overdue"),"")</f>
        <v/>
      </c>
    </row>
    <row r="1451">
      <c r="A1451" s="4" t="n"/>
      <c r="B1451" s="4" t="n"/>
      <c r="C1451" s="14" t="n"/>
      <c r="D1451" s="4" t="n"/>
      <c r="E1451" s="4" t="n"/>
      <c r="F1451" s="5" t="n"/>
      <c r="G1451" s="6" t="n"/>
      <c r="H1451" s="5" t="n"/>
      <c r="I1451" s="4" t="n"/>
      <c r="J1451" s="5" t="n"/>
      <c r="K1451" s="5" t="n"/>
      <c r="L1451" s="4" t="n"/>
      <c r="M1451" s="5" t="n"/>
      <c r="N1451" s="4" t="n"/>
      <c r="O1451" s="15">
        <f>IF($F1451="","",EDATE($F1451,IF($G1451="",'Settings'!$B$6,$G1451)))</f>
        <v/>
      </c>
      <c r="P1451" s="9">
        <f>IF($O1451="","",IF(OR($M1451&lt;&gt;"",$L1451="Booked"),"Booked",IF(OR($L1451="Declined",$L1451="Moved / left"),"Closed",IF($O1451&lt;DATE(YEAR('Settings'!$B$5),MONTH('Settings'!$B$5),1),"Overdue",IF($O1451&lt;=EOMONTH('Settings'!$B$5,0),"Due this month",IF($O1451&lt;=EOMONTH('Settings'!$B$5,1),"Due next month","Not yet due"))))))</f>
        <v/>
      </c>
      <c r="Q1451" s="16">
        <f>IF($P1451="Overdue",'Settings'!$B$5-$O1451,"")</f>
        <v/>
      </c>
      <c r="R1451" s="16">
        <f>IF($A1451="","",COUNT($H1451,$J1451,$K1451))</f>
        <v/>
      </c>
      <c r="S1451" s="17">
        <f>IF($O1451="","",DATE(YEAR($O1451),MONTH($O1451),1))</f>
        <v/>
      </c>
      <c r="T1451" s="16">
        <f>IF($P1451="Overdue",COUNTIF($P$3:$P1451,"Overdue"),"")</f>
        <v/>
      </c>
    </row>
    <row r="1452">
      <c r="A1452" s="4" t="n"/>
      <c r="B1452" s="4" t="n"/>
      <c r="C1452" s="14" t="n"/>
      <c r="D1452" s="4" t="n"/>
      <c r="E1452" s="4" t="n"/>
      <c r="F1452" s="5" t="n"/>
      <c r="G1452" s="6" t="n"/>
      <c r="H1452" s="5" t="n"/>
      <c r="I1452" s="4" t="n"/>
      <c r="J1452" s="5" t="n"/>
      <c r="K1452" s="5" t="n"/>
      <c r="L1452" s="4" t="n"/>
      <c r="M1452" s="5" t="n"/>
      <c r="N1452" s="4" t="n"/>
      <c r="O1452" s="15">
        <f>IF($F1452="","",EDATE($F1452,IF($G1452="",'Settings'!$B$6,$G1452)))</f>
        <v/>
      </c>
      <c r="P1452" s="9">
        <f>IF($O1452="","",IF(OR($M1452&lt;&gt;"",$L1452="Booked"),"Booked",IF(OR($L1452="Declined",$L1452="Moved / left"),"Closed",IF($O1452&lt;DATE(YEAR('Settings'!$B$5),MONTH('Settings'!$B$5),1),"Overdue",IF($O1452&lt;=EOMONTH('Settings'!$B$5,0),"Due this month",IF($O1452&lt;=EOMONTH('Settings'!$B$5,1),"Due next month","Not yet due"))))))</f>
        <v/>
      </c>
      <c r="Q1452" s="16">
        <f>IF($P1452="Overdue",'Settings'!$B$5-$O1452,"")</f>
        <v/>
      </c>
      <c r="R1452" s="16">
        <f>IF($A1452="","",COUNT($H1452,$J1452,$K1452))</f>
        <v/>
      </c>
      <c r="S1452" s="17">
        <f>IF($O1452="","",DATE(YEAR($O1452),MONTH($O1452),1))</f>
        <v/>
      </c>
      <c r="T1452" s="16">
        <f>IF($P1452="Overdue",COUNTIF($P$3:$P1452,"Overdue"),"")</f>
        <v/>
      </c>
    </row>
    <row r="1453">
      <c r="A1453" s="4" t="n"/>
      <c r="B1453" s="4" t="n"/>
      <c r="C1453" s="14" t="n"/>
      <c r="D1453" s="4" t="n"/>
      <c r="E1453" s="4" t="n"/>
      <c r="F1453" s="5" t="n"/>
      <c r="G1453" s="6" t="n"/>
      <c r="H1453" s="5" t="n"/>
      <c r="I1453" s="4" t="n"/>
      <c r="J1453" s="5" t="n"/>
      <c r="K1453" s="5" t="n"/>
      <c r="L1453" s="4" t="n"/>
      <c r="M1453" s="5" t="n"/>
      <c r="N1453" s="4" t="n"/>
      <c r="O1453" s="15">
        <f>IF($F1453="","",EDATE($F1453,IF($G1453="",'Settings'!$B$6,$G1453)))</f>
        <v/>
      </c>
      <c r="P1453" s="9">
        <f>IF($O1453="","",IF(OR($M1453&lt;&gt;"",$L1453="Booked"),"Booked",IF(OR($L1453="Declined",$L1453="Moved / left"),"Closed",IF($O1453&lt;DATE(YEAR('Settings'!$B$5),MONTH('Settings'!$B$5),1),"Overdue",IF($O1453&lt;=EOMONTH('Settings'!$B$5,0),"Due this month",IF($O1453&lt;=EOMONTH('Settings'!$B$5,1),"Due next month","Not yet due"))))))</f>
        <v/>
      </c>
      <c r="Q1453" s="16">
        <f>IF($P1453="Overdue",'Settings'!$B$5-$O1453,"")</f>
        <v/>
      </c>
      <c r="R1453" s="16">
        <f>IF($A1453="","",COUNT($H1453,$J1453,$K1453))</f>
        <v/>
      </c>
      <c r="S1453" s="17">
        <f>IF($O1453="","",DATE(YEAR($O1453),MONTH($O1453),1))</f>
        <v/>
      </c>
      <c r="T1453" s="16">
        <f>IF($P1453="Overdue",COUNTIF($P$3:$P1453,"Overdue"),"")</f>
        <v/>
      </c>
    </row>
    <row r="1454">
      <c r="A1454" s="4" t="n"/>
      <c r="B1454" s="4" t="n"/>
      <c r="C1454" s="14" t="n"/>
      <c r="D1454" s="4" t="n"/>
      <c r="E1454" s="4" t="n"/>
      <c r="F1454" s="5" t="n"/>
      <c r="G1454" s="6" t="n"/>
      <c r="H1454" s="5" t="n"/>
      <c r="I1454" s="4" t="n"/>
      <c r="J1454" s="5" t="n"/>
      <c r="K1454" s="5" t="n"/>
      <c r="L1454" s="4" t="n"/>
      <c r="M1454" s="5" t="n"/>
      <c r="N1454" s="4" t="n"/>
      <c r="O1454" s="15">
        <f>IF($F1454="","",EDATE($F1454,IF($G1454="",'Settings'!$B$6,$G1454)))</f>
        <v/>
      </c>
      <c r="P1454" s="9">
        <f>IF($O1454="","",IF(OR($M1454&lt;&gt;"",$L1454="Booked"),"Booked",IF(OR($L1454="Declined",$L1454="Moved / left"),"Closed",IF($O1454&lt;DATE(YEAR('Settings'!$B$5),MONTH('Settings'!$B$5),1),"Overdue",IF($O1454&lt;=EOMONTH('Settings'!$B$5,0),"Due this month",IF($O1454&lt;=EOMONTH('Settings'!$B$5,1),"Due next month","Not yet due"))))))</f>
        <v/>
      </c>
      <c r="Q1454" s="16">
        <f>IF($P1454="Overdue",'Settings'!$B$5-$O1454,"")</f>
        <v/>
      </c>
      <c r="R1454" s="16">
        <f>IF($A1454="","",COUNT($H1454,$J1454,$K1454))</f>
        <v/>
      </c>
      <c r="S1454" s="17">
        <f>IF($O1454="","",DATE(YEAR($O1454),MONTH($O1454),1))</f>
        <v/>
      </c>
      <c r="T1454" s="16">
        <f>IF($P1454="Overdue",COUNTIF($P$3:$P1454,"Overdue"),"")</f>
        <v/>
      </c>
    </row>
    <row r="1455">
      <c r="A1455" s="4" t="n"/>
      <c r="B1455" s="4" t="n"/>
      <c r="C1455" s="14" t="n"/>
      <c r="D1455" s="4" t="n"/>
      <c r="E1455" s="4" t="n"/>
      <c r="F1455" s="5" t="n"/>
      <c r="G1455" s="6" t="n"/>
      <c r="H1455" s="5" t="n"/>
      <c r="I1455" s="4" t="n"/>
      <c r="J1455" s="5" t="n"/>
      <c r="K1455" s="5" t="n"/>
      <c r="L1455" s="4" t="n"/>
      <c r="M1455" s="5" t="n"/>
      <c r="N1455" s="4" t="n"/>
      <c r="O1455" s="15">
        <f>IF($F1455="","",EDATE($F1455,IF($G1455="",'Settings'!$B$6,$G1455)))</f>
        <v/>
      </c>
      <c r="P1455" s="9">
        <f>IF($O1455="","",IF(OR($M1455&lt;&gt;"",$L1455="Booked"),"Booked",IF(OR($L1455="Declined",$L1455="Moved / left"),"Closed",IF($O1455&lt;DATE(YEAR('Settings'!$B$5),MONTH('Settings'!$B$5),1),"Overdue",IF($O1455&lt;=EOMONTH('Settings'!$B$5,0),"Due this month",IF($O1455&lt;=EOMONTH('Settings'!$B$5,1),"Due next month","Not yet due"))))))</f>
        <v/>
      </c>
      <c r="Q1455" s="16">
        <f>IF($P1455="Overdue",'Settings'!$B$5-$O1455,"")</f>
        <v/>
      </c>
      <c r="R1455" s="16">
        <f>IF($A1455="","",COUNT($H1455,$J1455,$K1455))</f>
        <v/>
      </c>
      <c r="S1455" s="17">
        <f>IF($O1455="","",DATE(YEAR($O1455),MONTH($O1455),1))</f>
        <v/>
      </c>
      <c r="T1455" s="16">
        <f>IF($P1455="Overdue",COUNTIF($P$3:$P1455,"Overdue"),"")</f>
        <v/>
      </c>
    </row>
    <row r="1456">
      <c r="A1456" s="4" t="n"/>
      <c r="B1456" s="4" t="n"/>
      <c r="C1456" s="14" t="n"/>
      <c r="D1456" s="4" t="n"/>
      <c r="E1456" s="4" t="n"/>
      <c r="F1456" s="5" t="n"/>
      <c r="G1456" s="6" t="n"/>
      <c r="H1456" s="5" t="n"/>
      <c r="I1456" s="4" t="n"/>
      <c r="J1456" s="5" t="n"/>
      <c r="K1456" s="5" t="n"/>
      <c r="L1456" s="4" t="n"/>
      <c r="M1456" s="5" t="n"/>
      <c r="N1456" s="4" t="n"/>
      <c r="O1456" s="15">
        <f>IF($F1456="","",EDATE($F1456,IF($G1456="",'Settings'!$B$6,$G1456)))</f>
        <v/>
      </c>
      <c r="P1456" s="9">
        <f>IF($O1456="","",IF(OR($M1456&lt;&gt;"",$L1456="Booked"),"Booked",IF(OR($L1456="Declined",$L1456="Moved / left"),"Closed",IF($O1456&lt;DATE(YEAR('Settings'!$B$5),MONTH('Settings'!$B$5),1),"Overdue",IF($O1456&lt;=EOMONTH('Settings'!$B$5,0),"Due this month",IF($O1456&lt;=EOMONTH('Settings'!$B$5,1),"Due next month","Not yet due"))))))</f>
        <v/>
      </c>
      <c r="Q1456" s="16">
        <f>IF($P1456="Overdue",'Settings'!$B$5-$O1456,"")</f>
        <v/>
      </c>
      <c r="R1456" s="16">
        <f>IF($A1456="","",COUNT($H1456,$J1456,$K1456))</f>
        <v/>
      </c>
      <c r="S1456" s="17">
        <f>IF($O1456="","",DATE(YEAR($O1456),MONTH($O1456),1))</f>
        <v/>
      </c>
      <c r="T1456" s="16">
        <f>IF($P1456="Overdue",COUNTIF($P$3:$P1456,"Overdue"),"")</f>
        <v/>
      </c>
    </row>
    <row r="1457">
      <c r="A1457" s="4" t="n"/>
      <c r="B1457" s="4" t="n"/>
      <c r="C1457" s="14" t="n"/>
      <c r="D1457" s="4" t="n"/>
      <c r="E1457" s="4" t="n"/>
      <c r="F1457" s="5" t="n"/>
      <c r="G1457" s="6" t="n"/>
      <c r="H1457" s="5" t="n"/>
      <c r="I1457" s="4" t="n"/>
      <c r="J1457" s="5" t="n"/>
      <c r="K1457" s="5" t="n"/>
      <c r="L1457" s="4" t="n"/>
      <c r="M1457" s="5" t="n"/>
      <c r="N1457" s="4" t="n"/>
      <c r="O1457" s="15">
        <f>IF($F1457="","",EDATE($F1457,IF($G1457="",'Settings'!$B$6,$G1457)))</f>
        <v/>
      </c>
      <c r="P1457" s="9">
        <f>IF($O1457="","",IF(OR($M1457&lt;&gt;"",$L1457="Booked"),"Booked",IF(OR($L1457="Declined",$L1457="Moved / left"),"Closed",IF($O1457&lt;DATE(YEAR('Settings'!$B$5),MONTH('Settings'!$B$5),1),"Overdue",IF($O1457&lt;=EOMONTH('Settings'!$B$5,0),"Due this month",IF($O1457&lt;=EOMONTH('Settings'!$B$5,1),"Due next month","Not yet due"))))))</f>
        <v/>
      </c>
      <c r="Q1457" s="16">
        <f>IF($P1457="Overdue",'Settings'!$B$5-$O1457,"")</f>
        <v/>
      </c>
      <c r="R1457" s="16">
        <f>IF($A1457="","",COUNT($H1457,$J1457,$K1457))</f>
        <v/>
      </c>
      <c r="S1457" s="17">
        <f>IF($O1457="","",DATE(YEAR($O1457),MONTH($O1457),1))</f>
        <v/>
      </c>
      <c r="T1457" s="16">
        <f>IF($P1457="Overdue",COUNTIF($P$3:$P1457,"Overdue"),"")</f>
        <v/>
      </c>
    </row>
    <row r="1458">
      <c r="A1458" s="4" t="n"/>
      <c r="B1458" s="4" t="n"/>
      <c r="C1458" s="14" t="n"/>
      <c r="D1458" s="4" t="n"/>
      <c r="E1458" s="4" t="n"/>
      <c r="F1458" s="5" t="n"/>
      <c r="G1458" s="6" t="n"/>
      <c r="H1458" s="5" t="n"/>
      <c r="I1458" s="4" t="n"/>
      <c r="J1458" s="5" t="n"/>
      <c r="K1458" s="5" t="n"/>
      <c r="L1458" s="4" t="n"/>
      <c r="M1458" s="5" t="n"/>
      <c r="N1458" s="4" t="n"/>
      <c r="O1458" s="15">
        <f>IF($F1458="","",EDATE($F1458,IF($G1458="",'Settings'!$B$6,$G1458)))</f>
        <v/>
      </c>
      <c r="P1458" s="9">
        <f>IF($O1458="","",IF(OR($M1458&lt;&gt;"",$L1458="Booked"),"Booked",IF(OR($L1458="Declined",$L1458="Moved / left"),"Closed",IF($O1458&lt;DATE(YEAR('Settings'!$B$5),MONTH('Settings'!$B$5),1),"Overdue",IF($O1458&lt;=EOMONTH('Settings'!$B$5,0),"Due this month",IF($O1458&lt;=EOMONTH('Settings'!$B$5,1),"Due next month","Not yet due"))))))</f>
        <v/>
      </c>
      <c r="Q1458" s="16">
        <f>IF($P1458="Overdue",'Settings'!$B$5-$O1458,"")</f>
        <v/>
      </c>
      <c r="R1458" s="16">
        <f>IF($A1458="","",COUNT($H1458,$J1458,$K1458))</f>
        <v/>
      </c>
      <c r="S1458" s="17">
        <f>IF($O1458="","",DATE(YEAR($O1458),MONTH($O1458),1))</f>
        <v/>
      </c>
      <c r="T1458" s="16">
        <f>IF($P1458="Overdue",COUNTIF($P$3:$P1458,"Overdue"),"")</f>
        <v/>
      </c>
    </row>
    <row r="1459">
      <c r="A1459" s="4" t="n"/>
      <c r="B1459" s="4" t="n"/>
      <c r="C1459" s="14" t="n"/>
      <c r="D1459" s="4" t="n"/>
      <c r="E1459" s="4" t="n"/>
      <c r="F1459" s="5" t="n"/>
      <c r="G1459" s="6" t="n"/>
      <c r="H1459" s="5" t="n"/>
      <c r="I1459" s="4" t="n"/>
      <c r="J1459" s="5" t="n"/>
      <c r="K1459" s="5" t="n"/>
      <c r="L1459" s="4" t="n"/>
      <c r="M1459" s="5" t="n"/>
      <c r="N1459" s="4" t="n"/>
      <c r="O1459" s="15">
        <f>IF($F1459="","",EDATE($F1459,IF($G1459="",'Settings'!$B$6,$G1459)))</f>
        <v/>
      </c>
      <c r="P1459" s="9">
        <f>IF($O1459="","",IF(OR($M1459&lt;&gt;"",$L1459="Booked"),"Booked",IF(OR($L1459="Declined",$L1459="Moved / left"),"Closed",IF($O1459&lt;DATE(YEAR('Settings'!$B$5),MONTH('Settings'!$B$5),1),"Overdue",IF($O1459&lt;=EOMONTH('Settings'!$B$5,0),"Due this month",IF($O1459&lt;=EOMONTH('Settings'!$B$5,1),"Due next month","Not yet due"))))))</f>
        <v/>
      </c>
      <c r="Q1459" s="16">
        <f>IF($P1459="Overdue",'Settings'!$B$5-$O1459,"")</f>
        <v/>
      </c>
      <c r="R1459" s="16">
        <f>IF($A1459="","",COUNT($H1459,$J1459,$K1459))</f>
        <v/>
      </c>
      <c r="S1459" s="17">
        <f>IF($O1459="","",DATE(YEAR($O1459),MONTH($O1459),1))</f>
        <v/>
      </c>
      <c r="T1459" s="16">
        <f>IF($P1459="Overdue",COUNTIF($P$3:$P1459,"Overdue"),"")</f>
        <v/>
      </c>
    </row>
    <row r="1460">
      <c r="A1460" s="4" t="n"/>
      <c r="B1460" s="4" t="n"/>
      <c r="C1460" s="14" t="n"/>
      <c r="D1460" s="4" t="n"/>
      <c r="E1460" s="4" t="n"/>
      <c r="F1460" s="5" t="n"/>
      <c r="G1460" s="6" t="n"/>
      <c r="H1460" s="5" t="n"/>
      <c r="I1460" s="4" t="n"/>
      <c r="J1460" s="5" t="n"/>
      <c r="K1460" s="5" t="n"/>
      <c r="L1460" s="4" t="n"/>
      <c r="M1460" s="5" t="n"/>
      <c r="N1460" s="4" t="n"/>
      <c r="O1460" s="15">
        <f>IF($F1460="","",EDATE($F1460,IF($G1460="",'Settings'!$B$6,$G1460)))</f>
        <v/>
      </c>
      <c r="P1460" s="9">
        <f>IF($O1460="","",IF(OR($M1460&lt;&gt;"",$L1460="Booked"),"Booked",IF(OR($L1460="Declined",$L1460="Moved / left"),"Closed",IF($O1460&lt;DATE(YEAR('Settings'!$B$5),MONTH('Settings'!$B$5),1),"Overdue",IF($O1460&lt;=EOMONTH('Settings'!$B$5,0),"Due this month",IF($O1460&lt;=EOMONTH('Settings'!$B$5,1),"Due next month","Not yet due"))))))</f>
        <v/>
      </c>
      <c r="Q1460" s="16">
        <f>IF($P1460="Overdue",'Settings'!$B$5-$O1460,"")</f>
        <v/>
      </c>
      <c r="R1460" s="16">
        <f>IF($A1460="","",COUNT($H1460,$J1460,$K1460))</f>
        <v/>
      </c>
      <c r="S1460" s="17">
        <f>IF($O1460="","",DATE(YEAR($O1460),MONTH($O1460),1))</f>
        <v/>
      </c>
      <c r="T1460" s="16">
        <f>IF($P1460="Overdue",COUNTIF($P$3:$P1460,"Overdue"),"")</f>
        <v/>
      </c>
    </row>
    <row r="1461">
      <c r="A1461" s="4" t="n"/>
      <c r="B1461" s="4" t="n"/>
      <c r="C1461" s="14" t="n"/>
      <c r="D1461" s="4" t="n"/>
      <c r="E1461" s="4" t="n"/>
      <c r="F1461" s="5" t="n"/>
      <c r="G1461" s="6" t="n"/>
      <c r="H1461" s="5" t="n"/>
      <c r="I1461" s="4" t="n"/>
      <c r="J1461" s="5" t="n"/>
      <c r="K1461" s="5" t="n"/>
      <c r="L1461" s="4" t="n"/>
      <c r="M1461" s="5" t="n"/>
      <c r="N1461" s="4" t="n"/>
      <c r="O1461" s="15">
        <f>IF($F1461="","",EDATE($F1461,IF($G1461="",'Settings'!$B$6,$G1461)))</f>
        <v/>
      </c>
      <c r="P1461" s="9">
        <f>IF($O1461="","",IF(OR($M1461&lt;&gt;"",$L1461="Booked"),"Booked",IF(OR($L1461="Declined",$L1461="Moved / left"),"Closed",IF($O1461&lt;DATE(YEAR('Settings'!$B$5),MONTH('Settings'!$B$5),1),"Overdue",IF($O1461&lt;=EOMONTH('Settings'!$B$5,0),"Due this month",IF($O1461&lt;=EOMONTH('Settings'!$B$5,1),"Due next month","Not yet due"))))))</f>
        <v/>
      </c>
      <c r="Q1461" s="16">
        <f>IF($P1461="Overdue",'Settings'!$B$5-$O1461,"")</f>
        <v/>
      </c>
      <c r="R1461" s="16">
        <f>IF($A1461="","",COUNT($H1461,$J1461,$K1461))</f>
        <v/>
      </c>
      <c r="S1461" s="17">
        <f>IF($O1461="","",DATE(YEAR($O1461),MONTH($O1461),1))</f>
        <v/>
      </c>
      <c r="T1461" s="16">
        <f>IF($P1461="Overdue",COUNTIF($P$3:$P1461,"Overdue"),"")</f>
        <v/>
      </c>
    </row>
    <row r="1462">
      <c r="A1462" s="4" t="n"/>
      <c r="B1462" s="4" t="n"/>
      <c r="C1462" s="14" t="n"/>
      <c r="D1462" s="4" t="n"/>
      <c r="E1462" s="4" t="n"/>
      <c r="F1462" s="5" t="n"/>
      <c r="G1462" s="6" t="n"/>
      <c r="H1462" s="5" t="n"/>
      <c r="I1462" s="4" t="n"/>
      <c r="J1462" s="5" t="n"/>
      <c r="K1462" s="5" t="n"/>
      <c r="L1462" s="4" t="n"/>
      <c r="M1462" s="5" t="n"/>
      <c r="N1462" s="4" t="n"/>
      <c r="O1462" s="15">
        <f>IF($F1462="","",EDATE($F1462,IF($G1462="",'Settings'!$B$6,$G1462)))</f>
        <v/>
      </c>
      <c r="P1462" s="9">
        <f>IF($O1462="","",IF(OR($M1462&lt;&gt;"",$L1462="Booked"),"Booked",IF(OR($L1462="Declined",$L1462="Moved / left"),"Closed",IF($O1462&lt;DATE(YEAR('Settings'!$B$5),MONTH('Settings'!$B$5),1),"Overdue",IF($O1462&lt;=EOMONTH('Settings'!$B$5,0),"Due this month",IF($O1462&lt;=EOMONTH('Settings'!$B$5,1),"Due next month","Not yet due"))))))</f>
        <v/>
      </c>
      <c r="Q1462" s="16">
        <f>IF($P1462="Overdue",'Settings'!$B$5-$O1462,"")</f>
        <v/>
      </c>
      <c r="R1462" s="16">
        <f>IF($A1462="","",COUNT($H1462,$J1462,$K1462))</f>
        <v/>
      </c>
      <c r="S1462" s="17">
        <f>IF($O1462="","",DATE(YEAR($O1462),MONTH($O1462),1))</f>
        <v/>
      </c>
      <c r="T1462" s="16">
        <f>IF($P1462="Overdue",COUNTIF($P$3:$P1462,"Overdue"),"")</f>
        <v/>
      </c>
    </row>
    <row r="1463">
      <c r="A1463" s="4" t="n"/>
      <c r="B1463" s="4" t="n"/>
      <c r="C1463" s="14" t="n"/>
      <c r="D1463" s="4" t="n"/>
      <c r="E1463" s="4" t="n"/>
      <c r="F1463" s="5" t="n"/>
      <c r="G1463" s="6" t="n"/>
      <c r="H1463" s="5" t="n"/>
      <c r="I1463" s="4" t="n"/>
      <c r="J1463" s="5" t="n"/>
      <c r="K1463" s="5" t="n"/>
      <c r="L1463" s="4" t="n"/>
      <c r="M1463" s="5" t="n"/>
      <c r="N1463" s="4" t="n"/>
      <c r="O1463" s="15">
        <f>IF($F1463="","",EDATE($F1463,IF($G1463="",'Settings'!$B$6,$G1463)))</f>
        <v/>
      </c>
      <c r="P1463" s="9">
        <f>IF($O1463="","",IF(OR($M1463&lt;&gt;"",$L1463="Booked"),"Booked",IF(OR($L1463="Declined",$L1463="Moved / left"),"Closed",IF($O1463&lt;DATE(YEAR('Settings'!$B$5),MONTH('Settings'!$B$5),1),"Overdue",IF($O1463&lt;=EOMONTH('Settings'!$B$5,0),"Due this month",IF($O1463&lt;=EOMONTH('Settings'!$B$5,1),"Due next month","Not yet due"))))))</f>
        <v/>
      </c>
      <c r="Q1463" s="16">
        <f>IF($P1463="Overdue",'Settings'!$B$5-$O1463,"")</f>
        <v/>
      </c>
      <c r="R1463" s="16">
        <f>IF($A1463="","",COUNT($H1463,$J1463,$K1463))</f>
        <v/>
      </c>
      <c r="S1463" s="17">
        <f>IF($O1463="","",DATE(YEAR($O1463),MONTH($O1463),1))</f>
        <v/>
      </c>
      <c r="T1463" s="16">
        <f>IF($P1463="Overdue",COUNTIF($P$3:$P1463,"Overdue"),"")</f>
        <v/>
      </c>
    </row>
    <row r="1464">
      <c r="A1464" s="4" t="n"/>
      <c r="B1464" s="4" t="n"/>
      <c r="C1464" s="14" t="n"/>
      <c r="D1464" s="4" t="n"/>
      <c r="E1464" s="4" t="n"/>
      <c r="F1464" s="5" t="n"/>
      <c r="G1464" s="6" t="n"/>
      <c r="H1464" s="5" t="n"/>
      <c r="I1464" s="4" t="n"/>
      <c r="J1464" s="5" t="n"/>
      <c r="K1464" s="5" t="n"/>
      <c r="L1464" s="4" t="n"/>
      <c r="M1464" s="5" t="n"/>
      <c r="N1464" s="4" t="n"/>
      <c r="O1464" s="15">
        <f>IF($F1464="","",EDATE($F1464,IF($G1464="",'Settings'!$B$6,$G1464)))</f>
        <v/>
      </c>
      <c r="P1464" s="9">
        <f>IF($O1464="","",IF(OR($M1464&lt;&gt;"",$L1464="Booked"),"Booked",IF(OR($L1464="Declined",$L1464="Moved / left"),"Closed",IF($O1464&lt;DATE(YEAR('Settings'!$B$5),MONTH('Settings'!$B$5),1),"Overdue",IF($O1464&lt;=EOMONTH('Settings'!$B$5,0),"Due this month",IF($O1464&lt;=EOMONTH('Settings'!$B$5,1),"Due next month","Not yet due"))))))</f>
        <v/>
      </c>
      <c r="Q1464" s="16">
        <f>IF($P1464="Overdue",'Settings'!$B$5-$O1464,"")</f>
        <v/>
      </c>
      <c r="R1464" s="16">
        <f>IF($A1464="","",COUNT($H1464,$J1464,$K1464))</f>
        <v/>
      </c>
      <c r="S1464" s="17">
        <f>IF($O1464="","",DATE(YEAR($O1464),MONTH($O1464),1))</f>
        <v/>
      </c>
      <c r="T1464" s="16">
        <f>IF($P1464="Overdue",COUNTIF($P$3:$P1464,"Overdue"),"")</f>
        <v/>
      </c>
    </row>
    <row r="1465">
      <c r="A1465" s="4" t="n"/>
      <c r="B1465" s="4" t="n"/>
      <c r="C1465" s="14" t="n"/>
      <c r="D1465" s="4" t="n"/>
      <c r="E1465" s="4" t="n"/>
      <c r="F1465" s="5" t="n"/>
      <c r="G1465" s="6" t="n"/>
      <c r="H1465" s="5" t="n"/>
      <c r="I1465" s="4" t="n"/>
      <c r="J1465" s="5" t="n"/>
      <c r="K1465" s="5" t="n"/>
      <c r="L1465" s="4" t="n"/>
      <c r="M1465" s="5" t="n"/>
      <c r="N1465" s="4" t="n"/>
      <c r="O1465" s="15">
        <f>IF($F1465="","",EDATE($F1465,IF($G1465="",'Settings'!$B$6,$G1465)))</f>
        <v/>
      </c>
      <c r="P1465" s="9">
        <f>IF($O1465="","",IF(OR($M1465&lt;&gt;"",$L1465="Booked"),"Booked",IF(OR($L1465="Declined",$L1465="Moved / left"),"Closed",IF($O1465&lt;DATE(YEAR('Settings'!$B$5),MONTH('Settings'!$B$5),1),"Overdue",IF($O1465&lt;=EOMONTH('Settings'!$B$5,0),"Due this month",IF($O1465&lt;=EOMONTH('Settings'!$B$5,1),"Due next month","Not yet due"))))))</f>
        <v/>
      </c>
      <c r="Q1465" s="16">
        <f>IF($P1465="Overdue",'Settings'!$B$5-$O1465,"")</f>
        <v/>
      </c>
      <c r="R1465" s="16">
        <f>IF($A1465="","",COUNT($H1465,$J1465,$K1465))</f>
        <v/>
      </c>
      <c r="S1465" s="17">
        <f>IF($O1465="","",DATE(YEAR($O1465),MONTH($O1465),1))</f>
        <v/>
      </c>
      <c r="T1465" s="16">
        <f>IF($P1465="Overdue",COUNTIF($P$3:$P1465,"Overdue"),"")</f>
        <v/>
      </c>
    </row>
    <row r="1466">
      <c r="A1466" s="4" t="n"/>
      <c r="B1466" s="4" t="n"/>
      <c r="C1466" s="14" t="n"/>
      <c r="D1466" s="4" t="n"/>
      <c r="E1466" s="4" t="n"/>
      <c r="F1466" s="5" t="n"/>
      <c r="G1466" s="6" t="n"/>
      <c r="H1466" s="5" t="n"/>
      <c r="I1466" s="4" t="n"/>
      <c r="J1466" s="5" t="n"/>
      <c r="K1466" s="5" t="n"/>
      <c r="L1466" s="4" t="n"/>
      <c r="M1466" s="5" t="n"/>
      <c r="N1466" s="4" t="n"/>
      <c r="O1466" s="15">
        <f>IF($F1466="","",EDATE($F1466,IF($G1466="",'Settings'!$B$6,$G1466)))</f>
        <v/>
      </c>
      <c r="P1466" s="9">
        <f>IF($O1466="","",IF(OR($M1466&lt;&gt;"",$L1466="Booked"),"Booked",IF(OR($L1466="Declined",$L1466="Moved / left"),"Closed",IF($O1466&lt;DATE(YEAR('Settings'!$B$5),MONTH('Settings'!$B$5),1),"Overdue",IF($O1466&lt;=EOMONTH('Settings'!$B$5,0),"Due this month",IF($O1466&lt;=EOMONTH('Settings'!$B$5,1),"Due next month","Not yet due"))))))</f>
        <v/>
      </c>
      <c r="Q1466" s="16">
        <f>IF($P1466="Overdue",'Settings'!$B$5-$O1466,"")</f>
        <v/>
      </c>
      <c r="R1466" s="16">
        <f>IF($A1466="","",COUNT($H1466,$J1466,$K1466))</f>
        <v/>
      </c>
      <c r="S1466" s="17">
        <f>IF($O1466="","",DATE(YEAR($O1466),MONTH($O1466),1))</f>
        <v/>
      </c>
      <c r="T1466" s="16">
        <f>IF($P1466="Overdue",COUNTIF($P$3:$P1466,"Overdue"),"")</f>
        <v/>
      </c>
    </row>
    <row r="1467">
      <c r="A1467" s="4" t="n"/>
      <c r="B1467" s="4" t="n"/>
      <c r="C1467" s="14" t="n"/>
      <c r="D1467" s="4" t="n"/>
      <c r="E1467" s="4" t="n"/>
      <c r="F1467" s="5" t="n"/>
      <c r="G1467" s="6" t="n"/>
      <c r="H1467" s="5" t="n"/>
      <c r="I1467" s="4" t="n"/>
      <c r="J1467" s="5" t="n"/>
      <c r="K1467" s="5" t="n"/>
      <c r="L1467" s="4" t="n"/>
      <c r="M1467" s="5" t="n"/>
      <c r="N1467" s="4" t="n"/>
      <c r="O1467" s="15">
        <f>IF($F1467="","",EDATE($F1467,IF($G1467="",'Settings'!$B$6,$G1467)))</f>
        <v/>
      </c>
      <c r="P1467" s="9">
        <f>IF($O1467="","",IF(OR($M1467&lt;&gt;"",$L1467="Booked"),"Booked",IF(OR($L1467="Declined",$L1467="Moved / left"),"Closed",IF($O1467&lt;DATE(YEAR('Settings'!$B$5),MONTH('Settings'!$B$5),1),"Overdue",IF($O1467&lt;=EOMONTH('Settings'!$B$5,0),"Due this month",IF($O1467&lt;=EOMONTH('Settings'!$B$5,1),"Due next month","Not yet due"))))))</f>
        <v/>
      </c>
      <c r="Q1467" s="16">
        <f>IF($P1467="Overdue",'Settings'!$B$5-$O1467,"")</f>
        <v/>
      </c>
      <c r="R1467" s="16">
        <f>IF($A1467="","",COUNT($H1467,$J1467,$K1467))</f>
        <v/>
      </c>
      <c r="S1467" s="17">
        <f>IF($O1467="","",DATE(YEAR($O1467),MONTH($O1467),1))</f>
        <v/>
      </c>
      <c r="T1467" s="16">
        <f>IF($P1467="Overdue",COUNTIF($P$3:$P1467,"Overdue"),"")</f>
        <v/>
      </c>
    </row>
    <row r="1468">
      <c r="A1468" s="4" t="n"/>
      <c r="B1468" s="4" t="n"/>
      <c r="C1468" s="14" t="n"/>
      <c r="D1468" s="4" t="n"/>
      <c r="E1468" s="4" t="n"/>
      <c r="F1468" s="5" t="n"/>
      <c r="G1468" s="6" t="n"/>
      <c r="H1468" s="5" t="n"/>
      <c r="I1468" s="4" t="n"/>
      <c r="J1468" s="5" t="n"/>
      <c r="K1468" s="5" t="n"/>
      <c r="L1468" s="4" t="n"/>
      <c r="M1468" s="5" t="n"/>
      <c r="N1468" s="4" t="n"/>
      <c r="O1468" s="15">
        <f>IF($F1468="","",EDATE($F1468,IF($G1468="",'Settings'!$B$6,$G1468)))</f>
        <v/>
      </c>
      <c r="P1468" s="9">
        <f>IF($O1468="","",IF(OR($M1468&lt;&gt;"",$L1468="Booked"),"Booked",IF(OR($L1468="Declined",$L1468="Moved / left"),"Closed",IF($O1468&lt;DATE(YEAR('Settings'!$B$5),MONTH('Settings'!$B$5),1),"Overdue",IF($O1468&lt;=EOMONTH('Settings'!$B$5,0),"Due this month",IF($O1468&lt;=EOMONTH('Settings'!$B$5,1),"Due next month","Not yet due"))))))</f>
        <v/>
      </c>
      <c r="Q1468" s="16">
        <f>IF($P1468="Overdue",'Settings'!$B$5-$O1468,"")</f>
        <v/>
      </c>
      <c r="R1468" s="16">
        <f>IF($A1468="","",COUNT($H1468,$J1468,$K1468))</f>
        <v/>
      </c>
      <c r="S1468" s="17">
        <f>IF($O1468="","",DATE(YEAR($O1468),MONTH($O1468),1))</f>
        <v/>
      </c>
      <c r="T1468" s="16">
        <f>IF($P1468="Overdue",COUNTIF($P$3:$P1468,"Overdue"),"")</f>
        <v/>
      </c>
    </row>
    <row r="1469">
      <c r="A1469" s="4" t="n"/>
      <c r="B1469" s="4" t="n"/>
      <c r="C1469" s="14" t="n"/>
      <c r="D1469" s="4" t="n"/>
      <c r="E1469" s="4" t="n"/>
      <c r="F1469" s="5" t="n"/>
      <c r="G1469" s="6" t="n"/>
      <c r="H1469" s="5" t="n"/>
      <c r="I1469" s="4" t="n"/>
      <c r="J1469" s="5" t="n"/>
      <c r="K1469" s="5" t="n"/>
      <c r="L1469" s="4" t="n"/>
      <c r="M1469" s="5" t="n"/>
      <c r="N1469" s="4" t="n"/>
      <c r="O1469" s="15">
        <f>IF($F1469="","",EDATE($F1469,IF($G1469="",'Settings'!$B$6,$G1469)))</f>
        <v/>
      </c>
      <c r="P1469" s="9">
        <f>IF($O1469="","",IF(OR($M1469&lt;&gt;"",$L1469="Booked"),"Booked",IF(OR($L1469="Declined",$L1469="Moved / left"),"Closed",IF($O1469&lt;DATE(YEAR('Settings'!$B$5),MONTH('Settings'!$B$5),1),"Overdue",IF($O1469&lt;=EOMONTH('Settings'!$B$5,0),"Due this month",IF($O1469&lt;=EOMONTH('Settings'!$B$5,1),"Due next month","Not yet due"))))))</f>
        <v/>
      </c>
      <c r="Q1469" s="16">
        <f>IF($P1469="Overdue",'Settings'!$B$5-$O1469,"")</f>
        <v/>
      </c>
      <c r="R1469" s="16">
        <f>IF($A1469="","",COUNT($H1469,$J1469,$K1469))</f>
        <v/>
      </c>
      <c r="S1469" s="17">
        <f>IF($O1469="","",DATE(YEAR($O1469),MONTH($O1469),1))</f>
        <v/>
      </c>
      <c r="T1469" s="16">
        <f>IF($P1469="Overdue",COUNTIF($P$3:$P1469,"Overdue"),"")</f>
        <v/>
      </c>
    </row>
    <row r="1470">
      <c r="A1470" s="4" t="n"/>
      <c r="B1470" s="4" t="n"/>
      <c r="C1470" s="14" t="n"/>
      <c r="D1470" s="4" t="n"/>
      <c r="E1470" s="4" t="n"/>
      <c r="F1470" s="5" t="n"/>
      <c r="G1470" s="6" t="n"/>
      <c r="H1470" s="5" t="n"/>
      <c r="I1470" s="4" t="n"/>
      <c r="J1470" s="5" t="n"/>
      <c r="K1470" s="5" t="n"/>
      <c r="L1470" s="4" t="n"/>
      <c r="M1470" s="5" t="n"/>
      <c r="N1470" s="4" t="n"/>
      <c r="O1470" s="15">
        <f>IF($F1470="","",EDATE($F1470,IF($G1470="",'Settings'!$B$6,$G1470)))</f>
        <v/>
      </c>
      <c r="P1470" s="9">
        <f>IF($O1470="","",IF(OR($M1470&lt;&gt;"",$L1470="Booked"),"Booked",IF(OR($L1470="Declined",$L1470="Moved / left"),"Closed",IF($O1470&lt;DATE(YEAR('Settings'!$B$5),MONTH('Settings'!$B$5),1),"Overdue",IF($O1470&lt;=EOMONTH('Settings'!$B$5,0),"Due this month",IF($O1470&lt;=EOMONTH('Settings'!$B$5,1),"Due next month","Not yet due"))))))</f>
        <v/>
      </c>
      <c r="Q1470" s="16">
        <f>IF($P1470="Overdue",'Settings'!$B$5-$O1470,"")</f>
        <v/>
      </c>
      <c r="R1470" s="16">
        <f>IF($A1470="","",COUNT($H1470,$J1470,$K1470))</f>
        <v/>
      </c>
      <c r="S1470" s="17">
        <f>IF($O1470="","",DATE(YEAR($O1470),MONTH($O1470),1))</f>
        <v/>
      </c>
      <c r="T1470" s="16">
        <f>IF($P1470="Overdue",COUNTIF($P$3:$P1470,"Overdue"),"")</f>
        <v/>
      </c>
    </row>
    <row r="1471">
      <c r="A1471" s="4" t="n"/>
      <c r="B1471" s="4" t="n"/>
      <c r="C1471" s="14" t="n"/>
      <c r="D1471" s="4" t="n"/>
      <c r="E1471" s="4" t="n"/>
      <c r="F1471" s="5" t="n"/>
      <c r="G1471" s="6" t="n"/>
      <c r="H1471" s="5" t="n"/>
      <c r="I1471" s="4" t="n"/>
      <c r="J1471" s="5" t="n"/>
      <c r="K1471" s="5" t="n"/>
      <c r="L1471" s="4" t="n"/>
      <c r="M1471" s="5" t="n"/>
      <c r="N1471" s="4" t="n"/>
      <c r="O1471" s="15">
        <f>IF($F1471="","",EDATE($F1471,IF($G1471="",'Settings'!$B$6,$G1471)))</f>
        <v/>
      </c>
      <c r="P1471" s="9">
        <f>IF($O1471="","",IF(OR($M1471&lt;&gt;"",$L1471="Booked"),"Booked",IF(OR($L1471="Declined",$L1471="Moved / left"),"Closed",IF($O1471&lt;DATE(YEAR('Settings'!$B$5),MONTH('Settings'!$B$5),1),"Overdue",IF($O1471&lt;=EOMONTH('Settings'!$B$5,0),"Due this month",IF($O1471&lt;=EOMONTH('Settings'!$B$5,1),"Due next month","Not yet due"))))))</f>
        <v/>
      </c>
      <c r="Q1471" s="16">
        <f>IF($P1471="Overdue",'Settings'!$B$5-$O1471,"")</f>
        <v/>
      </c>
      <c r="R1471" s="16">
        <f>IF($A1471="","",COUNT($H1471,$J1471,$K1471))</f>
        <v/>
      </c>
      <c r="S1471" s="17">
        <f>IF($O1471="","",DATE(YEAR($O1471),MONTH($O1471),1))</f>
        <v/>
      </c>
      <c r="T1471" s="16">
        <f>IF($P1471="Overdue",COUNTIF($P$3:$P1471,"Overdue"),"")</f>
        <v/>
      </c>
    </row>
    <row r="1472">
      <c r="A1472" s="4" t="n"/>
      <c r="B1472" s="4" t="n"/>
      <c r="C1472" s="14" t="n"/>
      <c r="D1472" s="4" t="n"/>
      <c r="E1472" s="4" t="n"/>
      <c r="F1472" s="5" t="n"/>
      <c r="G1472" s="6" t="n"/>
      <c r="H1472" s="5" t="n"/>
      <c r="I1472" s="4" t="n"/>
      <c r="J1472" s="5" t="n"/>
      <c r="K1472" s="5" t="n"/>
      <c r="L1472" s="4" t="n"/>
      <c r="M1472" s="5" t="n"/>
      <c r="N1472" s="4" t="n"/>
      <c r="O1472" s="15">
        <f>IF($F1472="","",EDATE($F1472,IF($G1472="",'Settings'!$B$6,$G1472)))</f>
        <v/>
      </c>
      <c r="P1472" s="9">
        <f>IF($O1472="","",IF(OR($M1472&lt;&gt;"",$L1472="Booked"),"Booked",IF(OR($L1472="Declined",$L1472="Moved / left"),"Closed",IF($O1472&lt;DATE(YEAR('Settings'!$B$5),MONTH('Settings'!$B$5),1),"Overdue",IF($O1472&lt;=EOMONTH('Settings'!$B$5,0),"Due this month",IF($O1472&lt;=EOMONTH('Settings'!$B$5,1),"Due next month","Not yet due"))))))</f>
        <v/>
      </c>
      <c r="Q1472" s="16">
        <f>IF($P1472="Overdue",'Settings'!$B$5-$O1472,"")</f>
        <v/>
      </c>
      <c r="R1472" s="16">
        <f>IF($A1472="","",COUNT($H1472,$J1472,$K1472))</f>
        <v/>
      </c>
      <c r="S1472" s="17">
        <f>IF($O1472="","",DATE(YEAR($O1472),MONTH($O1472),1))</f>
        <v/>
      </c>
      <c r="T1472" s="16">
        <f>IF($P1472="Overdue",COUNTIF($P$3:$P1472,"Overdue"),"")</f>
        <v/>
      </c>
    </row>
    <row r="1473">
      <c r="A1473" s="4" t="n"/>
      <c r="B1473" s="4" t="n"/>
      <c r="C1473" s="14" t="n"/>
      <c r="D1473" s="4" t="n"/>
      <c r="E1473" s="4" t="n"/>
      <c r="F1473" s="5" t="n"/>
      <c r="G1473" s="6" t="n"/>
      <c r="H1473" s="5" t="n"/>
      <c r="I1473" s="4" t="n"/>
      <c r="J1473" s="5" t="n"/>
      <c r="K1473" s="5" t="n"/>
      <c r="L1473" s="4" t="n"/>
      <c r="M1473" s="5" t="n"/>
      <c r="N1473" s="4" t="n"/>
      <c r="O1473" s="15">
        <f>IF($F1473="","",EDATE($F1473,IF($G1473="",'Settings'!$B$6,$G1473)))</f>
        <v/>
      </c>
      <c r="P1473" s="9">
        <f>IF($O1473="","",IF(OR($M1473&lt;&gt;"",$L1473="Booked"),"Booked",IF(OR($L1473="Declined",$L1473="Moved / left"),"Closed",IF($O1473&lt;DATE(YEAR('Settings'!$B$5),MONTH('Settings'!$B$5),1),"Overdue",IF($O1473&lt;=EOMONTH('Settings'!$B$5,0),"Due this month",IF($O1473&lt;=EOMONTH('Settings'!$B$5,1),"Due next month","Not yet due"))))))</f>
        <v/>
      </c>
      <c r="Q1473" s="16">
        <f>IF($P1473="Overdue",'Settings'!$B$5-$O1473,"")</f>
        <v/>
      </c>
      <c r="R1473" s="16">
        <f>IF($A1473="","",COUNT($H1473,$J1473,$K1473))</f>
        <v/>
      </c>
      <c r="S1473" s="17">
        <f>IF($O1473="","",DATE(YEAR($O1473),MONTH($O1473),1))</f>
        <v/>
      </c>
      <c r="T1473" s="16">
        <f>IF($P1473="Overdue",COUNTIF($P$3:$P1473,"Overdue"),"")</f>
        <v/>
      </c>
    </row>
    <row r="1474">
      <c r="A1474" s="4" t="n"/>
      <c r="B1474" s="4" t="n"/>
      <c r="C1474" s="14" t="n"/>
      <c r="D1474" s="4" t="n"/>
      <c r="E1474" s="4" t="n"/>
      <c r="F1474" s="5" t="n"/>
      <c r="G1474" s="6" t="n"/>
      <c r="H1474" s="5" t="n"/>
      <c r="I1474" s="4" t="n"/>
      <c r="J1474" s="5" t="n"/>
      <c r="K1474" s="5" t="n"/>
      <c r="L1474" s="4" t="n"/>
      <c r="M1474" s="5" t="n"/>
      <c r="N1474" s="4" t="n"/>
      <c r="O1474" s="15">
        <f>IF($F1474="","",EDATE($F1474,IF($G1474="",'Settings'!$B$6,$G1474)))</f>
        <v/>
      </c>
      <c r="P1474" s="9">
        <f>IF($O1474="","",IF(OR($M1474&lt;&gt;"",$L1474="Booked"),"Booked",IF(OR($L1474="Declined",$L1474="Moved / left"),"Closed",IF($O1474&lt;DATE(YEAR('Settings'!$B$5),MONTH('Settings'!$B$5),1),"Overdue",IF($O1474&lt;=EOMONTH('Settings'!$B$5,0),"Due this month",IF($O1474&lt;=EOMONTH('Settings'!$B$5,1),"Due next month","Not yet due"))))))</f>
        <v/>
      </c>
      <c r="Q1474" s="16">
        <f>IF($P1474="Overdue",'Settings'!$B$5-$O1474,"")</f>
        <v/>
      </c>
      <c r="R1474" s="16">
        <f>IF($A1474="","",COUNT($H1474,$J1474,$K1474))</f>
        <v/>
      </c>
      <c r="S1474" s="17">
        <f>IF($O1474="","",DATE(YEAR($O1474),MONTH($O1474),1))</f>
        <v/>
      </c>
      <c r="T1474" s="16">
        <f>IF($P1474="Overdue",COUNTIF($P$3:$P1474,"Overdue"),"")</f>
        <v/>
      </c>
    </row>
    <row r="1475">
      <c r="A1475" s="4" t="n"/>
      <c r="B1475" s="4" t="n"/>
      <c r="C1475" s="14" t="n"/>
      <c r="D1475" s="4" t="n"/>
      <c r="E1475" s="4" t="n"/>
      <c r="F1475" s="5" t="n"/>
      <c r="G1475" s="6" t="n"/>
      <c r="H1475" s="5" t="n"/>
      <c r="I1475" s="4" t="n"/>
      <c r="J1475" s="5" t="n"/>
      <c r="K1475" s="5" t="n"/>
      <c r="L1475" s="4" t="n"/>
      <c r="M1475" s="5" t="n"/>
      <c r="N1475" s="4" t="n"/>
      <c r="O1475" s="15">
        <f>IF($F1475="","",EDATE($F1475,IF($G1475="",'Settings'!$B$6,$G1475)))</f>
        <v/>
      </c>
      <c r="P1475" s="9">
        <f>IF($O1475="","",IF(OR($M1475&lt;&gt;"",$L1475="Booked"),"Booked",IF(OR($L1475="Declined",$L1475="Moved / left"),"Closed",IF($O1475&lt;DATE(YEAR('Settings'!$B$5),MONTH('Settings'!$B$5),1),"Overdue",IF($O1475&lt;=EOMONTH('Settings'!$B$5,0),"Due this month",IF($O1475&lt;=EOMONTH('Settings'!$B$5,1),"Due next month","Not yet due"))))))</f>
        <v/>
      </c>
      <c r="Q1475" s="16">
        <f>IF($P1475="Overdue",'Settings'!$B$5-$O1475,"")</f>
        <v/>
      </c>
      <c r="R1475" s="16">
        <f>IF($A1475="","",COUNT($H1475,$J1475,$K1475))</f>
        <v/>
      </c>
      <c r="S1475" s="17">
        <f>IF($O1475="","",DATE(YEAR($O1475),MONTH($O1475),1))</f>
        <v/>
      </c>
      <c r="T1475" s="16">
        <f>IF($P1475="Overdue",COUNTIF($P$3:$P1475,"Overdue"),"")</f>
        <v/>
      </c>
    </row>
    <row r="1476">
      <c r="A1476" s="4" t="n"/>
      <c r="B1476" s="4" t="n"/>
      <c r="C1476" s="14" t="n"/>
      <c r="D1476" s="4" t="n"/>
      <c r="E1476" s="4" t="n"/>
      <c r="F1476" s="5" t="n"/>
      <c r="G1476" s="6" t="n"/>
      <c r="H1476" s="5" t="n"/>
      <c r="I1476" s="4" t="n"/>
      <c r="J1476" s="5" t="n"/>
      <c r="K1476" s="5" t="n"/>
      <c r="L1476" s="4" t="n"/>
      <c r="M1476" s="5" t="n"/>
      <c r="N1476" s="4" t="n"/>
      <c r="O1476" s="15">
        <f>IF($F1476="","",EDATE($F1476,IF($G1476="",'Settings'!$B$6,$G1476)))</f>
        <v/>
      </c>
      <c r="P1476" s="9">
        <f>IF($O1476="","",IF(OR($M1476&lt;&gt;"",$L1476="Booked"),"Booked",IF(OR($L1476="Declined",$L1476="Moved / left"),"Closed",IF($O1476&lt;DATE(YEAR('Settings'!$B$5),MONTH('Settings'!$B$5),1),"Overdue",IF($O1476&lt;=EOMONTH('Settings'!$B$5,0),"Due this month",IF($O1476&lt;=EOMONTH('Settings'!$B$5,1),"Due next month","Not yet due"))))))</f>
        <v/>
      </c>
      <c r="Q1476" s="16">
        <f>IF($P1476="Overdue",'Settings'!$B$5-$O1476,"")</f>
        <v/>
      </c>
      <c r="R1476" s="16">
        <f>IF($A1476="","",COUNT($H1476,$J1476,$K1476))</f>
        <v/>
      </c>
      <c r="S1476" s="17">
        <f>IF($O1476="","",DATE(YEAR($O1476),MONTH($O1476),1))</f>
        <v/>
      </c>
      <c r="T1476" s="16">
        <f>IF($P1476="Overdue",COUNTIF($P$3:$P1476,"Overdue"),"")</f>
        <v/>
      </c>
    </row>
    <row r="1477">
      <c r="A1477" s="4" t="n"/>
      <c r="B1477" s="4" t="n"/>
      <c r="C1477" s="14" t="n"/>
      <c r="D1477" s="4" t="n"/>
      <c r="E1477" s="4" t="n"/>
      <c r="F1477" s="5" t="n"/>
      <c r="G1477" s="6" t="n"/>
      <c r="H1477" s="5" t="n"/>
      <c r="I1477" s="4" t="n"/>
      <c r="J1477" s="5" t="n"/>
      <c r="K1477" s="5" t="n"/>
      <c r="L1477" s="4" t="n"/>
      <c r="M1477" s="5" t="n"/>
      <c r="N1477" s="4" t="n"/>
      <c r="O1477" s="15">
        <f>IF($F1477="","",EDATE($F1477,IF($G1477="",'Settings'!$B$6,$G1477)))</f>
        <v/>
      </c>
      <c r="P1477" s="9">
        <f>IF($O1477="","",IF(OR($M1477&lt;&gt;"",$L1477="Booked"),"Booked",IF(OR($L1477="Declined",$L1477="Moved / left"),"Closed",IF($O1477&lt;DATE(YEAR('Settings'!$B$5),MONTH('Settings'!$B$5),1),"Overdue",IF($O1477&lt;=EOMONTH('Settings'!$B$5,0),"Due this month",IF($O1477&lt;=EOMONTH('Settings'!$B$5,1),"Due next month","Not yet due"))))))</f>
        <v/>
      </c>
      <c r="Q1477" s="16">
        <f>IF($P1477="Overdue",'Settings'!$B$5-$O1477,"")</f>
        <v/>
      </c>
      <c r="R1477" s="16">
        <f>IF($A1477="","",COUNT($H1477,$J1477,$K1477))</f>
        <v/>
      </c>
      <c r="S1477" s="17">
        <f>IF($O1477="","",DATE(YEAR($O1477),MONTH($O1477),1))</f>
        <v/>
      </c>
      <c r="T1477" s="16">
        <f>IF($P1477="Overdue",COUNTIF($P$3:$P1477,"Overdue"),"")</f>
        <v/>
      </c>
    </row>
    <row r="1478">
      <c r="A1478" s="4" t="n"/>
      <c r="B1478" s="4" t="n"/>
      <c r="C1478" s="14" t="n"/>
      <c r="D1478" s="4" t="n"/>
      <c r="E1478" s="4" t="n"/>
      <c r="F1478" s="5" t="n"/>
      <c r="G1478" s="6" t="n"/>
      <c r="H1478" s="5" t="n"/>
      <c r="I1478" s="4" t="n"/>
      <c r="J1478" s="5" t="n"/>
      <c r="K1478" s="5" t="n"/>
      <c r="L1478" s="4" t="n"/>
      <c r="M1478" s="5" t="n"/>
      <c r="N1478" s="4" t="n"/>
      <c r="O1478" s="15">
        <f>IF($F1478="","",EDATE($F1478,IF($G1478="",'Settings'!$B$6,$G1478)))</f>
        <v/>
      </c>
      <c r="P1478" s="9">
        <f>IF($O1478="","",IF(OR($M1478&lt;&gt;"",$L1478="Booked"),"Booked",IF(OR($L1478="Declined",$L1478="Moved / left"),"Closed",IF($O1478&lt;DATE(YEAR('Settings'!$B$5),MONTH('Settings'!$B$5),1),"Overdue",IF($O1478&lt;=EOMONTH('Settings'!$B$5,0),"Due this month",IF($O1478&lt;=EOMONTH('Settings'!$B$5,1),"Due next month","Not yet due"))))))</f>
        <v/>
      </c>
      <c r="Q1478" s="16">
        <f>IF($P1478="Overdue",'Settings'!$B$5-$O1478,"")</f>
        <v/>
      </c>
      <c r="R1478" s="16">
        <f>IF($A1478="","",COUNT($H1478,$J1478,$K1478))</f>
        <v/>
      </c>
      <c r="S1478" s="17">
        <f>IF($O1478="","",DATE(YEAR($O1478),MONTH($O1478),1))</f>
        <v/>
      </c>
      <c r="T1478" s="16">
        <f>IF($P1478="Overdue",COUNTIF($P$3:$P1478,"Overdue"),"")</f>
        <v/>
      </c>
    </row>
    <row r="1479">
      <c r="A1479" s="4" t="n"/>
      <c r="B1479" s="4" t="n"/>
      <c r="C1479" s="14" t="n"/>
      <c r="D1479" s="4" t="n"/>
      <c r="E1479" s="4" t="n"/>
      <c r="F1479" s="5" t="n"/>
      <c r="G1479" s="6" t="n"/>
      <c r="H1479" s="5" t="n"/>
      <c r="I1479" s="4" t="n"/>
      <c r="J1479" s="5" t="n"/>
      <c r="K1479" s="5" t="n"/>
      <c r="L1479" s="4" t="n"/>
      <c r="M1479" s="5" t="n"/>
      <c r="N1479" s="4" t="n"/>
      <c r="O1479" s="15">
        <f>IF($F1479="","",EDATE($F1479,IF($G1479="",'Settings'!$B$6,$G1479)))</f>
        <v/>
      </c>
      <c r="P1479" s="9">
        <f>IF($O1479="","",IF(OR($M1479&lt;&gt;"",$L1479="Booked"),"Booked",IF(OR($L1479="Declined",$L1479="Moved / left"),"Closed",IF($O1479&lt;DATE(YEAR('Settings'!$B$5),MONTH('Settings'!$B$5),1),"Overdue",IF($O1479&lt;=EOMONTH('Settings'!$B$5,0),"Due this month",IF($O1479&lt;=EOMONTH('Settings'!$B$5,1),"Due next month","Not yet due"))))))</f>
        <v/>
      </c>
      <c r="Q1479" s="16">
        <f>IF($P1479="Overdue",'Settings'!$B$5-$O1479,"")</f>
        <v/>
      </c>
      <c r="R1479" s="16">
        <f>IF($A1479="","",COUNT($H1479,$J1479,$K1479))</f>
        <v/>
      </c>
      <c r="S1479" s="17">
        <f>IF($O1479="","",DATE(YEAR($O1479),MONTH($O1479),1))</f>
        <v/>
      </c>
      <c r="T1479" s="16">
        <f>IF($P1479="Overdue",COUNTIF($P$3:$P1479,"Overdue"),"")</f>
        <v/>
      </c>
    </row>
    <row r="1480">
      <c r="A1480" s="4" t="n"/>
      <c r="B1480" s="4" t="n"/>
      <c r="C1480" s="14" t="n"/>
      <c r="D1480" s="4" t="n"/>
      <c r="E1480" s="4" t="n"/>
      <c r="F1480" s="5" t="n"/>
      <c r="G1480" s="6" t="n"/>
      <c r="H1480" s="5" t="n"/>
      <c r="I1480" s="4" t="n"/>
      <c r="J1480" s="5" t="n"/>
      <c r="K1480" s="5" t="n"/>
      <c r="L1480" s="4" t="n"/>
      <c r="M1480" s="5" t="n"/>
      <c r="N1480" s="4" t="n"/>
      <c r="O1480" s="15">
        <f>IF($F1480="","",EDATE($F1480,IF($G1480="",'Settings'!$B$6,$G1480)))</f>
        <v/>
      </c>
      <c r="P1480" s="9">
        <f>IF($O1480="","",IF(OR($M1480&lt;&gt;"",$L1480="Booked"),"Booked",IF(OR($L1480="Declined",$L1480="Moved / left"),"Closed",IF($O1480&lt;DATE(YEAR('Settings'!$B$5),MONTH('Settings'!$B$5),1),"Overdue",IF($O1480&lt;=EOMONTH('Settings'!$B$5,0),"Due this month",IF($O1480&lt;=EOMONTH('Settings'!$B$5,1),"Due next month","Not yet due"))))))</f>
        <v/>
      </c>
      <c r="Q1480" s="16">
        <f>IF($P1480="Overdue",'Settings'!$B$5-$O1480,"")</f>
        <v/>
      </c>
      <c r="R1480" s="16">
        <f>IF($A1480="","",COUNT($H1480,$J1480,$K1480))</f>
        <v/>
      </c>
      <c r="S1480" s="17">
        <f>IF($O1480="","",DATE(YEAR($O1480),MONTH($O1480),1))</f>
        <v/>
      </c>
      <c r="T1480" s="16">
        <f>IF($P1480="Overdue",COUNTIF($P$3:$P1480,"Overdue"),"")</f>
        <v/>
      </c>
    </row>
    <row r="1481">
      <c r="A1481" s="4" t="n"/>
      <c r="B1481" s="4" t="n"/>
      <c r="C1481" s="14" t="n"/>
      <c r="D1481" s="4" t="n"/>
      <c r="E1481" s="4" t="n"/>
      <c r="F1481" s="5" t="n"/>
      <c r="G1481" s="6" t="n"/>
      <c r="H1481" s="5" t="n"/>
      <c r="I1481" s="4" t="n"/>
      <c r="J1481" s="5" t="n"/>
      <c r="K1481" s="5" t="n"/>
      <c r="L1481" s="4" t="n"/>
      <c r="M1481" s="5" t="n"/>
      <c r="N1481" s="4" t="n"/>
      <c r="O1481" s="15">
        <f>IF($F1481="","",EDATE($F1481,IF($G1481="",'Settings'!$B$6,$G1481)))</f>
        <v/>
      </c>
      <c r="P1481" s="9">
        <f>IF($O1481="","",IF(OR($M1481&lt;&gt;"",$L1481="Booked"),"Booked",IF(OR($L1481="Declined",$L1481="Moved / left"),"Closed",IF($O1481&lt;DATE(YEAR('Settings'!$B$5),MONTH('Settings'!$B$5),1),"Overdue",IF($O1481&lt;=EOMONTH('Settings'!$B$5,0),"Due this month",IF($O1481&lt;=EOMONTH('Settings'!$B$5,1),"Due next month","Not yet due"))))))</f>
        <v/>
      </c>
      <c r="Q1481" s="16">
        <f>IF($P1481="Overdue",'Settings'!$B$5-$O1481,"")</f>
        <v/>
      </c>
      <c r="R1481" s="16">
        <f>IF($A1481="","",COUNT($H1481,$J1481,$K1481))</f>
        <v/>
      </c>
      <c r="S1481" s="17">
        <f>IF($O1481="","",DATE(YEAR($O1481),MONTH($O1481),1))</f>
        <v/>
      </c>
      <c r="T1481" s="16">
        <f>IF($P1481="Overdue",COUNTIF($P$3:$P1481,"Overdue"),"")</f>
        <v/>
      </c>
    </row>
    <row r="1482">
      <c r="A1482" s="4" t="n"/>
      <c r="B1482" s="4" t="n"/>
      <c r="C1482" s="14" t="n"/>
      <c r="D1482" s="4" t="n"/>
      <c r="E1482" s="4" t="n"/>
      <c r="F1482" s="5" t="n"/>
      <c r="G1482" s="6" t="n"/>
      <c r="H1482" s="5" t="n"/>
      <c r="I1482" s="4" t="n"/>
      <c r="J1482" s="5" t="n"/>
      <c r="K1482" s="5" t="n"/>
      <c r="L1482" s="4" t="n"/>
      <c r="M1482" s="5" t="n"/>
      <c r="N1482" s="4" t="n"/>
      <c r="O1482" s="15">
        <f>IF($F1482="","",EDATE($F1482,IF($G1482="",'Settings'!$B$6,$G1482)))</f>
        <v/>
      </c>
      <c r="P1482" s="9">
        <f>IF($O1482="","",IF(OR($M1482&lt;&gt;"",$L1482="Booked"),"Booked",IF(OR($L1482="Declined",$L1482="Moved / left"),"Closed",IF($O1482&lt;DATE(YEAR('Settings'!$B$5),MONTH('Settings'!$B$5),1),"Overdue",IF($O1482&lt;=EOMONTH('Settings'!$B$5,0),"Due this month",IF($O1482&lt;=EOMONTH('Settings'!$B$5,1),"Due next month","Not yet due"))))))</f>
        <v/>
      </c>
      <c r="Q1482" s="16">
        <f>IF($P1482="Overdue",'Settings'!$B$5-$O1482,"")</f>
        <v/>
      </c>
      <c r="R1482" s="16">
        <f>IF($A1482="","",COUNT($H1482,$J1482,$K1482))</f>
        <v/>
      </c>
      <c r="S1482" s="17">
        <f>IF($O1482="","",DATE(YEAR($O1482),MONTH($O1482),1))</f>
        <v/>
      </c>
      <c r="T1482" s="16">
        <f>IF($P1482="Overdue",COUNTIF($P$3:$P1482,"Overdue"),"")</f>
        <v/>
      </c>
    </row>
    <row r="1483">
      <c r="A1483" s="4" t="n"/>
      <c r="B1483" s="4" t="n"/>
      <c r="C1483" s="14" t="n"/>
      <c r="D1483" s="4" t="n"/>
      <c r="E1483" s="4" t="n"/>
      <c r="F1483" s="5" t="n"/>
      <c r="G1483" s="6" t="n"/>
      <c r="H1483" s="5" t="n"/>
      <c r="I1483" s="4" t="n"/>
      <c r="J1483" s="5" t="n"/>
      <c r="K1483" s="5" t="n"/>
      <c r="L1483" s="4" t="n"/>
      <c r="M1483" s="5" t="n"/>
      <c r="N1483" s="4" t="n"/>
      <c r="O1483" s="15">
        <f>IF($F1483="","",EDATE($F1483,IF($G1483="",'Settings'!$B$6,$G1483)))</f>
        <v/>
      </c>
      <c r="P1483" s="9">
        <f>IF($O1483="","",IF(OR($M1483&lt;&gt;"",$L1483="Booked"),"Booked",IF(OR($L1483="Declined",$L1483="Moved / left"),"Closed",IF($O1483&lt;DATE(YEAR('Settings'!$B$5),MONTH('Settings'!$B$5),1),"Overdue",IF($O1483&lt;=EOMONTH('Settings'!$B$5,0),"Due this month",IF($O1483&lt;=EOMONTH('Settings'!$B$5,1),"Due next month","Not yet due"))))))</f>
        <v/>
      </c>
      <c r="Q1483" s="16">
        <f>IF($P1483="Overdue",'Settings'!$B$5-$O1483,"")</f>
        <v/>
      </c>
      <c r="R1483" s="16">
        <f>IF($A1483="","",COUNT($H1483,$J1483,$K1483))</f>
        <v/>
      </c>
      <c r="S1483" s="17">
        <f>IF($O1483="","",DATE(YEAR($O1483),MONTH($O1483),1))</f>
        <v/>
      </c>
      <c r="T1483" s="16">
        <f>IF($P1483="Overdue",COUNTIF($P$3:$P1483,"Overdue"),"")</f>
        <v/>
      </c>
    </row>
    <row r="1484">
      <c r="A1484" s="4" t="n"/>
      <c r="B1484" s="4" t="n"/>
      <c r="C1484" s="14" t="n"/>
      <c r="D1484" s="4" t="n"/>
      <c r="E1484" s="4" t="n"/>
      <c r="F1484" s="5" t="n"/>
      <c r="G1484" s="6" t="n"/>
      <c r="H1484" s="5" t="n"/>
      <c r="I1484" s="4" t="n"/>
      <c r="J1484" s="5" t="n"/>
      <c r="K1484" s="5" t="n"/>
      <c r="L1484" s="4" t="n"/>
      <c r="M1484" s="5" t="n"/>
      <c r="N1484" s="4" t="n"/>
      <c r="O1484" s="15">
        <f>IF($F1484="","",EDATE($F1484,IF($G1484="",'Settings'!$B$6,$G1484)))</f>
        <v/>
      </c>
      <c r="P1484" s="9">
        <f>IF($O1484="","",IF(OR($M1484&lt;&gt;"",$L1484="Booked"),"Booked",IF(OR($L1484="Declined",$L1484="Moved / left"),"Closed",IF($O1484&lt;DATE(YEAR('Settings'!$B$5),MONTH('Settings'!$B$5),1),"Overdue",IF($O1484&lt;=EOMONTH('Settings'!$B$5,0),"Due this month",IF($O1484&lt;=EOMONTH('Settings'!$B$5,1),"Due next month","Not yet due"))))))</f>
        <v/>
      </c>
      <c r="Q1484" s="16">
        <f>IF($P1484="Overdue",'Settings'!$B$5-$O1484,"")</f>
        <v/>
      </c>
      <c r="R1484" s="16">
        <f>IF($A1484="","",COUNT($H1484,$J1484,$K1484))</f>
        <v/>
      </c>
      <c r="S1484" s="17">
        <f>IF($O1484="","",DATE(YEAR($O1484),MONTH($O1484),1))</f>
        <v/>
      </c>
      <c r="T1484" s="16">
        <f>IF($P1484="Overdue",COUNTIF($P$3:$P1484,"Overdue"),"")</f>
        <v/>
      </c>
    </row>
    <row r="1485">
      <c r="A1485" s="4" t="n"/>
      <c r="B1485" s="4" t="n"/>
      <c r="C1485" s="14" t="n"/>
      <c r="D1485" s="4" t="n"/>
      <c r="E1485" s="4" t="n"/>
      <c r="F1485" s="5" t="n"/>
      <c r="G1485" s="6" t="n"/>
      <c r="H1485" s="5" t="n"/>
      <c r="I1485" s="4" t="n"/>
      <c r="J1485" s="5" t="n"/>
      <c r="K1485" s="5" t="n"/>
      <c r="L1485" s="4" t="n"/>
      <c r="M1485" s="5" t="n"/>
      <c r="N1485" s="4" t="n"/>
      <c r="O1485" s="15">
        <f>IF($F1485="","",EDATE($F1485,IF($G1485="",'Settings'!$B$6,$G1485)))</f>
        <v/>
      </c>
      <c r="P1485" s="9">
        <f>IF($O1485="","",IF(OR($M1485&lt;&gt;"",$L1485="Booked"),"Booked",IF(OR($L1485="Declined",$L1485="Moved / left"),"Closed",IF($O1485&lt;DATE(YEAR('Settings'!$B$5),MONTH('Settings'!$B$5),1),"Overdue",IF($O1485&lt;=EOMONTH('Settings'!$B$5,0),"Due this month",IF($O1485&lt;=EOMONTH('Settings'!$B$5,1),"Due next month","Not yet due"))))))</f>
        <v/>
      </c>
      <c r="Q1485" s="16">
        <f>IF($P1485="Overdue",'Settings'!$B$5-$O1485,"")</f>
        <v/>
      </c>
      <c r="R1485" s="16">
        <f>IF($A1485="","",COUNT($H1485,$J1485,$K1485))</f>
        <v/>
      </c>
      <c r="S1485" s="17">
        <f>IF($O1485="","",DATE(YEAR($O1485),MONTH($O1485),1))</f>
        <v/>
      </c>
      <c r="T1485" s="16">
        <f>IF($P1485="Overdue",COUNTIF($P$3:$P1485,"Overdue"),"")</f>
        <v/>
      </c>
    </row>
    <row r="1486">
      <c r="A1486" s="4" t="n"/>
      <c r="B1486" s="4" t="n"/>
      <c r="C1486" s="14" t="n"/>
      <c r="D1486" s="4" t="n"/>
      <c r="E1486" s="4" t="n"/>
      <c r="F1486" s="5" t="n"/>
      <c r="G1486" s="6" t="n"/>
      <c r="H1486" s="5" t="n"/>
      <c r="I1486" s="4" t="n"/>
      <c r="J1486" s="5" t="n"/>
      <c r="K1486" s="5" t="n"/>
      <c r="L1486" s="4" t="n"/>
      <c r="M1486" s="5" t="n"/>
      <c r="N1486" s="4" t="n"/>
      <c r="O1486" s="15">
        <f>IF($F1486="","",EDATE($F1486,IF($G1486="",'Settings'!$B$6,$G1486)))</f>
        <v/>
      </c>
      <c r="P1486" s="9">
        <f>IF($O1486="","",IF(OR($M1486&lt;&gt;"",$L1486="Booked"),"Booked",IF(OR($L1486="Declined",$L1486="Moved / left"),"Closed",IF($O1486&lt;DATE(YEAR('Settings'!$B$5),MONTH('Settings'!$B$5),1),"Overdue",IF($O1486&lt;=EOMONTH('Settings'!$B$5,0),"Due this month",IF($O1486&lt;=EOMONTH('Settings'!$B$5,1),"Due next month","Not yet due"))))))</f>
        <v/>
      </c>
      <c r="Q1486" s="16">
        <f>IF($P1486="Overdue",'Settings'!$B$5-$O1486,"")</f>
        <v/>
      </c>
      <c r="R1486" s="16">
        <f>IF($A1486="","",COUNT($H1486,$J1486,$K1486))</f>
        <v/>
      </c>
      <c r="S1486" s="17">
        <f>IF($O1486="","",DATE(YEAR($O1486),MONTH($O1486),1))</f>
        <v/>
      </c>
      <c r="T1486" s="16">
        <f>IF($P1486="Overdue",COUNTIF($P$3:$P1486,"Overdue"),"")</f>
        <v/>
      </c>
    </row>
    <row r="1487">
      <c r="A1487" s="4" t="n"/>
      <c r="B1487" s="4" t="n"/>
      <c r="C1487" s="14" t="n"/>
      <c r="D1487" s="4" t="n"/>
      <c r="E1487" s="4" t="n"/>
      <c r="F1487" s="5" t="n"/>
      <c r="G1487" s="6" t="n"/>
      <c r="H1487" s="5" t="n"/>
      <c r="I1487" s="4" t="n"/>
      <c r="J1487" s="5" t="n"/>
      <c r="K1487" s="5" t="n"/>
      <c r="L1487" s="4" t="n"/>
      <c r="M1487" s="5" t="n"/>
      <c r="N1487" s="4" t="n"/>
      <c r="O1487" s="15">
        <f>IF($F1487="","",EDATE($F1487,IF($G1487="",'Settings'!$B$6,$G1487)))</f>
        <v/>
      </c>
      <c r="P1487" s="9">
        <f>IF($O1487="","",IF(OR($M1487&lt;&gt;"",$L1487="Booked"),"Booked",IF(OR($L1487="Declined",$L1487="Moved / left"),"Closed",IF($O1487&lt;DATE(YEAR('Settings'!$B$5),MONTH('Settings'!$B$5),1),"Overdue",IF($O1487&lt;=EOMONTH('Settings'!$B$5,0),"Due this month",IF($O1487&lt;=EOMONTH('Settings'!$B$5,1),"Due next month","Not yet due"))))))</f>
        <v/>
      </c>
      <c r="Q1487" s="16">
        <f>IF($P1487="Overdue",'Settings'!$B$5-$O1487,"")</f>
        <v/>
      </c>
      <c r="R1487" s="16">
        <f>IF($A1487="","",COUNT($H1487,$J1487,$K1487))</f>
        <v/>
      </c>
      <c r="S1487" s="17">
        <f>IF($O1487="","",DATE(YEAR($O1487),MONTH($O1487),1))</f>
        <v/>
      </c>
      <c r="T1487" s="16">
        <f>IF($P1487="Overdue",COUNTIF($P$3:$P1487,"Overdue"),"")</f>
        <v/>
      </c>
    </row>
    <row r="1488">
      <c r="A1488" s="4" t="n"/>
      <c r="B1488" s="4" t="n"/>
      <c r="C1488" s="14" t="n"/>
      <c r="D1488" s="4" t="n"/>
      <c r="E1488" s="4" t="n"/>
      <c r="F1488" s="5" t="n"/>
      <c r="G1488" s="6" t="n"/>
      <c r="H1488" s="5" t="n"/>
      <c r="I1488" s="4" t="n"/>
      <c r="J1488" s="5" t="n"/>
      <c r="K1488" s="5" t="n"/>
      <c r="L1488" s="4" t="n"/>
      <c r="M1488" s="5" t="n"/>
      <c r="N1488" s="4" t="n"/>
      <c r="O1488" s="15">
        <f>IF($F1488="","",EDATE($F1488,IF($G1488="",'Settings'!$B$6,$G1488)))</f>
        <v/>
      </c>
      <c r="P1488" s="9">
        <f>IF($O1488="","",IF(OR($M1488&lt;&gt;"",$L1488="Booked"),"Booked",IF(OR($L1488="Declined",$L1488="Moved / left"),"Closed",IF($O1488&lt;DATE(YEAR('Settings'!$B$5),MONTH('Settings'!$B$5),1),"Overdue",IF($O1488&lt;=EOMONTH('Settings'!$B$5,0),"Due this month",IF($O1488&lt;=EOMONTH('Settings'!$B$5,1),"Due next month","Not yet due"))))))</f>
        <v/>
      </c>
      <c r="Q1488" s="16">
        <f>IF($P1488="Overdue",'Settings'!$B$5-$O1488,"")</f>
        <v/>
      </c>
      <c r="R1488" s="16">
        <f>IF($A1488="","",COUNT($H1488,$J1488,$K1488))</f>
        <v/>
      </c>
      <c r="S1488" s="17">
        <f>IF($O1488="","",DATE(YEAR($O1488),MONTH($O1488),1))</f>
        <v/>
      </c>
      <c r="T1488" s="16">
        <f>IF($P1488="Overdue",COUNTIF($P$3:$P1488,"Overdue"),"")</f>
        <v/>
      </c>
    </row>
    <row r="1489">
      <c r="A1489" s="4" t="n"/>
      <c r="B1489" s="4" t="n"/>
      <c r="C1489" s="14" t="n"/>
      <c r="D1489" s="4" t="n"/>
      <c r="E1489" s="4" t="n"/>
      <c r="F1489" s="5" t="n"/>
      <c r="G1489" s="6" t="n"/>
      <c r="H1489" s="5" t="n"/>
      <c r="I1489" s="4" t="n"/>
      <c r="J1489" s="5" t="n"/>
      <c r="K1489" s="5" t="n"/>
      <c r="L1489" s="4" t="n"/>
      <c r="M1489" s="5" t="n"/>
      <c r="N1489" s="4" t="n"/>
      <c r="O1489" s="15">
        <f>IF($F1489="","",EDATE($F1489,IF($G1489="",'Settings'!$B$6,$G1489)))</f>
        <v/>
      </c>
      <c r="P1489" s="9">
        <f>IF($O1489="","",IF(OR($M1489&lt;&gt;"",$L1489="Booked"),"Booked",IF(OR($L1489="Declined",$L1489="Moved / left"),"Closed",IF($O1489&lt;DATE(YEAR('Settings'!$B$5),MONTH('Settings'!$B$5),1),"Overdue",IF($O1489&lt;=EOMONTH('Settings'!$B$5,0),"Due this month",IF($O1489&lt;=EOMONTH('Settings'!$B$5,1),"Due next month","Not yet due"))))))</f>
        <v/>
      </c>
      <c r="Q1489" s="16">
        <f>IF($P1489="Overdue",'Settings'!$B$5-$O1489,"")</f>
        <v/>
      </c>
      <c r="R1489" s="16">
        <f>IF($A1489="","",COUNT($H1489,$J1489,$K1489))</f>
        <v/>
      </c>
      <c r="S1489" s="17">
        <f>IF($O1489="","",DATE(YEAR($O1489),MONTH($O1489),1))</f>
        <v/>
      </c>
      <c r="T1489" s="16">
        <f>IF($P1489="Overdue",COUNTIF($P$3:$P1489,"Overdue"),"")</f>
        <v/>
      </c>
    </row>
    <row r="1490">
      <c r="A1490" s="4" t="n"/>
      <c r="B1490" s="4" t="n"/>
      <c r="C1490" s="14" t="n"/>
      <c r="D1490" s="4" t="n"/>
      <c r="E1490" s="4" t="n"/>
      <c r="F1490" s="5" t="n"/>
      <c r="G1490" s="6" t="n"/>
      <c r="H1490" s="5" t="n"/>
      <c r="I1490" s="4" t="n"/>
      <c r="J1490" s="5" t="n"/>
      <c r="K1490" s="5" t="n"/>
      <c r="L1490" s="4" t="n"/>
      <c r="M1490" s="5" t="n"/>
      <c r="N1490" s="4" t="n"/>
      <c r="O1490" s="15">
        <f>IF($F1490="","",EDATE($F1490,IF($G1490="",'Settings'!$B$6,$G1490)))</f>
        <v/>
      </c>
      <c r="P1490" s="9">
        <f>IF($O1490="","",IF(OR($M1490&lt;&gt;"",$L1490="Booked"),"Booked",IF(OR($L1490="Declined",$L1490="Moved / left"),"Closed",IF($O1490&lt;DATE(YEAR('Settings'!$B$5),MONTH('Settings'!$B$5),1),"Overdue",IF($O1490&lt;=EOMONTH('Settings'!$B$5,0),"Due this month",IF($O1490&lt;=EOMONTH('Settings'!$B$5,1),"Due next month","Not yet due"))))))</f>
        <v/>
      </c>
      <c r="Q1490" s="16">
        <f>IF($P1490="Overdue",'Settings'!$B$5-$O1490,"")</f>
        <v/>
      </c>
      <c r="R1490" s="16">
        <f>IF($A1490="","",COUNT($H1490,$J1490,$K1490))</f>
        <v/>
      </c>
      <c r="S1490" s="17">
        <f>IF($O1490="","",DATE(YEAR($O1490),MONTH($O1490),1))</f>
        <v/>
      </c>
      <c r="T1490" s="16">
        <f>IF($P1490="Overdue",COUNTIF($P$3:$P1490,"Overdue"),"")</f>
        <v/>
      </c>
    </row>
    <row r="1491">
      <c r="A1491" s="4" t="n"/>
      <c r="B1491" s="4" t="n"/>
      <c r="C1491" s="14" t="n"/>
      <c r="D1491" s="4" t="n"/>
      <c r="E1491" s="4" t="n"/>
      <c r="F1491" s="5" t="n"/>
      <c r="G1491" s="6" t="n"/>
      <c r="H1491" s="5" t="n"/>
      <c r="I1491" s="4" t="n"/>
      <c r="J1491" s="5" t="n"/>
      <c r="K1491" s="5" t="n"/>
      <c r="L1491" s="4" t="n"/>
      <c r="M1491" s="5" t="n"/>
      <c r="N1491" s="4" t="n"/>
      <c r="O1491" s="15">
        <f>IF($F1491="","",EDATE($F1491,IF($G1491="",'Settings'!$B$6,$G1491)))</f>
        <v/>
      </c>
      <c r="P1491" s="9">
        <f>IF($O1491="","",IF(OR($M1491&lt;&gt;"",$L1491="Booked"),"Booked",IF(OR($L1491="Declined",$L1491="Moved / left"),"Closed",IF($O1491&lt;DATE(YEAR('Settings'!$B$5),MONTH('Settings'!$B$5),1),"Overdue",IF($O1491&lt;=EOMONTH('Settings'!$B$5,0),"Due this month",IF($O1491&lt;=EOMONTH('Settings'!$B$5,1),"Due next month","Not yet due"))))))</f>
        <v/>
      </c>
      <c r="Q1491" s="16">
        <f>IF($P1491="Overdue",'Settings'!$B$5-$O1491,"")</f>
        <v/>
      </c>
      <c r="R1491" s="16">
        <f>IF($A1491="","",COUNT($H1491,$J1491,$K1491))</f>
        <v/>
      </c>
      <c r="S1491" s="17">
        <f>IF($O1491="","",DATE(YEAR($O1491),MONTH($O1491),1))</f>
        <v/>
      </c>
      <c r="T1491" s="16">
        <f>IF($P1491="Overdue",COUNTIF($P$3:$P1491,"Overdue"),"")</f>
        <v/>
      </c>
    </row>
    <row r="1492">
      <c r="A1492" s="4" t="n"/>
      <c r="B1492" s="4" t="n"/>
      <c r="C1492" s="14" t="n"/>
      <c r="D1492" s="4" t="n"/>
      <c r="E1492" s="4" t="n"/>
      <c r="F1492" s="5" t="n"/>
      <c r="G1492" s="6" t="n"/>
      <c r="H1492" s="5" t="n"/>
      <c r="I1492" s="4" t="n"/>
      <c r="J1492" s="5" t="n"/>
      <c r="K1492" s="5" t="n"/>
      <c r="L1492" s="4" t="n"/>
      <c r="M1492" s="5" t="n"/>
      <c r="N1492" s="4" t="n"/>
      <c r="O1492" s="15">
        <f>IF($F1492="","",EDATE($F1492,IF($G1492="",'Settings'!$B$6,$G1492)))</f>
        <v/>
      </c>
      <c r="P1492" s="9">
        <f>IF($O1492="","",IF(OR($M1492&lt;&gt;"",$L1492="Booked"),"Booked",IF(OR($L1492="Declined",$L1492="Moved / left"),"Closed",IF($O1492&lt;DATE(YEAR('Settings'!$B$5),MONTH('Settings'!$B$5),1),"Overdue",IF($O1492&lt;=EOMONTH('Settings'!$B$5,0),"Due this month",IF($O1492&lt;=EOMONTH('Settings'!$B$5,1),"Due next month","Not yet due"))))))</f>
        <v/>
      </c>
      <c r="Q1492" s="16">
        <f>IF($P1492="Overdue",'Settings'!$B$5-$O1492,"")</f>
        <v/>
      </c>
      <c r="R1492" s="16">
        <f>IF($A1492="","",COUNT($H1492,$J1492,$K1492))</f>
        <v/>
      </c>
      <c r="S1492" s="17">
        <f>IF($O1492="","",DATE(YEAR($O1492),MONTH($O1492),1))</f>
        <v/>
      </c>
      <c r="T1492" s="16">
        <f>IF($P1492="Overdue",COUNTIF($P$3:$P1492,"Overdue"),"")</f>
        <v/>
      </c>
    </row>
    <row r="1493">
      <c r="A1493" s="4" t="n"/>
      <c r="B1493" s="4" t="n"/>
      <c r="C1493" s="14" t="n"/>
      <c r="D1493" s="4" t="n"/>
      <c r="E1493" s="4" t="n"/>
      <c r="F1493" s="5" t="n"/>
      <c r="G1493" s="6" t="n"/>
      <c r="H1493" s="5" t="n"/>
      <c r="I1493" s="4" t="n"/>
      <c r="J1493" s="5" t="n"/>
      <c r="K1493" s="5" t="n"/>
      <c r="L1493" s="4" t="n"/>
      <c r="M1493" s="5" t="n"/>
      <c r="N1493" s="4" t="n"/>
      <c r="O1493" s="15">
        <f>IF($F1493="","",EDATE($F1493,IF($G1493="",'Settings'!$B$6,$G1493)))</f>
        <v/>
      </c>
      <c r="P1493" s="9">
        <f>IF($O1493="","",IF(OR($M1493&lt;&gt;"",$L1493="Booked"),"Booked",IF(OR($L1493="Declined",$L1493="Moved / left"),"Closed",IF($O1493&lt;DATE(YEAR('Settings'!$B$5),MONTH('Settings'!$B$5),1),"Overdue",IF($O1493&lt;=EOMONTH('Settings'!$B$5,0),"Due this month",IF($O1493&lt;=EOMONTH('Settings'!$B$5,1),"Due next month","Not yet due"))))))</f>
        <v/>
      </c>
      <c r="Q1493" s="16">
        <f>IF($P1493="Overdue",'Settings'!$B$5-$O1493,"")</f>
        <v/>
      </c>
      <c r="R1493" s="16">
        <f>IF($A1493="","",COUNT($H1493,$J1493,$K1493))</f>
        <v/>
      </c>
      <c r="S1493" s="17">
        <f>IF($O1493="","",DATE(YEAR($O1493),MONTH($O1493),1))</f>
        <v/>
      </c>
      <c r="T1493" s="16">
        <f>IF($P1493="Overdue",COUNTIF($P$3:$P1493,"Overdue"),"")</f>
        <v/>
      </c>
    </row>
    <row r="1494">
      <c r="A1494" s="4" t="n"/>
      <c r="B1494" s="4" t="n"/>
      <c r="C1494" s="14" t="n"/>
      <c r="D1494" s="4" t="n"/>
      <c r="E1494" s="4" t="n"/>
      <c r="F1494" s="5" t="n"/>
      <c r="G1494" s="6" t="n"/>
      <c r="H1494" s="5" t="n"/>
      <c r="I1494" s="4" t="n"/>
      <c r="J1494" s="5" t="n"/>
      <c r="K1494" s="5" t="n"/>
      <c r="L1494" s="4" t="n"/>
      <c r="M1494" s="5" t="n"/>
      <c r="N1494" s="4" t="n"/>
      <c r="O1494" s="15">
        <f>IF($F1494="","",EDATE($F1494,IF($G1494="",'Settings'!$B$6,$G1494)))</f>
        <v/>
      </c>
      <c r="P1494" s="9">
        <f>IF($O1494="","",IF(OR($M1494&lt;&gt;"",$L1494="Booked"),"Booked",IF(OR($L1494="Declined",$L1494="Moved / left"),"Closed",IF($O1494&lt;DATE(YEAR('Settings'!$B$5),MONTH('Settings'!$B$5),1),"Overdue",IF($O1494&lt;=EOMONTH('Settings'!$B$5,0),"Due this month",IF($O1494&lt;=EOMONTH('Settings'!$B$5,1),"Due next month","Not yet due"))))))</f>
        <v/>
      </c>
      <c r="Q1494" s="16">
        <f>IF($P1494="Overdue",'Settings'!$B$5-$O1494,"")</f>
        <v/>
      </c>
      <c r="R1494" s="16">
        <f>IF($A1494="","",COUNT($H1494,$J1494,$K1494))</f>
        <v/>
      </c>
      <c r="S1494" s="17">
        <f>IF($O1494="","",DATE(YEAR($O1494),MONTH($O1494),1))</f>
        <v/>
      </c>
      <c r="T1494" s="16">
        <f>IF($P1494="Overdue",COUNTIF($P$3:$P1494,"Overdue"),"")</f>
        <v/>
      </c>
    </row>
    <row r="1495">
      <c r="A1495" s="4" t="n"/>
      <c r="B1495" s="4" t="n"/>
      <c r="C1495" s="14" t="n"/>
      <c r="D1495" s="4" t="n"/>
      <c r="E1495" s="4" t="n"/>
      <c r="F1495" s="5" t="n"/>
      <c r="G1495" s="6" t="n"/>
      <c r="H1495" s="5" t="n"/>
      <c r="I1495" s="4" t="n"/>
      <c r="J1495" s="5" t="n"/>
      <c r="K1495" s="5" t="n"/>
      <c r="L1495" s="4" t="n"/>
      <c r="M1495" s="5" t="n"/>
      <c r="N1495" s="4" t="n"/>
      <c r="O1495" s="15">
        <f>IF($F1495="","",EDATE($F1495,IF($G1495="",'Settings'!$B$6,$G1495)))</f>
        <v/>
      </c>
      <c r="P1495" s="9">
        <f>IF($O1495="","",IF(OR($M1495&lt;&gt;"",$L1495="Booked"),"Booked",IF(OR($L1495="Declined",$L1495="Moved / left"),"Closed",IF($O1495&lt;DATE(YEAR('Settings'!$B$5),MONTH('Settings'!$B$5),1),"Overdue",IF($O1495&lt;=EOMONTH('Settings'!$B$5,0),"Due this month",IF($O1495&lt;=EOMONTH('Settings'!$B$5,1),"Due next month","Not yet due"))))))</f>
        <v/>
      </c>
      <c r="Q1495" s="16">
        <f>IF($P1495="Overdue",'Settings'!$B$5-$O1495,"")</f>
        <v/>
      </c>
      <c r="R1495" s="16">
        <f>IF($A1495="","",COUNT($H1495,$J1495,$K1495))</f>
        <v/>
      </c>
      <c r="S1495" s="17">
        <f>IF($O1495="","",DATE(YEAR($O1495),MONTH($O1495),1))</f>
        <v/>
      </c>
      <c r="T1495" s="16">
        <f>IF($P1495="Overdue",COUNTIF($P$3:$P1495,"Overdue"),"")</f>
        <v/>
      </c>
    </row>
    <row r="1496">
      <c r="A1496" s="4" t="n"/>
      <c r="B1496" s="4" t="n"/>
      <c r="C1496" s="14" t="n"/>
      <c r="D1496" s="4" t="n"/>
      <c r="E1496" s="4" t="n"/>
      <c r="F1496" s="5" t="n"/>
      <c r="G1496" s="6" t="n"/>
      <c r="H1496" s="5" t="n"/>
      <c r="I1496" s="4" t="n"/>
      <c r="J1496" s="5" t="n"/>
      <c r="K1496" s="5" t="n"/>
      <c r="L1496" s="4" t="n"/>
      <c r="M1496" s="5" t="n"/>
      <c r="N1496" s="4" t="n"/>
      <c r="O1496" s="15">
        <f>IF($F1496="","",EDATE($F1496,IF($G1496="",'Settings'!$B$6,$G1496)))</f>
        <v/>
      </c>
      <c r="P1496" s="9">
        <f>IF($O1496="","",IF(OR($M1496&lt;&gt;"",$L1496="Booked"),"Booked",IF(OR($L1496="Declined",$L1496="Moved / left"),"Closed",IF($O1496&lt;DATE(YEAR('Settings'!$B$5),MONTH('Settings'!$B$5),1),"Overdue",IF($O1496&lt;=EOMONTH('Settings'!$B$5,0),"Due this month",IF($O1496&lt;=EOMONTH('Settings'!$B$5,1),"Due next month","Not yet due"))))))</f>
        <v/>
      </c>
      <c r="Q1496" s="16">
        <f>IF($P1496="Overdue",'Settings'!$B$5-$O1496,"")</f>
        <v/>
      </c>
      <c r="R1496" s="16">
        <f>IF($A1496="","",COUNT($H1496,$J1496,$K1496))</f>
        <v/>
      </c>
      <c r="S1496" s="17">
        <f>IF($O1496="","",DATE(YEAR($O1496),MONTH($O1496),1))</f>
        <v/>
      </c>
      <c r="T1496" s="16">
        <f>IF($P1496="Overdue",COUNTIF($P$3:$P1496,"Overdue"),"")</f>
        <v/>
      </c>
    </row>
    <row r="1497">
      <c r="A1497" s="4" t="n"/>
      <c r="B1497" s="4" t="n"/>
      <c r="C1497" s="14" t="n"/>
      <c r="D1497" s="4" t="n"/>
      <c r="E1497" s="4" t="n"/>
      <c r="F1497" s="5" t="n"/>
      <c r="G1497" s="6" t="n"/>
      <c r="H1497" s="5" t="n"/>
      <c r="I1497" s="4" t="n"/>
      <c r="J1497" s="5" t="n"/>
      <c r="K1497" s="5" t="n"/>
      <c r="L1497" s="4" t="n"/>
      <c r="M1497" s="5" t="n"/>
      <c r="N1497" s="4" t="n"/>
      <c r="O1497" s="15">
        <f>IF($F1497="","",EDATE($F1497,IF($G1497="",'Settings'!$B$6,$G1497)))</f>
        <v/>
      </c>
      <c r="P1497" s="9">
        <f>IF($O1497="","",IF(OR($M1497&lt;&gt;"",$L1497="Booked"),"Booked",IF(OR($L1497="Declined",$L1497="Moved / left"),"Closed",IF($O1497&lt;DATE(YEAR('Settings'!$B$5),MONTH('Settings'!$B$5),1),"Overdue",IF($O1497&lt;=EOMONTH('Settings'!$B$5,0),"Due this month",IF($O1497&lt;=EOMONTH('Settings'!$B$5,1),"Due next month","Not yet due"))))))</f>
        <v/>
      </c>
      <c r="Q1497" s="16">
        <f>IF($P1497="Overdue",'Settings'!$B$5-$O1497,"")</f>
        <v/>
      </c>
      <c r="R1497" s="16">
        <f>IF($A1497="","",COUNT($H1497,$J1497,$K1497))</f>
        <v/>
      </c>
      <c r="S1497" s="17">
        <f>IF($O1497="","",DATE(YEAR($O1497),MONTH($O1497),1))</f>
        <v/>
      </c>
      <c r="T1497" s="16">
        <f>IF($P1497="Overdue",COUNTIF($P$3:$P1497,"Overdue"),"")</f>
        <v/>
      </c>
    </row>
    <row r="1498">
      <c r="A1498" s="4" t="n"/>
      <c r="B1498" s="4" t="n"/>
      <c r="C1498" s="14" t="n"/>
      <c r="D1498" s="4" t="n"/>
      <c r="E1498" s="4" t="n"/>
      <c r="F1498" s="5" t="n"/>
      <c r="G1498" s="6" t="n"/>
      <c r="H1498" s="5" t="n"/>
      <c r="I1498" s="4" t="n"/>
      <c r="J1498" s="5" t="n"/>
      <c r="K1498" s="5" t="n"/>
      <c r="L1498" s="4" t="n"/>
      <c r="M1498" s="5" t="n"/>
      <c r="N1498" s="4" t="n"/>
      <c r="O1498" s="15">
        <f>IF($F1498="","",EDATE($F1498,IF($G1498="",'Settings'!$B$6,$G1498)))</f>
        <v/>
      </c>
      <c r="P1498" s="9">
        <f>IF($O1498="","",IF(OR($M1498&lt;&gt;"",$L1498="Booked"),"Booked",IF(OR($L1498="Declined",$L1498="Moved / left"),"Closed",IF($O1498&lt;DATE(YEAR('Settings'!$B$5),MONTH('Settings'!$B$5),1),"Overdue",IF($O1498&lt;=EOMONTH('Settings'!$B$5,0),"Due this month",IF($O1498&lt;=EOMONTH('Settings'!$B$5,1),"Due next month","Not yet due"))))))</f>
        <v/>
      </c>
      <c r="Q1498" s="16">
        <f>IF($P1498="Overdue",'Settings'!$B$5-$O1498,"")</f>
        <v/>
      </c>
      <c r="R1498" s="16">
        <f>IF($A1498="","",COUNT($H1498,$J1498,$K1498))</f>
        <v/>
      </c>
      <c r="S1498" s="17">
        <f>IF($O1498="","",DATE(YEAR($O1498),MONTH($O1498),1))</f>
        <v/>
      </c>
      <c r="T1498" s="16">
        <f>IF($P1498="Overdue",COUNTIF($P$3:$P1498,"Overdue"),"")</f>
        <v/>
      </c>
    </row>
    <row r="1499">
      <c r="A1499" s="4" t="n"/>
      <c r="B1499" s="4" t="n"/>
      <c r="C1499" s="14" t="n"/>
      <c r="D1499" s="4" t="n"/>
      <c r="E1499" s="4" t="n"/>
      <c r="F1499" s="5" t="n"/>
      <c r="G1499" s="6" t="n"/>
      <c r="H1499" s="5" t="n"/>
      <c r="I1499" s="4" t="n"/>
      <c r="J1499" s="5" t="n"/>
      <c r="K1499" s="5" t="n"/>
      <c r="L1499" s="4" t="n"/>
      <c r="M1499" s="5" t="n"/>
      <c r="N1499" s="4" t="n"/>
      <c r="O1499" s="15">
        <f>IF($F1499="","",EDATE($F1499,IF($G1499="",'Settings'!$B$6,$G1499)))</f>
        <v/>
      </c>
      <c r="P1499" s="9">
        <f>IF($O1499="","",IF(OR($M1499&lt;&gt;"",$L1499="Booked"),"Booked",IF(OR($L1499="Declined",$L1499="Moved / left"),"Closed",IF($O1499&lt;DATE(YEAR('Settings'!$B$5),MONTH('Settings'!$B$5),1),"Overdue",IF($O1499&lt;=EOMONTH('Settings'!$B$5,0),"Due this month",IF($O1499&lt;=EOMONTH('Settings'!$B$5,1),"Due next month","Not yet due"))))))</f>
        <v/>
      </c>
      <c r="Q1499" s="16">
        <f>IF($P1499="Overdue",'Settings'!$B$5-$O1499,"")</f>
        <v/>
      </c>
      <c r="R1499" s="16">
        <f>IF($A1499="","",COUNT($H1499,$J1499,$K1499))</f>
        <v/>
      </c>
      <c r="S1499" s="17">
        <f>IF($O1499="","",DATE(YEAR($O1499),MONTH($O1499),1))</f>
        <v/>
      </c>
      <c r="T1499" s="16">
        <f>IF($P1499="Overdue",COUNTIF($P$3:$P1499,"Overdue"),"")</f>
        <v/>
      </c>
    </row>
    <row r="1500">
      <c r="A1500" s="4" t="n"/>
      <c r="B1500" s="4" t="n"/>
      <c r="C1500" s="14" t="n"/>
      <c r="D1500" s="4" t="n"/>
      <c r="E1500" s="4" t="n"/>
      <c r="F1500" s="5" t="n"/>
      <c r="G1500" s="6" t="n"/>
      <c r="H1500" s="5" t="n"/>
      <c r="I1500" s="4" t="n"/>
      <c r="J1500" s="5" t="n"/>
      <c r="K1500" s="5" t="n"/>
      <c r="L1500" s="4" t="n"/>
      <c r="M1500" s="5" t="n"/>
      <c r="N1500" s="4" t="n"/>
      <c r="O1500" s="15">
        <f>IF($F1500="","",EDATE($F1500,IF($G1500="",'Settings'!$B$6,$G1500)))</f>
        <v/>
      </c>
      <c r="P1500" s="9">
        <f>IF($O1500="","",IF(OR($M1500&lt;&gt;"",$L1500="Booked"),"Booked",IF(OR($L1500="Declined",$L1500="Moved / left"),"Closed",IF($O1500&lt;DATE(YEAR('Settings'!$B$5),MONTH('Settings'!$B$5),1),"Overdue",IF($O1500&lt;=EOMONTH('Settings'!$B$5,0),"Due this month",IF($O1500&lt;=EOMONTH('Settings'!$B$5,1),"Due next month","Not yet due"))))))</f>
        <v/>
      </c>
      <c r="Q1500" s="16">
        <f>IF($P1500="Overdue",'Settings'!$B$5-$O1500,"")</f>
        <v/>
      </c>
      <c r="R1500" s="16">
        <f>IF($A1500="","",COUNT($H1500,$J1500,$K1500))</f>
        <v/>
      </c>
      <c r="S1500" s="17">
        <f>IF($O1500="","",DATE(YEAR($O1500),MONTH($O1500),1))</f>
        <v/>
      </c>
      <c r="T1500" s="16">
        <f>IF($P1500="Overdue",COUNTIF($P$3:$P1500,"Overdue"),"")</f>
        <v/>
      </c>
    </row>
    <row r="1501">
      <c r="A1501" s="4" t="n"/>
      <c r="B1501" s="4" t="n"/>
      <c r="C1501" s="14" t="n"/>
      <c r="D1501" s="4" t="n"/>
      <c r="E1501" s="4" t="n"/>
      <c r="F1501" s="5" t="n"/>
      <c r="G1501" s="6" t="n"/>
      <c r="H1501" s="5" t="n"/>
      <c r="I1501" s="4" t="n"/>
      <c r="J1501" s="5" t="n"/>
      <c r="K1501" s="5" t="n"/>
      <c r="L1501" s="4" t="n"/>
      <c r="M1501" s="5" t="n"/>
      <c r="N1501" s="4" t="n"/>
      <c r="O1501" s="15">
        <f>IF($F1501="","",EDATE($F1501,IF($G1501="",'Settings'!$B$6,$G1501)))</f>
        <v/>
      </c>
      <c r="P1501" s="9">
        <f>IF($O1501="","",IF(OR($M1501&lt;&gt;"",$L1501="Booked"),"Booked",IF(OR($L1501="Declined",$L1501="Moved / left"),"Closed",IF($O1501&lt;DATE(YEAR('Settings'!$B$5),MONTH('Settings'!$B$5),1),"Overdue",IF($O1501&lt;=EOMONTH('Settings'!$B$5,0),"Due this month",IF($O1501&lt;=EOMONTH('Settings'!$B$5,1),"Due next month","Not yet due"))))))</f>
        <v/>
      </c>
      <c r="Q1501" s="16">
        <f>IF($P1501="Overdue",'Settings'!$B$5-$O1501,"")</f>
        <v/>
      </c>
      <c r="R1501" s="16">
        <f>IF($A1501="","",COUNT($H1501,$J1501,$K1501))</f>
        <v/>
      </c>
      <c r="S1501" s="17">
        <f>IF($O1501="","",DATE(YEAR($O1501),MONTH($O1501),1))</f>
        <v/>
      </c>
      <c r="T1501" s="16">
        <f>IF($P1501="Overdue",COUNTIF($P$3:$P1501,"Overdue"),"")</f>
        <v/>
      </c>
    </row>
    <row r="1502">
      <c r="A1502" s="4" t="n"/>
      <c r="B1502" s="4" t="n"/>
      <c r="C1502" s="14" t="n"/>
      <c r="D1502" s="4" t="n"/>
      <c r="E1502" s="4" t="n"/>
      <c r="F1502" s="5" t="n"/>
      <c r="G1502" s="6" t="n"/>
      <c r="H1502" s="5" t="n"/>
      <c r="I1502" s="4" t="n"/>
      <c r="J1502" s="5" t="n"/>
      <c r="K1502" s="5" t="n"/>
      <c r="L1502" s="4" t="n"/>
      <c r="M1502" s="5" t="n"/>
      <c r="N1502" s="4" t="n"/>
      <c r="O1502" s="15">
        <f>IF($F1502="","",EDATE($F1502,IF($G1502="",'Settings'!$B$6,$G1502)))</f>
        <v/>
      </c>
      <c r="P1502" s="9">
        <f>IF($O1502="","",IF(OR($M1502&lt;&gt;"",$L1502="Booked"),"Booked",IF(OR($L1502="Declined",$L1502="Moved / left"),"Closed",IF($O1502&lt;DATE(YEAR('Settings'!$B$5),MONTH('Settings'!$B$5),1),"Overdue",IF($O1502&lt;=EOMONTH('Settings'!$B$5,0),"Due this month",IF($O1502&lt;=EOMONTH('Settings'!$B$5,1),"Due next month","Not yet due"))))))</f>
        <v/>
      </c>
      <c r="Q1502" s="16">
        <f>IF($P1502="Overdue",'Settings'!$B$5-$O1502,"")</f>
        <v/>
      </c>
      <c r="R1502" s="16">
        <f>IF($A1502="","",COUNT($H1502,$J1502,$K1502))</f>
        <v/>
      </c>
      <c r="S1502" s="17">
        <f>IF($O1502="","",DATE(YEAR($O1502),MONTH($O1502),1))</f>
        <v/>
      </c>
      <c r="T1502" s="16">
        <f>IF($P1502="Overdue",COUNTIF($P$3:$P1502,"Overdue"),"")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T1502"/>
  <mergeCells count="1">
    <mergeCell ref="A1:L1"/>
  </mergeCells>
  <conditionalFormatting sqref="P3:P1502">
    <cfRule type="expression" priority="1" dxfId="0">
      <formula>P3="Overdue"</formula>
    </cfRule>
    <cfRule type="expression" priority="2" dxfId="1">
      <formula>P3="Due this month"</formula>
    </cfRule>
    <cfRule type="expression" priority="3" dxfId="2">
      <formula>P3="Booked"</formula>
    </cfRule>
  </conditionalFormatting>
  <dataValidations count="4">
    <dataValidation sqref="D3:D1502" showDropDown="0" showInputMessage="0" showErrorMessage="0" allowBlank="1" errorTitle="Not in the list" error="Pick from the list." type="list">
      <formula1>=Clinicians</formula1>
    </dataValidation>
    <dataValidation sqref="E3:E1502" showDropDown="0" showInputMessage="0" showErrorMessage="0" allowBlank="1" errorTitle="Not in the list" error="Pick from the list." type="list">
      <formula1>=RecallTypes</formula1>
    </dataValidation>
    <dataValidation sqref="I3:I1502" showDropDown="0" showInputMessage="0" showErrorMessage="0" allowBlank="1" errorTitle="Not in the list" error="Pick from the list." type="list">
      <formula1>=Methods</formula1>
    </dataValidation>
    <dataValidation sqref="L3:L1502" showDropDown="0" showInputMessage="0" showErrorMessage="0" allowBlank="1" errorTitle="Not in the list" error="Pick from the list." type="list">
      <formula1>=Outcomes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9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>
      <c r="A1" s="18" t="inlineStr">
        <is>
          <t>Recall summary</t>
        </is>
      </c>
    </row>
    <row r="2">
      <c r="A2" s="2">
        <f>'Settings'!B4</f>
        <v/>
      </c>
    </row>
    <row r="4">
      <c r="A4" s="3" t="inlineStr">
        <is>
          <t>Today</t>
        </is>
      </c>
      <c r="B4" s="15">
        <f>'Settings'!$B$5</f>
        <v/>
      </c>
    </row>
    <row r="5">
      <c r="A5" s="3" t="inlineStr">
        <is>
          <t>Due this month, not yet booked</t>
        </is>
      </c>
      <c r="B5" s="19">
        <f>COUNTIF('Recall list'!$P$3:$P$1502,"Due this month")</f>
        <v/>
      </c>
    </row>
    <row r="6">
      <c r="A6" s="3" t="inlineStr">
        <is>
          <t>Overdue, not booked</t>
        </is>
      </c>
      <c r="B6" s="19">
        <f>COUNTIF('Recall list'!$P$3:$P$1502,"Overdue")</f>
        <v/>
      </c>
    </row>
    <row r="7">
      <c r="A7" s="3" t="inlineStr">
        <is>
          <t>Booked (due by the end of next month)</t>
        </is>
      </c>
      <c r="B7" s="16">
        <f>COUNTIFS('Recall list'!$P$3:$P$1502,"Booked",'Recall list'!$O$3:$O$1502,"&lt;="&amp;EOMONTH('Settings'!$B$5,1))</f>
        <v/>
      </c>
    </row>
    <row r="8">
      <c r="A8" s="3" t="inlineStr">
        <is>
          <t>Booked rate</t>
        </is>
      </c>
      <c r="B8" s="20">
        <f>IFERROR(B7/(COUNTIFS('Recall list'!$O$3:$O$1502,"&lt;="&amp;EOMONTH('Settings'!$B$5,1))-COUNTIFS('Recall list'!$O$3:$O$1502,"&lt;="&amp;EOMONTH('Settings'!$B$5,1),'Recall list'!$P$3:$P$1502,"Closed")),"")</f>
        <v/>
      </c>
    </row>
    <row r="9">
      <c r="A9" s="3" t="inlineStr">
        <is>
          <t>Target</t>
        </is>
      </c>
      <c r="B9" s="21">
        <f>'Settings'!$B$7</f>
        <v/>
      </c>
    </row>
    <row r="10">
      <c r="A10" s="3" t="inlineStr">
        <is>
          <t>Due next month</t>
        </is>
      </c>
      <c r="B10" s="16">
        <f>COUNTIF('Recall list'!$P$3:$P$1502,"Due next month")</f>
        <v/>
      </c>
    </row>
    <row r="11">
      <c r="A11" s="3" t="inlineStr">
        <is>
          <t>Closed (declined or left)</t>
        </is>
      </c>
      <c r="B11" s="16">
        <f>COUNTIF('Recall list'!$P$3:$P$1502,"Closed")</f>
        <v/>
      </c>
    </row>
    <row r="12">
      <c r="A12" s="3" t="inlineStr">
        <is>
          <t>Overdue and never contacted</t>
        </is>
      </c>
      <c r="B12" s="16">
        <f>COUNTIFS('Recall list'!$P$3:$P$1502,"Overdue",'Recall list'!$R$3:$R$1502,0)</f>
        <v/>
      </c>
    </row>
    <row r="14">
      <c r="A14" s="11" t="inlineStr">
        <is>
          <t>Overdue by how long</t>
        </is>
      </c>
    </row>
    <row r="15" ht="32" customHeight="1">
      <c r="A15" s="8" t="inlineStr">
        <is>
          <t>Overdue by</t>
        </is>
      </c>
      <c r="B15" s="8" t="inlineStr">
        <is>
          <t>Patients</t>
        </is>
      </c>
    </row>
    <row r="16">
      <c r="A16" s="9" t="inlineStr">
        <is>
          <t>Up to 30 days</t>
        </is>
      </c>
      <c r="B16" s="16">
        <f>COUNTIFS('Recall list'!$Q$3:$Q$1502,"&gt;="&amp;0,'Recall list'!$Q$3:$Q$1502,"&lt;="&amp;30)</f>
        <v/>
      </c>
    </row>
    <row r="17">
      <c r="A17" s="9" t="inlineStr">
        <is>
          <t>31 to 90 days</t>
        </is>
      </c>
      <c r="B17" s="16">
        <f>COUNTIFS('Recall list'!$Q$3:$Q$1502,"&gt;="&amp;31,'Recall list'!$Q$3:$Q$1502,"&lt;="&amp;90)</f>
        <v/>
      </c>
    </row>
    <row r="18">
      <c r="A18" s="9" t="inlineStr">
        <is>
          <t>Over 90 days</t>
        </is>
      </c>
      <c r="B18" s="16">
        <f>COUNTIFS('Recall list'!$Q$3:$Q$1502,"&gt;="&amp;91,'Recall list'!$Q$3:$Q$1502,"&lt;="&amp;100000)</f>
        <v/>
      </c>
    </row>
    <row r="20">
      <c r="A20" s="11" t="inlineStr">
        <is>
          <t>By recall type</t>
        </is>
      </c>
    </row>
    <row r="21" ht="32" customHeight="1">
      <c r="A21" s="8" t="inlineStr">
        <is>
          <t>Recall type</t>
        </is>
      </c>
      <c r="B21" s="8" t="inlineStr">
        <is>
          <t>Due by end of next month</t>
        </is>
      </c>
      <c r="C21" s="8" t="inlineStr">
        <is>
          <t>Booked</t>
        </is>
      </c>
      <c r="D21" s="8" t="inlineStr">
        <is>
          <t>Booked rate</t>
        </is>
      </c>
      <c r="E21" s="8" t="inlineStr">
        <is>
          <t>Overdue</t>
        </is>
      </c>
      <c r="F21" s="8" t="inlineStr">
        <is>
          <t>Due this month</t>
        </is>
      </c>
    </row>
    <row r="22">
      <c r="A22" s="9">
        <f>IF(INDEX(RecallTypes,1)="","",INDEX(RecallTypes,1))</f>
        <v/>
      </c>
      <c r="B22" s="16">
        <f>IF($A22="","",COUNTIFS('Recall list'!$E$3:$E$1502,$A22,'Recall list'!$O$3:$O$1502,"&lt;="&amp;EOMONTH('Settings'!$B$5,1))-COUNTIFS('Recall list'!$E$3:$E$1502,$A22,'Recall list'!$O$3:$O$1502,"&lt;="&amp;EOMONTH('Settings'!$B$5,1),'Recall list'!$P$3:$P$1502,"Closed"))</f>
        <v/>
      </c>
      <c r="C22" s="16">
        <f>IF($A22="","",COUNTIFS('Recall list'!$E$3:$E$1502,$A22,'Recall list'!$O$3:$O$1502,"&lt;="&amp;EOMONTH('Settings'!$B$5,1),'Recall list'!$P$3:$P$1502,"Booked"))</f>
        <v/>
      </c>
      <c r="D22" s="20">
        <f>IF($A22="","",IFERROR(C22/B22,""))</f>
        <v/>
      </c>
      <c r="E22" s="16">
        <f>IF($A22="","",COUNTIFS('Recall list'!$E$3:$E$1502,$A22,'Recall list'!$P$3:$P$1502,"Overdue"))</f>
        <v/>
      </c>
      <c r="F22" s="16">
        <f>IF($A22="","",COUNTIFS('Recall list'!$E$3:$E$1502,$A22,'Recall list'!$P$3:$P$1502,"Due this month"))</f>
        <v/>
      </c>
    </row>
    <row r="23">
      <c r="A23" s="9">
        <f>IF(INDEX(RecallTypes,2)="","",INDEX(RecallTypes,2))</f>
        <v/>
      </c>
      <c r="B23" s="16">
        <f>IF($A23="","",COUNTIFS('Recall list'!$E$3:$E$1502,$A23,'Recall list'!$O$3:$O$1502,"&lt;="&amp;EOMONTH('Settings'!$B$5,1))-COUNTIFS('Recall list'!$E$3:$E$1502,$A23,'Recall list'!$O$3:$O$1502,"&lt;="&amp;EOMONTH('Settings'!$B$5,1),'Recall list'!$P$3:$P$1502,"Closed"))</f>
        <v/>
      </c>
      <c r="C23" s="16">
        <f>IF($A23="","",COUNTIFS('Recall list'!$E$3:$E$1502,$A23,'Recall list'!$O$3:$O$1502,"&lt;="&amp;EOMONTH('Settings'!$B$5,1),'Recall list'!$P$3:$P$1502,"Booked"))</f>
        <v/>
      </c>
      <c r="D23" s="20">
        <f>IF($A23="","",IFERROR(C23/B23,""))</f>
        <v/>
      </c>
      <c r="E23" s="16">
        <f>IF($A23="","",COUNTIFS('Recall list'!$E$3:$E$1502,$A23,'Recall list'!$P$3:$P$1502,"Overdue"))</f>
        <v/>
      </c>
      <c r="F23" s="16">
        <f>IF($A23="","",COUNTIFS('Recall list'!$E$3:$E$1502,$A23,'Recall list'!$P$3:$P$1502,"Due this month"))</f>
        <v/>
      </c>
    </row>
    <row r="24">
      <c r="A24" s="9">
        <f>IF(INDEX(RecallTypes,3)="","",INDEX(RecallTypes,3))</f>
        <v/>
      </c>
      <c r="B24" s="16">
        <f>IF($A24="","",COUNTIFS('Recall list'!$E$3:$E$1502,$A24,'Recall list'!$O$3:$O$1502,"&lt;="&amp;EOMONTH('Settings'!$B$5,1))-COUNTIFS('Recall list'!$E$3:$E$1502,$A24,'Recall list'!$O$3:$O$1502,"&lt;="&amp;EOMONTH('Settings'!$B$5,1),'Recall list'!$P$3:$P$1502,"Closed"))</f>
        <v/>
      </c>
      <c r="C24" s="16">
        <f>IF($A24="","",COUNTIFS('Recall list'!$E$3:$E$1502,$A24,'Recall list'!$O$3:$O$1502,"&lt;="&amp;EOMONTH('Settings'!$B$5,1),'Recall list'!$P$3:$P$1502,"Booked"))</f>
        <v/>
      </c>
      <c r="D24" s="20">
        <f>IF($A24="","",IFERROR(C24/B24,""))</f>
        <v/>
      </c>
      <c r="E24" s="16">
        <f>IF($A24="","",COUNTIFS('Recall list'!$E$3:$E$1502,$A24,'Recall list'!$P$3:$P$1502,"Overdue"))</f>
        <v/>
      </c>
      <c r="F24" s="16">
        <f>IF($A24="","",COUNTIFS('Recall list'!$E$3:$E$1502,$A24,'Recall list'!$P$3:$P$1502,"Due this month"))</f>
        <v/>
      </c>
    </row>
    <row r="25">
      <c r="A25" s="9">
        <f>IF(INDEX(RecallTypes,4)="","",INDEX(RecallTypes,4))</f>
        <v/>
      </c>
      <c r="B25" s="16">
        <f>IF($A25="","",COUNTIFS('Recall list'!$E$3:$E$1502,$A25,'Recall list'!$O$3:$O$1502,"&lt;="&amp;EOMONTH('Settings'!$B$5,1))-COUNTIFS('Recall list'!$E$3:$E$1502,$A25,'Recall list'!$O$3:$O$1502,"&lt;="&amp;EOMONTH('Settings'!$B$5,1),'Recall list'!$P$3:$P$1502,"Closed"))</f>
        <v/>
      </c>
      <c r="C25" s="16">
        <f>IF($A25="","",COUNTIFS('Recall list'!$E$3:$E$1502,$A25,'Recall list'!$O$3:$O$1502,"&lt;="&amp;EOMONTH('Settings'!$B$5,1),'Recall list'!$P$3:$P$1502,"Booked"))</f>
        <v/>
      </c>
      <c r="D25" s="20">
        <f>IF($A25="","",IFERROR(C25/B25,""))</f>
        <v/>
      </c>
      <c r="E25" s="16">
        <f>IF($A25="","",COUNTIFS('Recall list'!$E$3:$E$1502,$A25,'Recall list'!$P$3:$P$1502,"Overdue"))</f>
        <v/>
      </c>
      <c r="F25" s="16">
        <f>IF($A25="","",COUNTIFS('Recall list'!$E$3:$E$1502,$A25,'Recall list'!$P$3:$P$1502,"Due this month"))</f>
        <v/>
      </c>
    </row>
    <row r="26">
      <c r="A26" s="9">
        <f>IF(INDEX(RecallTypes,5)="","",INDEX(RecallTypes,5))</f>
        <v/>
      </c>
      <c r="B26" s="16">
        <f>IF($A26="","",COUNTIFS('Recall list'!$E$3:$E$1502,$A26,'Recall list'!$O$3:$O$1502,"&lt;="&amp;EOMONTH('Settings'!$B$5,1))-COUNTIFS('Recall list'!$E$3:$E$1502,$A26,'Recall list'!$O$3:$O$1502,"&lt;="&amp;EOMONTH('Settings'!$B$5,1),'Recall list'!$P$3:$P$1502,"Closed"))</f>
        <v/>
      </c>
      <c r="C26" s="16">
        <f>IF($A26="","",COUNTIFS('Recall list'!$E$3:$E$1502,$A26,'Recall list'!$O$3:$O$1502,"&lt;="&amp;EOMONTH('Settings'!$B$5,1),'Recall list'!$P$3:$P$1502,"Booked"))</f>
        <v/>
      </c>
      <c r="D26" s="20">
        <f>IF($A26="","",IFERROR(C26/B26,""))</f>
        <v/>
      </c>
      <c r="E26" s="16">
        <f>IF($A26="","",COUNTIFS('Recall list'!$E$3:$E$1502,$A26,'Recall list'!$P$3:$P$1502,"Overdue"))</f>
        <v/>
      </c>
      <c r="F26" s="16">
        <f>IF($A26="","",COUNTIFS('Recall list'!$E$3:$E$1502,$A26,'Recall list'!$P$3:$P$1502,"Due this month"))</f>
        <v/>
      </c>
    </row>
    <row r="27">
      <c r="A27" s="9">
        <f>IF(INDEX(RecallTypes,6)="","",INDEX(RecallTypes,6))</f>
        <v/>
      </c>
      <c r="B27" s="16">
        <f>IF($A27="","",COUNTIFS('Recall list'!$E$3:$E$1502,$A27,'Recall list'!$O$3:$O$1502,"&lt;="&amp;EOMONTH('Settings'!$B$5,1))-COUNTIFS('Recall list'!$E$3:$E$1502,$A27,'Recall list'!$O$3:$O$1502,"&lt;="&amp;EOMONTH('Settings'!$B$5,1),'Recall list'!$P$3:$P$1502,"Closed"))</f>
        <v/>
      </c>
      <c r="C27" s="16">
        <f>IF($A27="","",COUNTIFS('Recall list'!$E$3:$E$1502,$A27,'Recall list'!$O$3:$O$1502,"&lt;="&amp;EOMONTH('Settings'!$B$5,1),'Recall list'!$P$3:$P$1502,"Booked"))</f>
        <v/>
      </c>
      <c r="D27" s="20">
        <f>IF($A27="","",IFERROR(C27/B27,""))</f>
        <v/>
      </c>
      <c r="E27" s="16">
        <f>IF($A27="","",COUNTIFS('Recall list'!$E$3:$E$1502,$A27,'Recall list'!$P$3:$P$1502,"Overdue"))</f>
        <v/>
      </c>
      <c r="F27" s="16">
        <f>IF($A27="","",COUNTIFS('Recall list'!$E$3:$E$1502,$A27,'Recall list'!$P$3:$P$1502,"Due this month"))</f>
        <v/>
      </c>
    </row>
    <row r="28">
      <c r="A28" s="9">
        <f>IF(INDEX(RecallTypes,7)="","",INDEX(RecallTypes,7))</f>
        <v/>
      </c>
      <c r="B28" s="16">
        <f>IF($A28="","",COUNTIFS('Recall list'!$E$3:$E$1502,$A28,'Recall list'!$O$3:$O$1502,"&lt;="&amp;EOMONTH('Settings'!$B$5,1))-COUNTIFS('Recall list'!$E$3:$E$1502,$A28,'Recall list'!$O$3:$O$1502,"&lt;="&amp;EOMONTH('Settings'!$B$5,1),'Recall list'!$P$3:$P$1502,"Closed"))</f>
        <v/>
      </c>
      <c r="C28" s="16">
        <f>IF($A28="","",COUNTIFS('Recall list'!$E$3:$E$1502,$A28,'Recall list'!$O$3:$O$1502,"&lt;="&amp;EOMONTH('Settings'!$B$5,1),'Recall list'!$P$3:$P$1502,"Booked"))</f>
        <v/>
      </c>
      <c r="D28" s="20">
        <f>IF($A28="","",IFERROR(C28/B28,""))</f>
        <v/>
      </c>
      <c r="E28" s="16">
        <f>IF($A28="","",COUNTIFS('Recall list'!$E$3:$E$1502,$A28,'Recall list'!$P$3:$P$1502,"Overdue"))</f>
        <v/>
      </c>
      <c r="F28" s="16">
        <f>IF($A28="","",COUNTIFS('Recall list'!$E$3:$E$1502,$A28,'Recall list'!$P$3:$P$1502,"Due this month"))</f>
        <v/>
      </c>
    </row>
    <row r="30">
      <c r="A30" s="11" t="inlineStr">
        <is>
          <t>By clinician</t>
        </is>
      </c>
    </row>
    <row r="31" ht="32" customHeight="1">
      <c r="A31" s="8" t="inlineStr">
        <is>
          <t>Clinician</t>
        </is>
      </c>
      <c r="B31" s="8" t="inlineStr">
        <is>
          <t>Due by end of next month</t>
        </is>
      </c>
      <c r="C31" s="8" t="inlineStr">
        <is>
          <t>Booked</t>
        </is>
      </c>
      <c r="D31" s="8" t="inlineStr">
        <is>
          <t>Booked rate</t>
        </is>
      </c>
      <c r="E31" s="8" t="inlineStr">
        <is>
          <t>Overdue</t>
        </is>
      </c>
      <c r="F31" s="8" t="inlineStr">
        <is>
          <t>Due this month</t>
        </is>
      </c>
    </row>
    <row r="32">
      <c r="A32" s="9">
        <f>IF(INDEX(Clinicians,1)="","",INDEX(Clinicians,1))</f>
        <v/>
      </c>
      <c r="B32" s="16">
        <f>IF($A32="","",COUNTIFS('Recall list'!$D$3:$D$1502,$A32,'Recall list'!$O$3:$O$1502,"&lt;="&amp;EOMONTH('Settings'!$B$5,1))-COUNTIFS('Recall list'!$D$3:$D$1502,$A32,'Recall list'!$O$3:$O$1502,"&lt;="&amp;EOMONTH('Settings'!$B$5,1),'Recall list'!$P$3:$P$1502,"Closed"))</f>
        <v/>
      </c>
      <c r="C32" s="16">
        <f>IF($A32="","",COUNTIFS('Recall list'!$D$3:$D$1502,$A32,'Recall list'!$O$3:$O$1502,"&lt;="&amp;EOMONTH('Settings'!$B$5,1),'Recall list'!$P$3:$P$1502,"Booked"))</f>
        <v/>
      </c>
      <c r="D32" s="20">
        <f>IF($A32="","",IFERROR(C32/B32,""))</f>
        <v/>
      </c>
      <c r="E32" s="16">
        <f>IF($A32="","",COUNTIFS('Recall list'!$D$3:$D$1502,$A32,'Recall list'!$P$3:$P$1502,"Overdue"))</f>
        <v/>
      </c>
      <c r="F32" s="16">
        <f>IF($A32="","",COUNTIFS('Recall list'!$D$3:$D$1502,$A32,'Recall list'!$P$3:$P$1502,"Due this month"))</f>
        <v/>
      </c>
    </row>
    <row r="33">
      <c r="A33" s="9">
        <f>IF(INDEX(Clinicians,2)="","",INDEX(Clinicians,2))</f>
        <v/>
      </c>
      <c r="B33" s="16">
        <f>IF($A33="","",COUNTIFS('Recall list'!$D$3:$D$1502,$A33,'Recall list'!$O$3:$O$1502,"&lt;="&amp;EOMONTH('Settings'!$B$5,1))-COUNTIFS('Recall list'!$D$3:$D$1502,$A33,'Recall list'!$O$3:$O$1502,"&lt;="&amp;EOMONTH('Settings'!$B$5,1),'Recall list'!$P$3:$P$1502,"Closed"))</f>
        <v/>
      </c>
      <c r="C33" s="16">
        <f>IF($A33="","",COUNTIFS('Recall list'!$D$3:$D$1502,$A33,'Recall list'!$O$3:$O$1502,"&lt;="&amp;EOMONTH('Settings'!$B$5,1),'Recall list'!$P$3:$P$1502,"Booked"))</f>
        <v/>
      </c>
      <c r="D33" s="20">
        <f>IF($A33="","",IFERROR(C33/B33,""))</f>
        <v/>
      </c>
      <c r="E33" s="16">
        <f>IF($A33="","",COUNTIFS('Recall list'!$D$3:$D$1502,$A33,'Recall list'!$P$3:$P$1502,"Overdue"))</f>
        <v/>
      </c>
      <c r="F33" s="16">
        <f>IF($A33="","",COUNTIFS('Recall list'!$D$3:$D$1502,$A33,'Recall list'!$P$3:$P$1502,"Due this month"))</f>
        <v/>
      </c>
    </row>
    <row r="34">
      <c r="A34" s="9">
        <f>IF(INDEX(Clinicians,3)="","",INDEX(Clinicians,3))</f>
        <v/>
      </c>
      <c r="B34" s="16">
        <f>IF($A34="","",COUNTIFS('Recall list'!$D$3:$D$1502,$A34,'Recall list'!$O$3:$O$1502,"&lt;="&amp;EOMONTH('Settings'!$B$5,1))-COUNTIFS('Recall list'!$D$3:$D$1502,$A34,'Recall list'!$O$3:$O$1502,"&lt;="&amp;EOMONTH('Settings'!$B$5,1),'Recall list'!$P$3:$P$1502,"Closed"))</f>
        <v/>
      </c>
      <c r="C34" s="16">
        <f>IF($A34="","",COUNTIFS('Recall list'!$D$3:$D$1502,$A34,'Recall list'!$O$3:$O$1502,"&lt;="&amp;EOMONTH('Settings'!$B$5,1),'Recall list'!$P$3:$P$1502,"Booked"))</f>
        <v/>
      </c>
      <c r="D34" s="20">
        <f>IF($A34="","",IFERROR(C34/B34,""))</f>
        <v/>
      </c>
      <c r="E34" s="16">
        <f>IF($A34="","",COUNTIFS('Recall list'!$D$3:$D$1502,$A34,'Recall list'!$P$3:$P$1502,"Overdue"))</f>
        <v/>
      </c>
      <c r="F34" s="16">
        <f>IF($A34="","",COUNTIFS('Recall list'!$D$3:$D$1502,$A34,'Recall list'!$P$3:$P$1502,"Due this month"))</f>
        <v/>
      </c>
    </row>
    <row r="35">
      <c r="A35" s="9">
        <f>IF(INDEX(Clinicians,4)="","",INDEX(Clinicians,4))</f>
        <v/>
      </c>
      <c r="B35" s="16">
        <f>IF($A35="","",COUNTIFS('Recall list'!$D$3:$D$1502,$A35,'Recall list'!$O$3:$O$1502,"&lt;="&amp;EOMONTH('Settings'!$B$5,1))-COUNTIFS('Recall list'!$D$3:$D$1502,$A35,'Recall list'!$O$3:$O$1502,"&lt;="&amp;EOMONTH('Settings'!$B$5,1),'Recall list'!$P$3:$P$1502,"Closed"))</f>
        <v/>
      </c>
      <c r="C35" s="16">
        <f>IF($A35="","",COUNTIFS('Recall list'!$D$3:$D$1502,$A35,'Recall list'!$O$3:$O$1502,"&lt;="&amp;EOMONTH('Settings'!$B$5,1),'Recall list'!$P$3:$P$1502,"Booked"))</f>
        <v/>
      </c>
      <c r="D35" s="20">
        <f>IF($A35="","",IFERROR(C35/B35,""))</f>
        <v/>
      </c>
      <c r="E35" s="16">
        <f>IF($A35="","",COUNTIFS('Recall list'!$D$3:$D$1502,$A35,'Recall list'!$P$3:$P$1502,"Overdue"))</f>
        <v/>
      </c>
      <c r="F35" s="16">
        <f>IF($A35="","",COUNTIFS('Recall list'!$D$3:$D$1502,$A35,'Recall list'!$P$3:$P$1502,"Due this month"))</f>
        <v/>
      </c>
    </row>
    <row r="36">
      <c r="A36" s="9">
        <f>IF(INDEX(Clinicians,5)="","",INDEX(Clinicians,5))</f>
        <v/>
      </c>
      <c r="B36" s="16">
        <f>IF($A36="","",COUNTIFS('Recall list'!$D$3:$D$1502,$A36,'Recall list'!$O$3:$O$1502,"&lt;="&amp;EOMONTH('Settings'!$B$5,1))-COUNTIFS('Recall list'!$D$3:$D$1502,$A36,'Recall list'!$O$3:$O$1502,"&lt;="&amp;EOMONTH('Settings'!$B$5,1),'Recall list'!$P$3:$P$1502,"Closed"))</f>
        <v/>
      </c>
      <c r="C36" s="16">
        <f>IF($A36="","",COUNTIFS('Recall list'!$D$3:$D$1502,$A36,'Recall list'!$O$3:$O$1502,"&lt;="&amp;EOMONTH('Settings'!$B$5,1),'Recall list'!$P$3:$P$1502,"Booked"))</f>
        <v/>
      </c>
      <c r="D36" s="20">
        <f>IF($A36="","",IFERROR(C36/B36,""))</f>
        <v/>
      </c>
      <c r="E36" s="16">
        <f>IF($A36="","",COUNTIFS('Recall list'!$D$3:$D$1502,$A36,'Recall list'!$P$3:$P$1502,"Overdue"))</f>
        <v/>
      </c>
      <c r="F36" s="16">
        <f>IF($A36="","",COUNTIFS('Recall list'!$D$3:$D$1502,$A36,'Recall list'!$P$3:$P$1502,"Due this month"))</f>
        <v/>
      </c>
    </row>
    <row r="37">
      <c r="A37" s="9">
        <f>IF(INDEX(Clinicians,6)="","",INDEX(Clinicians,6))</f>
        <v/>
      </c>
      <c r="B37" s="16">
        <f>IF($A37="","",COUNTIFS('Recall list'!$D$3:$D$1502,$A37,'Recall list'!$O$3:$O$1502,"&lt;="&amp;EOMONTH('Settings'!$B$5,1))-COUNTIFS('Recall list'!$D$3:$D$1502,$A37,'Recall list'!$O$3:$O$1502,"&lt;="&amp;EOMONTH('Settings'!$B$5,1),'Recall list'!$P$3:$P$1502,"Closed"))</f>
        <v/>
      </c>
      <c r="C37" s="16">
        <f>IF($A37="","",COUNTIFS('Recall list'!$D$3:$D$1502,$A37,'Recall list'!$O$3:$O$1502,"&lt;="&amp;EOMONTH('Settings'!$B$5,1),'Recall list'!$P$3:$P$1502,"Booked"))</f>
        <v/>
      </c>
      <c r="D37" s="20">
        <f>IF($A37="","",IFERROR(C37/B37,""))</f>
        <v/>
      </c>
      <c r="E37" s="16">
        <f>IF($A37="","",COUNTIFS('Recall list'!$D$3:$D$1502,$A37,'Recall list'!$P$3:$P$1502,"Overdue"))</f>
        <v/>
      </c>
      <c r="F37" s="16">
        <f>IF($A37="","",COUNTIFS('Recall list'!$D$3:$D$1502,$A37,'Recall list'!$P$3:$P$1502,"Due this month"))</f>
        <v/>
      </c>
    </row>
    <row r="39">
      <c r="A39" s="11" t="inlineStr">
        <is>
          <t>By how the first attempt was made</t>
        </is>
      </c>
    </row>
    <row r="40" ht="32" customHeight="1">
      <c r="A40" s="8" t="inlineStr">
        <is>
          <t>Method</t>
        </is>
      </c>
      <c r="B40" s="8" t="inlineStr">
        <is>
          <t>Due by end of next month</t>
        </is>
      </c>
      <c r="C40" s="8" t="inlineStr">
        <is>
          <t>Booked</t>
        </is>
      </c>
      <c r="D40" s="8" t="inlineStr">
        <is>
          <t>Booked rate</t>
        </is>
      </c>
      <c r="E40" s="8" t="inlineStr">
        <is>
          <t>Overdue</t>
        </is>
      </c>
      <c r="F40" s="8" t="inlineStr">
        <is>
          <t>Due this month</t>
        </is>
      </c>
    </row>
    <row r="41">
      <c r="A41" s="9">
        <f>IF(INDEX(Methods,1)="","",INDEX(Methods,1))</f>
        <v/>
      </c>
      <c r="B41" s="16">
        <f>IF($A41="","",COUNTIFS('Recall list'!$I$3:$I$1502,$A41,'Recall list'!$O$3:$O$1502,"&lt;="&amp;EOMONTH('Settings'!$B$5,1))-COUNTIFS('Recall list'!$I$3:$I$1502,$A41,'Recall list'!$O$3:$O$1502,"&lt;="&amp;EOMONTH('Settings'!$B$5,1),'Recall list'!$P$3:$P$1502,"Closed"))</f>
        <v/>
      </c>
      <c r="C41" s="16">
        <f>IF($A41="","",COUNTIFS('Recall list'!$I$3:$I$1502,$A41,'Recall list'!$O$3:$O$1502,"&lt;="&amp;EOMONTH('Settings'!$B$5,1),'Recall list'!$P$3:$P$1502,"Booked"))</f>
        <v/>
      </c>
      <c r="D41" s="20">
        <f>IF($A41="","",IFERROR(C41/B41,""))</f>
        <v/>
      </c>
      <c r="E41" s="16">
        <f>IF($A41="","",COUNTIFS('Recall list'!$I$3:$I$1502,$A41,'Recall list'!$P$3:$P$1502,"Overdue"))</f>
        <v/>
      </c>
      <c r="F41" s="16">
        <f>IF($A41="","",COUNTIFS('Recall list'!$I$3:$I$1502,$A41,'Recall list'!$P$3:$P$1502,"Due this month"))</f>
        <v/>
      </c>
    </row>
    <row r="42">
      <c r="A42" s="9">
        <f>IF(INDEX(Methods,2)="","",INDEX(Methods,2))</f>
        <v/>
      </c>
      <c r="B42" s="16">
        <f>IF($A42="","",COUNTIFS('Recall list'!$I$3:$I$1502,$A42,'Recall list'!$O$3:$O$1502,"&lt;="&amp;EOMONTH('Settings'!$B$5,1))-COUNTIFS('Recall list'!$I$3:$I$1502,$A42,'Recall list'!$O$3:$O$1502,"&lt;="&amp;EOMONTH('Settings'!$B$5,1),'Recall list'!$P$3:$P$1502,"Closed"))</f>
        <v/>
      </c>
      <c r="C42" s="16">
        <f>IF($A42="","",COUNTIFS('Recall list'!$I$3:$I$1502,$A42,'Recall list'!$O$3:$O$1502,"&lt;="&amp;EOMONTH('Settings'!$B$5,1),'Recall list'!$P$3:$P$1502,"Booked"))</f>
        <v/>
      </c>
      <c r="D42" s="20">
        <f>IF($A42="","",IFERROR(C42/B42,""))</f>
        <v/>
      </c>
      <c r="E42" s="16">
        <f>IF($A42="","",COUNTIFS('Recall list'!$I$3:$I$1502,$A42,'Recall list'!$P$3:$P$1502,"Overdue"))</f>
        <v/>
      </c>
      <c r="F42" s="16">
        <f>IF($A42="","",COUNTIFS('Recall list'!$I$3:$I$1502,$A42,'Recall list'!$P$3:$P$1502,"Due this month"))</f>
        <v/>
      </c>
    </row>
    <row r="43">
      <c r="A43" s="9">
        <f>IF(INDEX(Methods,3)="","",INDEX(Methods,3))</f>
        <v/>
      </c>
      <c r="B43" s="16">
        <f>IF($A43="","",COUNTIFS('Recall list'!$I$3:$I$1502,$A43,'Recall list'!$O$3:$O$1502,"&lt;="&amp;EOMONTH('Settings'!$B$5,1))-COUNTIFS('Recall list'!$I$3:$I$1502,$A43,'Recall list'!$O$3:$O$1502,"&lt;="&amp;EOMONTH('Settings'!$B$5,1),'Recall list'!$P$3:$P$1502,"Closed"))</f>
        <v/>
      </c>
      <c r="C43" s="16">
        <f>IF($A43="","",COUNTIFS('Recall list'!$I$3:$I$1502,$A43,'Recall list'!$O$3:$O$1502,"&lt;="&amp;EOMONTH('Settings'!$B$5,1),'Recall list'!$P$3:$P$1502,"Booked"))</f>
        <v/>
      </c>
      <c r="D43" s="20">
        <f>IF($A43="","",IFERROR(C43/B43,""))</f>
        <v/>
      </c>
      <c r="E43" s="16">
        <f>IF($A43="","",COUNTIFS('Recall list'!$I$3:$I$1502,$A43,'Recall list'!$P$3:$P$1502,"Overdue"))</f>
        <v/>
      </c>
      <c r="F43" s="16">
        <f>IF($A43="","",COUNTIFS('Recall list'!$I$3:$I$1502,$A43,'Recall list'!$P$3:$P$1502,"Due this month"))</f>
        <v/>
      </c>
    </row>
    <row r="45">
      <c r="A45" s="11" t="inlineStr">
        <is>
          <t>Contact outcomes</t>
        </is>
      </c>
    </row>
    <row r="46" ht="32" customHeight="1">
      <c r="A46" s="8" t="inlineStr">
        <is>
          <t>Outcome</t>
        </is>
      </c>
      <c r="B46" s="8" t="inlineStr">
        <is>
          <t>Patients</t>
        </is>
      </c>
      <c r="C46" s="8" t="inlineStr">
        <is>
          <t>After 1 attempt</t>
        </is>
      </c>
      <c r="D46" s="8" t="inlineStr">
        <is>
          <t>After 2</t>
        </is>
      </c>
      <c r="E46" s="8" t="inlineStr">
        <is>
          <t>After 3</t>
        </is>
      </c>
    </row>
    <row r="47">
      <c r="A47" s="9">
        <f>INDEX(Outcomes,1)</f>
        <v/>
      </c>
      <c r="B47" s="16">
        <f>COUNTIF('Recall list'!$L$3:$L$1502,$A47)</f>
        <v/>
      </c>
      <c r="C47" s="16">
        <f>COUNTIFS('Recall list'!$L$3:$L$1502,$A47,'Recall list'!$R$3:$R$1502,1)</f>
        <v/>
      </c>
      <c r="D47" s="16">
        <f>COUNTIFS('Recall list'!$L$3:$L$1502,$A47,'Recall list'!$R$3:$R$1502,2)</f>
        <v/>
      </c>
      <c r="E47" s="16">
        <f>COUNTIFS('Recall list'!$L$3:$L$1502,$A47,'Recall list'!$R$3:$R$1502,3)</f>
        <v/>
      </c>
    </row>
    <row r="48">
      <c r="A48" s="9">
        <f>INDEX(Outcomes,2)</f>
        <v/>
      </c>
      <c r="B48" s="16">
        <f>COUNTIF('Recall list'!$L$3:$L$1502,$A48)</f>
        <v/>
      </c>
      <c r="C48" s="16">
        <f>COUNTIFS('Recall list'!$L$3:$L$1502,$A48,'Recall list'!$R$3:$R$1502,1)</f>
        <v/>
      </c>
      <c r="D48" s="16">
        <f>COUNTIFS('Recall list'!$L$3:$L$1502,$A48,'Recall list'!$R$3:$R$1502,2)</f>
        <v/>
      </c>
      <c r="E48" s="16">
        <f>COUNTIFS('Recall list'!$L$3:$L$1502,$A48,'Recall list'!$R$3:$R$1502,3)</f>
        <v/>
      </c>
    </row>
    <row r="49">
      <c r="A49" s="9">
        <f>INDEX(Outcomes,3)</f>
        <v/>
      </c>
      <c r="B49" s="16">
        <f>COUNTIF('Recall list'!$L$3:$L$1502,$A49)</f>
        <v/>
      </c>
      <c r="C49" s="16">
        <f>COUNTIFS('Recall list'!$L$3:$L$1502,$A49,'Recall list'!$R$3:$R$1502,1)</f>
        <v/>
      </c>
      <c r="D49" s="16">
        <f>COUNTIFS('Recall list'!$L$3:$L$1502,$A49,'Recall list'!$R$3:$R$1502,2)</f>
        <v/>
      </c>
      <c r="E49" s="16">
        <f>COUNTIFS('Recall list'!$L$3:$L$1502,$A49,'Recall list'!$R$3:$R$1502,3)</f>
        <v/>
      </c>
    </row>
    <row r="50">
      <c r="A50" s="9">
        <f>INDEX(Outcomes,4)</f>
        <v/>
      </c>
      <c r="B50" s="16">
        <f>COUNTIF('Recall list'!$L$3:$L$1502,$A50)</f>
        <v/>
      </c>
      <c r="C50" s="16">
        <f>COUNTIFS('Recall list'!$L$3:$L$1502,$A50,'Recall list'!$R$3:$R$1502,1)</f>
        <v/>
      </c>
      <c r="D50" s="16">
        <f>COUNTIFS('Recall list'!$L$3:$L$1502,$A50,'Recall list'!$R$3:$R$1502,2)</f>
        <v/>
      </c>
      <c r="E50" s="16">
        <f>COUNTIFS('Recall list'!$L$3:$L$1502,$A50,'Recall list'!$R$3:$R$1502,3)</f>
        <v/>
      </c>
    </row>
    <row r="51">
      <c r="A51" s="9">
        <f>INDEX(Outcomes,5)</f>
        <v/>
      </c>
      <c r="B51" s="16">
        <f>COUNTIF('Recall list'!$L$3:$L$1502,$A51)</f>
        <v/>
      </c>
      <c r="C51" s="16">
        <f>COUNTIFS('Recall list'!$L$3:$L$1502,$A51,'Recall list'!$R$3:$R$1502,1)</f>
        <v/>
      </c>
      <c r="D51" s="16">
        <f>COUNTIFS('Recall list'!$L$3:$L$1502,$A51,'Recall list'!$R$3:$R$1502,2)</f>
        <v/>
      </c>
      <c r="E51" s="16">
        <f>COUNTIFS('Recall list'!$L$3:$L$1502,$A51,'Recall list'!$R$3:$R$1502,3)</f>
        <v/>
      </c>
    </row>
    <row r="52">
      <c r="A52" s="9">
        <f>INDEX(Outcomes,6)</f>
        <v/>
      </c>
      <c r="B52" s="16">
        <f>COUNTIF('Recall list'!$L$3:$L$1502,$A52)</f>
        <v/>
      </c>
      <c r="C52" s="16">
        <f>COUNTIFS('Recall list'!$L$3:$L$1502,$A52,'Recall list'!$R$3:$R$1502,1)</f>
        <v/>
      </c>
      <c r="D52" s="16">
        <f>COUNTIFS('Recall list'!$L$3:$L$1502,$A52,'Recall list'!$R$3:$R$1502,2)</f>
        <v/>
      </c>
      <c r="E52" s="16">
        <f>COUNTIFS('Recall list'!$L$3:$L$1502,$A52,'Recall list'!$R$3:$R$1502,3)</f>
        <v/>
      </c>
    </row>
    <row r="54">
      <c r="A54" s="11" t="inlineStr">
        <is>
          <t>Month by month: falling due and booked</t>
        </is>
      </c>
    </row>
    <row r="55" ht="32" customHeight="1">
      <c r="A55" s="8" t="inlineStr">
        <is>
          <t>Month</t>
        </is>
      </c>
      <c r="B55" s="8" t="inlineStr">
        <is>
          <t>Falling due</t>
        </is>
      </c>
      <c r="C55" s="8" t="inlineStr">
        <is>
          <t>Booked</t>
        </is>
      </c>
      <c r="D55" s="8" t="inlineStr">
        <is>
          <t>Overdue</t>
        </is>
      </c>
      <c r="E55" s="8" t="inlineStr">
        <is>
          <t>Closed</t>
        </is>
      </c>
    </row>
    <row r="56">
      <c r="A56" s="17">
        <f>DATE(YEAR('Settings'!$B$5),MONTH('Settings'!$B$5)+-3,1)</f>
        <v/>
      </c>
      <c r="B56" s="16">
        <f>COUNTIFS('Recall list'!$S$3:$S$1502,$A56)</f>
        <v/>
      </c>
      <c r="C56" s="16">
        <f>COUNTIFS('Recall list'!$S$3:$S$1502,$A56,'Recall list'!$P$3:$P$1502,"Booked")</f>
        <v/>
      </c>
      <c r="D56" s="16">
        <f>COUNTIFS('Recall list'!$S$3:$S$1502,$A56,'Recall list'!$P$3:$P$1502,"Overdue")</f>
        <v/>
      </c>
      <c r="E56" s="16">
        <f>COUNTIFS('Recall list'!$S$3:$S$1502,$A56,'Recall list'!$P$3:$P$1502,"Closed")</f>
        <v/>
      </c>
    </row>
    <row r="57">
      <c r="A57" s="17">
        <f>DATE(YEAR('Settings'!$B$5),MONTH('Settings'!$B$5)+-2,1)</f>
        <v/>
      </c>
      <c r="B57" s="16">
        <f>COUNTIFS('Recall list'!$S$3:$S$1502,$A57)</f>
        <v/>
      </c>
      <c r="C57" s="16">
        <f>COUNTIFS('Recall list'!$S$3:$S$1502,$A57,'Recall list'!$P$3:$P$1502,"Booked")</f>
        <v/>
      </c>
      <c r="D57" s="16">
        <f>COUNTIFS('Recall list'!$S$3:$S$1502,$A57,'Recall list'!$P$3:$P$1502,"Overdue")</f>
        <v/>
      </c>
      <c r="E57" s="16">
        <f>COUNTIFS('Recall list'!$S$3:$S$1502,$A57,'Recall list'!$P$3:$P$1502,"Closed")</f>
        <v/>
      </c>
    </row>
    <row r="58">
      <c r="A58" s="17">
        <f>DATE(YEAR('Settings'!$B$5),MONTH('Settings'!$B$5)+-1,1)</f>
        <v/>
      </c>
      <c r="B58" s="16">
        <f>COUNTIFS('Recall list'!$S$3:$S$1502,$A58)</f>
        <v/>
      </c>
      <c r="C58" s="16">
        <f>COUNTIFS('Recall list'!$S$3:$S$1502,$A58,'Recall list'!$P$3:$P$1502,"Booked")</f>
        <v/>
      </c>
      <c r="D58" s="16">
        <f>COUNTIFS('Recall list'!$S$3:$S$1502,$A58,'Recall list'!$P$3:$P$1502,"Overdue")</f>
        <v/>
      </c>
      <c r="E58" s="16">
        <f>COUNTIFS('Recall list'!$S$3:$S$1502,$A58,'Recall list'!$P$3:$P$1502,"Closed")</f>
        <v/>
      </c>
    </row>
    <row r="59">
      <c r="A59" s="17">
        <f>DATE(YEAR('Settings'!$B$5),MONTH('Settings'!$B$5)+0,1)</f>
        <v/>
      </c>
      <c r="B59" s="16">
        <f>COUNTIFS('Recall list'!$S$3:$S$1502,$A59)</f>
        <v/>
      </c>
      <c r="C59" s="16">
        <f>COUNTIFS('Recall list'!$S$3:$S$1502,$A59,'Recall list'!$P$3:$P$1502,"Booked")</f>
        <v/>
      </c>
      <c r="D59" s="16">
        <f>COUNTIFS('Recall list'!$S$3:$S$1502,$A59,'Recall list'!$P$3:$P$1502,"Overdue")</f>
        <v/>
      </c>
      <c r="E59" s="16">
        <f>COUNTIFS('Recall list'!$S$3:$S$1502,$A59,'Recall list'!$P$3:$P$1502,"Closed")</f>
        <v/>
      </c>
    </row>
    <row r="60">
      <c r="A60" s="17">
        <f>DATE(YEAR('Settings'!$B$5),MONTH('Settings'!$B$5)+1,1)</f>
        <v/>
      </c>
      <c r="B60" s="16">
        <f>COUNTIFS('Recall list'!$S$3:$S$1502,$A60)</f>
        <v/>
      </c>
      <c r="C60" s="16">
        <f>COUNTIFS('Recall list'!$S$3:$S$1502,$A60,'Recall list'!$P$3:$P$1502,"Booked")</f>
        <v/>
      </c>
      <c r="D60" s="16">
        <f>COUNTIFS('Recall list'!$S$3:$S$1502,$A60,'Recall list'!$P$3:$P$1502,"Overdue")</f>
        <v/>
      </c>
      <c r="E60" s="16">
        <f>COUNTIFS('Recall list'!$S$3:$S$1502,$A60,'Recall list'!$P$3:$P$1502,"Closed")</f>
        <v/>
      </c>
    </row>
    <row r="61">
      <c r="A61" s="17">
        <f>DATE(YEAR('Settings'!$B$5),MONTH('Settings'!$B$5)+2,1)</f>
        <v/>
      </c>
      <c r="B61" s="16">
        <f>COUNTIFS('Recall list'!$S$3:$S$1502,$A61)</f>
        <v/>
      </c>
      <c r="C61" s="16">
        <f>COUNTIFS('Recall list'!$S$3:$S$1502,$A61,'Recall list'!$P$3:$P$1502,"Booked")</f>
        <v/>
      </c>
      <c r="D61" s="16">
        <f>COUNTIFS('Recall list'!$S$3:$S$1502,$A61,'Recall list'!$P$3:$P$1502,"Overdue")</f>
        <v/>
      </c>
      <c r="E61" s="16">
        <f>COUNTIFS('Recall list'!$S$3:$S$1502,$A61,'Recall list'!$P$3:$P$1502,"Closed")</f>
        <v/>
      </c>
    </row>
    <row r="62">
      <c r="A62" s="17">
        <f>DATE(YEAR('Settings'!$B$5),MONTH('Settings'!$B$5)+3,1)</f>
        <v/>
      </c>
      <c r="B62" s="16">
        <f>COUNTIFS('Recall list'!$S$3:$S$1502,$A62)</f>
        <v/>
      </c>
      <c r="C62" s="16">
        <f>COUNTIFS('Recall list'!$S$3:$S$1502,$A62,'Recall list'!$P$3:$P$1502,"Booked")</f>
        <v/>
      </c>
      <c r="D62" s="16">
        <f>COUNTIFS('Recall list'!$S$3:$S$1502,$A62,'Recall list'!$P$3:$P$1502,"Overdue")</f>
        <v/>
      </c>
      <c r="E62" s="16">
        <f>COUNTIFS('Recall list'!$S$3:$S$1502,$A62,'Recall list'!$P$3:$P$1502,"Closed")</f>
        <v/>
      </c>
    </row>
    <row r="64">
      <c r="A64" s="11" t="inlineStr">
        <is>
          <t>The call list: overdue, in list order</t>
        </is>
      </c>
    </row>
    <row r="65" ht="32" customHeight="1">
      <c r="A65" s="8" t="inlineStr">
        <is>
          <t>Patient</t>
        </is>
      </c>
      <c r="B65" s="8" t="inlineStr">
        <is>
          <t>Mobile</t>
        </is>
      </c>
      <c r="C65" s="8" t="inlineStr">
        <is>
          <t>Recall type</t>
        </is>
      </c>
      <c r="D65" s="8" t="inlineStr">
        <is>
          <t>Was due</t>
        </is>
      </c>
      <c r="E65" s="8" t="inlineStr">
        <is>
          <t>Days overdue</t>
        </is>
      </c>
      <c r="F65" s="8" t="inlineStr">
        <is>
          <t>Attempts</t>
        </is>
      </c>
      <c r="G65" s="8" t="inlineStr">
        <is>
          <t>Last outcome</t>
        </is>
      </c>
      <c r="H65" s="8" t="inlineStr">
        <is>
          <t>Clinician</t>
        </is>
      </c>
    </row>
    <row r="66">
      <c r="A66" s="9">
        <f>IFERROR(INDEX('Recall list'!$B$3:$B$1502,MATCH(1,'Recall list'!$T$3:$T$1502,0)),"")</f>
        <v/>
      </c>
      <c r="B66" s="9">
        <f>IFERROR(INDEX('Recall list'!$C$3:$C$1502,MATCH(1,'Recall list'!$T$3:$T$1502,0)),"")</f>
        <v/>
      </c>
      <c r="C66" s="9">
        <f>IFERROR(INDEX('Recall list'!$E$3:$E$1502,MATCH(1,'Recall list'!$T$3:$T$1502,0)),"")</f>
        <v/>
      </c>
      <c r="D66" s="15">
        <f>IFERROR(INDEX('Recall list'!$O$3:$O$1502,MATCH(1,'Recall list'!$T$3:$T$1502,0)),"")</f>
        <v/>
      </c>
      <c r="E66" s="16">
        <f>IFERROR(INDEX('Recall list'!$Q$3:$Q$1502,MATCH(1,'Recall list'!$T$3:$T$1502,0)),"")</f>
        <v/>
      </c>
      <c r="F66" s="16">
        <f>IFERROR(INDEX('Recall list'!$R$3:$R$1502,MATCH(1,'Recall list'!$T$3:$T$1502,0)),"")</f>
        <v/>
      </c>
      <c r="G66" s="9">
        <f>IFERROR(INDEX('Recall list'!$L$3:$L$1502,MATCH(1,'Recall list'!$T$3:$T$1502,0))&amp;"","")</f>
        <v/>
      </c>
      <c r="H66" s="9">
        <f>IFERROR(INDEX('Recall list'!$D$3:$D$1502,MATCH(1,'Recall list'!$T$3:$T$1502,0)),"")</f>
        <v/>
      </c>
    </row>
    <row r="67">
      <c r="A67" s="9">
        <f>IFERROR(INDEX('Recall list'!$B$3:$B$1502,MATCH(2,'Recall list'!$T$3:$T$1502,0)),"")</f>
        <v/>
      </c>
      <c r="B67" s="9">
        <f>IFERROR(INDEX('Recall list'!$C$3:$C$1502,MATCH(2,'Recall list'!$T$3:$T$1502,0)),"")</f>
        <v/>
      </c>
      <c r="C67" s="9">
        <f>IFERROR(INDEX('Recall list'!$E$3:$E$1502,MATCH(2,'Recall list'!$T$3:$T$1502,0)),"")</f>
        <v/>
      </c>
      <c r="D67" s="15">
        <f>IFERROR(INDEX('Recall list'!$O$3:$O$1502,MATCH(2,'Recall list'!$T$3:$T$1502,0)),"")</f>
        <v/>
      </c>
      <c r="E67" s="16">
        <f>IFERROR(INDEX('Recall list'!$Q$3:$Q$1502,MATCH(2,'Recall list'!$T$3:$T$1502,0)),"")</f>
        <v/>
      </c>
      <c r="F67" s="16">
        <f>IFERROR(INDEX('Recall list'!$R$3:$R$1502,MATCH(2,'Recall list'!$T$3:$T$1502,0)),"")</f>
        <v/>
      </c>
      <c r="G67" s="9">
        <f>IFERROR(INDEX('Recall list'!$L$3:$L$1502,MATCH(2,'Recall list'!$T$3:$T$1502,0))&amp;"","")</f>
        <v/>
      </c>
      <c r="H67" s="9">
        <f>IFERROR(INDEX('Recall list'!$D$3:$D$1502,MATCH(2,'Recall list'!$T$3:$T$1502,0)),"")</f>
        <v/>
      </c>
    </row>
    <row r="68">
      <c r="A68" s="9">
        <f>IFERROR(INDEX('Recall list'!$B$3:$B$1502,MATCH(3,'Recall list'!$T$3:$T$1502,0)),"")</f>
        <v/>
      </c>
      <c r="B68" s="9">
        <f>IFERROR(INDEX('Recall list'!$C$3:$C$1502,MATCH(3,'Recall list'!$T$3:$T$1502,0)),"")</f>
        <v/>
      </c>
      <c r="C68" s="9">
        <f>IFERROR(INDEX('Recall list'!$E$3:$E$1502,MATCH(3,'Recall list'!$T$3:$T$1502,0)),"")</f>
        <v/>
      </c>
      <c r="D68" s="15">
        <f>IFERROR(INDEX('Recall list'!$O$3:$O$1502,MATCH(3,'Recall list'!$T$3:$T$1502,0)),"")</f>
        <v/>
      </c>
      <c r="E68" s="16">
        <f>IFERROR(INDEX('Recall list'!$Q$3:$Q$1502,MATCH(3,'Recall list'!$T$3:$T$1502,0)),"")</f>
        <v/>
      </c>
      <c r="F68" s="16">
        <f>IFERROR(INDEX('Recall list'!$R$3:$R$1502,MATCH(3,'Recall list'!$T$3:$T$1502,0)),"")</f>
        <v/>
      </c>
      <c r="G68" s="9">
        <f>IFERROR(INDEX('Recall list'!$L$3:$L$1502,MATCH(3,'Recall list'!$T$3:$T$1502,0))&amp;"","")</f>
        <v/>
      </c>
      <c r="H68" s="9">
        <f>IFERROR(INDEX('Recall list'!$D$3:$D$1502,MATCH(3,'Recall list'!$T$3:$T$1502,0)),"")</f>
        <v/>
      </c>
    </row>
    <row r="69">
      <c r="A69" s="9">
        <f>IFERROR(INDEX('Recall list'!$B$3:$B$1502,MATCH(4,'Recall list'!$T$3:$T$1502,0)),"")</f>
        <v/>
      </c>
      <c r="B69" s="9">
        <f>IFERROR(INDEX('Recall list'!$C$3:$C$1502,MATCH(4,'Recall list'!$T$3:$T$1502,0)),"")</f>
        <v/>
      </c>
      <c r="C69" s="9">
        <f>IFERROR(INDEX('Recall list'!$E$3:$E$1502,MATCH(4,'Recall list'!$T$3:$T$1502,0)),"")</f>
        <v/>
      </c>
      <c r="D69" s="15">
        <f>IFERROR(INDEX('Recall list'!$O$3:$O$1502,MATCH(4,'Recall list'!$T$3:$T$1502,0)),"")</f>
        <v/>
      </c>
      <c r="E69" s="16">
        <f>IFERROR(INDEX('Recall list'!$Q$3:$Q$1502,MATCH(4,'Recall list'!$T$3:$T$1502,0)),"")</f>
        <v/>
      </c>
      <c r="F69" s="16">
        <f>IFERROR(INDEX('Recall list'!$R$3:$R$1502,MATCH(4,'Recall list'!$T$3:$T$1502,0)),"")</f>
        <v/>
      </c>
      <c r="G69" s="9">
        <f>IFERROR(INDEX('Recall list'!$L$3:$L$1502,MATCH(4,'Recall list'!$T$3:$T$1502,0))&amp;"","")</f>
        <v/>
      </c>
      <c r="H69" s="9">
        <f>IFERROR(INDEX('Recall list'!$D$3:$D$1502,MATCH(4,'Recall list'!$T$3:$T$1502,0)),"")</f>
        <v/>
      </c>
    </row>
    <row r="70">
      <c r="A70" s="9">
        <f>IFERROR(INDEX('Recall list'!$B$3:$B$1502,MATCH(5,'Recall list'!$T$3:$T$1502,0)),"")</f>
        <v/>
      </c>
      <c r="B70" s="9">
        <f>IFERROR(INDEX('Recall list'!$C$3:$C$1502,MATCH(5,'Recall list'!$T$3:$T$1502,0)),"")</f>
        <v/>
      </c>
      <c r="C70" s="9">
        <f>IFERROR(INDEX('Recall list'!$E$3:$E$1502,MATCH(5,'Recall list'!$T$3:$T$1502,0)),"")</f>
        <v/>
      </c>
      <c r="D70" s="15">
        <f>IFERROR(INDEX('Recall list'!$O$3:$O$1502,MATCH(5,'Recall list'!$T$3:$T$1502,0)),"")</f>
        <v/>
      </c>
      <c r="E70" s="16">
        <f>IFERROR(INDEX('Recall list'!$Q$3:$Q$1502,MATCH(5,'Recall list'!$T$3:$T$1502,0)),"")</f>
        <v/>
      </c>
      <c r="F70" s="16">
        <f>IFERROR(INDEX('Recall list'!$R$3:$R$1502,MATCH(5,'Recall list'!$T$3:$T$1502,0)),"")</f>
        <v/>
      </c>
      <c r="G70" s="9">
        <f>IFERROR(INDEX('Recall list'!$L$3:$L$1502,MATCH(5,'Recall list'!$T$3:$T$1502,0))&amp;"","")</f>
        <v/>
      </c>
      <c r="H70" s="9">
        <f>IFERROR(INDEX('Recall list'!$D$3:$D$1502,MATCH(5,'Recall list'!$T$3:$T$1502,0)),"")</f>
        <v/>
      </c>
    </row>
    <row r="71">
      <c r="A71" s="9">
        <f>IFERROR(INDEX('Recall list'!$B$3:$B$1502,MATCH(6,'Recall list'!$T$3:$T$1502,0)),"")</f>
        <v/>
      </c>
      <c r="B71" s="9">
        <f>IFERROR(INDEX('Recall list'!$C$3:$C$1502,MATCH(6,'Recall list'!$T$3:$T$1502,0)),"")</f>
        <v/>
      </c>
      <c r="C71" s="9">
        <f>IFERROR(INDEX('Recall list'!$E$3:$E$1502,MATCH(6,'Recall list'!$T$3:$T$1502,0)),"")</f>
        <v/>
      </c>
      <c r="D71" s="15">
        <f>IFERROR(INDEX('Recall list'!$O$3:$O$1502,MATCH(6,'Recall list'!$T$3:$T$1502,0)),"")</f>
        <v/>
      </c>
      <c r="E71" s="16">
        <f>IFERROR(INDEX('Recall list'!$Q$3:$Q$1502,MATCH(6,'Recall list'!$T$3:$T$1502,0)),"")</f>
        <v/>
      </c>
      <c r="F71" s="16">
        <f>IFERROR(INDEX('Recall list'!$R$3:$R$1502,MATCH(6,'Recall list'!$T$3:$T$1502,0)),"")</f>
        <v/>
      </c>
      <c r="G71" s="9">
        <f>IFERROR(INDEX('Recall list'!$L$3:$L$1502,MATCH(6,'Recall list'!$T$3:$T$1502,0))&amp;"","")</f>
        <v/>
      </c>
      <c r="H71" s="9">
        <f>IFERROR(INDEX('Recall list'!$D$3:$D$1502,MATCH(6,'Recall list'!$T$3:$T$1502,0)),"")</f>
        <v/>
      </c>
    </row>
    <row r="72">
      <c r="A72" s="9">
        <f>IFERROR(INDEX('Recall list'!$B$3:$B$1502,MATCH(7,'Recall list'!$T$3:$T$1502,0)),"")</f>
        <v/>
      </c>
      <c r="B72" s="9">
        <f>IFERROR(INDEX('Recall list'!$C$3:$C$1502,MATCH(7,'Recall list'!$T$3:$T$1502,0)),"")</f>
        <v/>
      </c>
      <c r="C72" s="9">
        <f>IFERROR(INDEX('Recall list'!$E$3:$E$1502,MATCH(7,'Recall list'!$T$3:$T$1502,0)),"")</f>
        <v/>
      </c>
      <c r="D72" s="15">
        <f>IFERROR(INDEX('Recall list'!$O$3:$O$1502,MATCH(7,'Recall list'!$T$3:$T$1502,0)),"")</f>
        <v/>
      </c>
      <c r="E72" s="16">
        <f>IFERROR(INDEX('Recall list'!$Q$3:$Q$1502,MATCH(7,'Recall list'!$T$3:$T$1502,0)),"")</f>
        <v/>
      </c>
      <c r="F72" s="16">
        <f>IFERROR(INDEX('Recall list'!$R$3:$R$1502,MATCH(7,'Recall list'!$T$3:$T$1502,0)),"")</f>
        <v/>
      </c>
      <c r="G72" s="9">
        <f>IFERROR(INDEX('Recall list'!$L$3:$L$1502,MATCH(7,'Recall list'!$T$3:$T$1502,0))&amp;"","")</f>
        <v/>
      </c>
      <c r="H72" s="9">
        <f>IFERROR(INDEX('Recall list'!$D$3:$D$1502,MATCH(7,'Recall list'!$T$3:$T$1502,0)),"")</f>
        <v/>
      </c>
    </row>
    <row r="73">
      <c r="A73" s="9">
        <f>IFERROR(INDEX('Recall list'!$B$3:$B$1502,MATCH(8,'Recall list'!$T$3:$T$1502,0)),"")</f>
        <v/>
      </c>
      <c r="B73" s="9">
        <f>IFERROR(INDEX('Recall list'!$C$3:$C$1502,MATCH(8,'Recall list'!$T$3:$T$1502,0)),"")</f>
        <v/>
      </c>
      <c r="C73" s="9">
        <f>IFERROR(INDEX('Recall list'!$E$3:$E$1502,MATCH(8,'Recall list'!$T$3:$T$1502,0)),"")</f>
        <v/>
      </c>
      <c r="D73" s="15">
        <f>IFERROR(INDEX('Recall list'!$O$3:$O$1502,MATCH(8,'Recall list'!$T$3:$T$1502,0)),"")</f>
        <v/>
      </c>
      <c r="E73" s="16">
        <f>IFERROR(INDEX('Recall list'!$Q$3:$Q$1502,MATCH(8,'Recall list'!$T$3:$T$1502,0)),"")</f>
        <v/>
      </c>
      <c r="F73" s="16">
        <f>IFERROR(INDEX('Recall list'!$R$3:$R$1502,MATCH(8,'Recall list'!$T$3:$T$1502,0)),"")</f>
        <v/>
      </c>
      <c r="G73" s="9">
        <f>IFERROR(INDEX('Recall list'!$L$3:$L$1502,MATCH(8,'Recall list'!$T$3:$T$1502,0))&amp;"","")</f>
        <v/>
      </c>
      <c r="H73" s="9">
        <f>IFERROR(INDEX('Recall list'!$D$3:$D$1502,MATCH(8,'Recall list'!$T$3:$T$1502,0)),"")</f>
        <v/>
      </c>
    </row>
    <row r="74">
      <c r="A74" s="9">
        <f>IFERROR(INDEX('Recall list'!$B$3:$B$1502,MATCH(9,'Recall list'!$T$3:$T$1502,0)),"")</f>
        <v/>
      </c>
      <c r="B74" s="9">
        <f>IFERROR(INDEX('Recall list'!$C$3:$C$1502,MATCH(9,'Recall list'!$T$3:$T$1502,0)),"")</f>
        <v/>
      </c>
      <c r="C74" s="9">
        <f>IFERROR(INDEX('Recall list'!$E$3:$E$1502,MATCH(9,'Recall list'!$T$3:$T$1502,0)),"")</f>
        <v/>
      </c>
      <c r="D74" s="15">
        <f>IFERROR(INDEX('Recall list'!$O$3:$O$1502,MATCH(9,'Recall list'!$T$3:$T$1502,0)),"")</f>
        <v/>
      </c>
      <c r="E74" s="16">
        <f>IFERROR(INDEX('Recall list'!$Q$3:$Q$1502,MATCH(9,'Recall list'!$T$3:$T$1502,0)),"")</f>
        <v/>
      </c>
      <c r="F74" s="16">
        <f>IFERROR(INDEX('Recall list'!$R$3:$R$1502,MATCH(9,'Recall list'!$T$3:$T$1502,0)),"")</f>
        <v/>
      </c>
      <c r="G74" s="9">
        <f>IFERROR(INDEX('Recall list'!$L$3:$L$1502,MATCH(9,'Recall list'!$T$3:$T$1502,0))&amp;"","")</f>
        <v/>
      </c>
      <c r="H74" s="9">
        <f>IFERROR(INDEX('Recall list'!$D$3:$D$1502,MATCH(9,'Recall list'!$T$3:$T$1502,0)),"")</f>
        <v/>
      </c>
    </row>
    <row r="75">
      <c r="A75" s="9">
        <f>IFERROR(INDEX('Recall list'!$B$3:$B$1502,MATCH(10,'Recall list'!$T$3:$T$1502,0)),"")</f>
        <v/>
      </c>
      <c r="B75" s="9">
        <f>IFERROR(INDEX('Recall list'!$C$3:$C$1502,MATCH(10,'Recall list'!$T$3:$T$1502,0)),"")</f>
        <v/>
      </c>
      <c r="C75" s="9">
        <f>IFERROR(INDEX('Recall list'!$E$3:$E$1502,MATCH(10,'Recall list'!$T$3:$T$1502,0)),"")</f>
        <v/>
      </c>
      <c r="D75" s="15">
        <f>IFERROR(INDEX('Recall list'!$O$3:$O$1502,MATCH(10,'Recall list'!$T$3:$T$1502,0)),"")</f>
        <v/>
      </c>
      <c r="E75" s="16">
        <f>IFERROR(INDEX('Recall list'!$Q$3:$Q$1502,MATCH(10,'Recall list'!$T$3:$T$1502,0)),"")</f>
        <v/>
      </c>
      <c r="F75" s="16">
        <f>IFERROR(INDEX('Recall list'!$R$3:$R$1502,MATCH(10,'Recall list'!$T$3:$T$1502,0)),"")</f>
        <v/>
      </c>
      <c r="G75" s="9">
        <f>IFERROR(INDEX('Recall list'!$L$3:$L$1502,MATCH(10,'Recall list'!$T$3:$T$1502,0))&amp;"","")</f>
        <v/>
      </c>
      <c r="H75" s="9">
        <f>IFERROR(INDEX('Recall list'!$D$3:$D$1502,MATCH(10,'Recall list'!$T$3:$T$1502,0)),"")</f>
        <v/>
      </c>
    </row>
    <row r="76">
      <c r="A76" s="9">
        <f>IFERROR(INDEX('Recall list'!$B$3:$B$1502,MATCH(11,'Recall list'!$T$3:$T$1502,0)),"")</f>
        <v/>
      </c>
      <c r="B76" s="9">
        <f>IFERROR(INDEX('Recall list'!$C$3:$C$1502,MATCH(11,'Recall list'!$T$3:$T$1502,0)),"")</f>
        <v/>
      </c>
      <c r="C76" s="9">
        <f>IFERROR(INDEX('Recall list'!$E$3:$E$1502,MATCH(11,'Recall list'!$T$3:$T$1502,0)),"")</f>
        <v/>
      </c>
      <c r="D76" s="15">
        <f>IFERROR(INDEX('Recall list'!$O$3:$O$1502,MATCH(11,'Recall list'!$T$3:$T$1502,0)),"")</f>
        <v/>
      </c>
      <c r="E76" s="16">
        <f>IFERROR(INDEX('Recall list'!$Q$3:$Q$1502,MATCH(11,'Recall list'!$T$3:$T$1502,0)),"")</f>
        <v/>
      </c>
      <c r="F76" s="16">
        <f>IFERROR(INDEX('Recall list'!$R$3:$R$1502,MATCH(11,'Recall list'!$T$3:$T$1502,0)),"")</f>
        <v/>
      </c>
      <c r="G76" s="9">
        <f>IFERROR(INDEX('Recall list'!$L$3:$L$1502,MATCH(11,'Recall list'!$T$3:$T$1502,0))&amp;"","")</f>
        <v/>
      </c>
      <c r="H76" s="9">
        <f>IFERROR(INDEX('Recall list'!$D$3:$D$1502,MATCH(11,'Recall list'!$T$3:$T$1502,0)),"")</f>
        <v/>
      </c>
    </row>
    <row r="77">
      <c r="A77" s="9">
        <f>IFERROR(INDEX('Recall list'!$B$3:$B$1502,MATCH(12,'Recall list'!$T$3:$T$1502,0)),"")</f>
        <v/>
      </c>
      <c r="B77" s="9">
        <f>IFERROR(INDEX('Recall list'!$C$3:$C$1502,MATCH(12,'Recall list'!$T$3:$T$1502,0)),"")</f>
        <v/>
      </c>
      <c r="C77" s="9">
        <f>IFERROR(INDEX('Recall list'!$E$3:$E$1502,MATCH(12,'Recall list'!$T$3:$T$1502,0)),"")</f>
        <v/>
      </c>
      <c r="D77" s="15">
        <f>IFERROR(INDEX('Recall list'!$O$3:$O$1502,MATCH(12,'Recall list'!$T$3:$T$1502,0)),"")</f>
        <v/>
      </c>
      <c r="E77" s="16">
        <f>IFERROR(INDEX('Recall list'!$Q$3:$Q$1502,MATCH(12,'Recall list'!$T$3:$T$1502,0)),"")</f>
        <v/>
      </c>
      <c r="F77" s="16">
        <f>IFERROR(INDEX('Recall list'!$R$3:$R$1502,MATCH(12,'Recall list'!$T$3:$T$1502,0)),"")</f>
        <v/>
      </c>
      <c r="G77" s="9">
        <f>IFERROR(INDEX('Recall list'!$L$3:$L$1502,MATCH(12,'Recall list'!$T$3:$T$1502,0))&amp;"","")</f>
        <v/>
      </c>
      <c r="H77" s="9">
        <f>IFERROR(INDEX('Recall list'!$D$3:$D$1502,MATCH(12,'Recall list'!$T$3:$T$1502,0)),"")</f>
        <v/>
      </c>
    </row>
    <row r="78">
      <c r="A78" s="9">
        <f>IFERROR(INDEX('Recall list'!$B$3:$B$1502,MATCH(13,'Recall list'!$T$3:$T$1502,0)),"")</f>
        <v/>
      </c>
      <c r="B78" s="9">
        <f>IFERROR(INDEX('Recall list'!$C$3:$C$1502,MATCH(13,'Recall list'!$T$3:$T$1502,0)),"")</f>
        <v/>
      </c>
      <c r="C78" s="9">
        <f>IFERROR(INDEX('Recall list'!$E$3:$E$1502,MATCH(13,'Recall list'!$T$3:$T$1502,0)),"")</f>
        <v/>
      </c>
      <c r="D78" s="15">
        <f>IFERROR(INDEX('Recall list'!$O$3:$O$1502,MATCH(13,'Recall list'!$T$3:$T$1502,0)),"")</f>
        <v/>
      </c>
      <c r="E78" s="16">
        <f>IFERROR(INDEX('Recall list'!$Q$3:$Q$1502,MATCH(13,'Recall list'!$T$3:$T$1502,0)),"")</f>
        <v/>
      </c>
      <c r="F78" s="16">
        <f>IFERROR(INDEX('Recall list'!$R$3:$R$1502,MATCH(13,'Recall list'!$T$3:$T$1502,0)),"")</f>
        <v/>
      </c>
      <c r="G78" s="9">
        <f>IFERROR(INDEX('Recall list'!$L$3:$L$1502,MATCH(13,'Recall list'!$T$3:$T$1502,0))&amp;"","")</f>
        <v/>
      </c>
      <c r="H78" s="9">
        <f>IFERROR(INDEX('Recall list'!$D$3:$D$1502,MATCH(13,'Recall list'!$T$3:$T$1502,0)),"")</f>
        <v/>
      </c>
    </row>
    <row r="79">
      <c r="A79" s="9">
        <f>IFERROR(INDEX('Recall list'!$B$3:$B$1502,MATCH(14,'Recall list'!$T$3:$T$1502,0)),"")</f>
        <v/>
      </c>
      <c r="B79" s="9">
        <f>IFERROR(INDEX('Recall list'!$C$3:$C$1502,MATCH(14,'Recall list'!$T$3:$T$1502,0)),"")</f>
        <v/>
      </c>
      <c r="C79" s="9">
        <f>IFERROR(INDEX('Recall list'!$E$3:$E$1502,MATCH(14,'Recall list'!$T$3:$T$1502,0)),"")</f>
        <v/>
      </c>
      <c r="D79" s="15">
        <f>IFERROR(INDEX('Recall list'!$O$3:$O$1502,MATCH(14,'Recall list'!$T$3:$T$1502,0)),"")</f>
        <v/>
      </c>
      <c r="E79" s="16">
        <f>IFERROR(INDEX('Recall list'!$Q$3:$Q$1502,MATCH(14,'Recall list'!$T$3:$T$1502,0)),"")</f>
        <v/>
      </c>
      <c r="F79" s="16">
        <f>IFERROR(INDEX('Recall list'!$R$3:$R$1502,MATCH(14,'Recall list'!$T$3:$T$1502,0)),"")</f>
        <v/>
      </c>
      <c r="G79" s="9">
        <f>IFERROR(INDEX('Recall list'!$L$3:$L$1502,MATCH(14,'Recall list'!$T$3:$T$1502,0))&amp;"","")</f>
        <v/>
      </c>
      <c r="H79" s="9">
        <f>IFERROR(INDEX('Recall list'!$D$3:$D$1502,MATCH(14,'Recall list'!$T$3:$T$1502,0)),"")</f>
        <v/>
      </c>
    </row>
    <row r="80">
      <c r="A80" s="9">
        <f>IFERROR(INDEX('Recall list'!$B$3:$B$1502,MATCH(15,'Recall list'!$T$3:$T$1502,0)),"")</f>
        <v/>
      </c>
      <c r="B80" s="9">
        <f>IFERROR(INDEX('Recall list'!$C$3:$C$1502,MATCH(15,'Recall list'!$T$3:$T$1502,0)),"")</f>
        <v/>
      </c>
      <c r="C80" s="9">
        <f>IFERROR(INDEX('Recall list'!$E$3:$E$1502,MATCH(15,'Recall list'!$T$3:$T$1502,0)),"")</f>
        <v/>
      </c>
      <c r="D80" s="15">
        <f>IFERROR(INDEX('Recall list'!$O$3:$O$1502,MATCH(15,'Recall list'!$T$3:$T$1502,0)),"")</f>
        <v/>
      </c>
      <c r="E80" s="16">
        <f>IFERROR(INDEX('Recall list'!$Q$3:$Q$1502,MATCH(15,'Recall list'!$T$3:$T$1502,0)),"")</f>
        <v/>
      </c>
      <c r="F80" s="16">
        <f>IFERROR(INDEX('Recall list'!$R$3:$R$1502,MATCH(15,'Recall list'!$T$3:$T$1502,0)),"")</f>
        <v/>
      </c>
      <c r="G80" s="9">
        <f>IFERROR(INDEX('Recall list'!$L$3:$L$1502,MATCH(15,'Recall list'!$T$3:$T$1502,0))&amp;"","")</f>
        <v/>
      </c>
      <c r="H80" s="9">
        <f>IFERROR(INDEX('Recall list'!$D$3:$D$1502,MATCH(15,'Recall list'!$T$3:$T$1502,0)),"")</f>
        <v/>
      </c>
    </row>
    <row r="81">
      <c r="A81" s="9">
        <f>IFERROR(INDEX('Recall list'!$B$3:$B$1502,MATCH(16,'Recall list'!$T$3:$T$1502,0)),"")</f>
        <v/>
      </c>
      <c r="B81" s="9">
        <f>IFERROR(INDEX('Recall list'!$C$3:$C$1502,MATCH(16,'Recall list'!$T$3:$T$1502,0)),"")</f>
        <v/>
      </c>
      <c r="C81" s="9">
        <f>IFERROR(INDEX('Recall list'!$E$3:$E$1502,MATCH(16,'Recall list'!$T$3:$T$1502,0)),"")</f>
        <v/>
      </c>
      <c r="D81" s="15">
        <f>IFERROR(INDEX('Recall list'!$O$3:$O$1502,MATCH(16,'Recall list'!$T$3:$T$1502,0)),"")</f>
        <v/>
      </c>
      <c r="E81" s="16">
        <f>IFERROR(INDEX('Recall list'!$Q$3:$Q$1502,MATCH(16,'Recall list'!$T$3:$T$1502,0)),"")</f>
        <v/>
      </c>
      <c r="F81" s="16">
        <f>IFERROR(INDEX('Recall list'!$R$3:$R$1502,MATCH(16,'Recall list'!$T$3:$T$1502,0)),"")</f>
        <v/>
      </c>
      <c r="G81" s="9">
        <f>IFERROR(INDEX('Recall list'!$L$3:$L$1502,MATCH(16,'Recall list'!$T$3:$T$1502,0))&amp;"","")</f>
        <v/>
      </c>
      <c r="H81" s="9">
        <f>IFERROR(INDEX('Recall list'!$D$3:$D$1502,MATCH(16,'Recall list'!$T$3:$T$1502,0)),"")</f>
        <v/>
      </c>
    </row>
    <row r="82">
      <c r="A82" s="9">
        <f>IFERROR(INDEX('Recall list'!$B$3:$B$1502,MATCH(17,'Recall list'!$T$3:$T$1502,0)),"")</f>
        <v/>
      </c>
      <c r="B82" s="9">
        <f>IFERROR(INDEX('Recall list'!$C$3:$C$1502,MATCH(17,'Recall list'!$T$3:$T$1502,0)),"")</f>
        <v/>
      </c>
      <c r="C82" s="9">
        <f>IFERROR(INDEX('Recall list'!$E$3:$E$1502,MATCH(17,'Recall list'!$T$3:$T$1502,0)),"")</f>
        <v/>
      </c>
      <c r="D82" s="15">
        <f>IFERROR(INDEX('Recall list'!$O$3:$O$1502,MATCH(17,'Recall list'!$T$3:$T$1502,0)),"")</f>
        <v/>
      </c>
      <c r="E82" s="16">
        <f>IFERROR(INDEX('Recall list'!$Q$3:$Q$1502,MATCH(17,'Recall list'!$T$3:$T$1502,0)),"")</f>
        <v/>
      </c>
      <c r="F82" s="16">
        <f>IFERROR(INDEX('Recall list'!$R$3:$R$1502,MATCH(17,'Recall list'!$T$3:$T$1502,0)),"")</f>
        <v/>
      </c>
      <c r="G82" s="9">
        <f>IFERROR(INDEX('Recall list'!$L$3:$L$1502,MATCH(17,'Recall list'!$T$3:$T$1502,0))&amp;"","")</f>
        <v/>
      </c>
      <c r="H82" s="9">
        <f>IFERROR(INDEX('Recall list'!$D$3:$D$1502,MATCH(17,'Recall list'!$T$3:$T$1502,0)),"")</f>
        <v/>
      </c>
    </row>
    <row r="83">
      <c r="A83" s="9">
        <f>IFERROR(INDEX('Recall list'!$B$3:$B$1502,MATCH(18,'Recall list'!$T$3:$T$1502,0)),"")</f>
        <v/>
      </c>
      <c r="B83" s="9">
        <f>IFERROR(INDEX('Recall list'!$C$3:$C$1502,MATCH(18,'Recall list'!$T$3:$T$1502,0)),"")</f>
        <v/>
      </c>
      <c r="C83" s="9">
        <f>IFERROR(INDEX('Recall list'!$E$3:$E$1502,MATCH(18,'Recall list'!$T$3:$T$1502,0)),"")</f>
        <v/>
      </c>
      <c r="D83" s="15">
        <f>IFERROR(INDEX('Recall list'!$O$3:$O$1502,MATCH(18,'Recall list'!$T$3:$T$1502,0)),"")</f>
        <v/>
      </c>
      <c r="E83" s="16">
        <f>IFERROR(INDEX('Recall list'!$Q$3:$Q$1502,MATCH(18,'Recall list'!$T$3:$T$1502,0)),"")</f>
        <v/>
      </c>
      <c r="F83" s="16">
        <f>IFERROR(INDEX('Recall list'!$R$3:$R$1502,MATCH(18,'Recall list'!$T$3:$T$1502,0)),"")</f>
        <v/>
      </c>
      <c r="G83" s="9">
        <f>IFERROR(INDEX('Recall list'!$L$3:$L$1502,MATCH(18,'Recall list'!$T$3:$T$1502,0))&amp;"","")</f>
        <v/>
      </c>
      <c r="H83" s="9">
        <f>IFERROR(INDEX('Recall list'!$D$3:$D$1502,MATCH(18,'Recall list'!$T$3:$T$1502,0)),"")</f>
        <v/>
      </c>
    </row>
    <row r="84">
      <c r="A84" s="9">
        <f>IFERROR(INDEX('Recall list'!$B$3:$B$1502,MATCH(19,'Recall list'!$T$3:$T$1502,0)),"")</f>
        <v/>
      </c>
      <c r="B84" s="9">
        <f>IFERROR(INDEX('Recall list'!$C$3:$C$1502,MATCH(19,'Recall list'!$T$3:$T$1502,0)),"")</f>
        <v/>
      </c>
      <c r="C84" s="9">
        <f>IFERROR(INDEX('Recall list'!$E$3:$E$1502,MATCH(19,'Recall list'!$T$3:$T$1502,0)),"")</f>
        <v/>
      </c>
      <c r="D84" s="15">
        <f>IFERROR(INDEX('Recall list'!$O$3:$O$1502,MATCH(19,'Recall list'!$T$3:$T$1502,0)),"")</f>
        <v/>
      </c>
      <c r="E84" s="16">
        <f>IFERROR(INDEX('Recall list'!$Q$3:$Q$1502,MATCH(19,'Recall list'!$T$3:$T$1502,0)),"")</f>
        <v/>
      </c>
      <c r="F84" s="16">
        <f>IFERROR(INDEX('Recall list'!$R$3:$R$1502,MATCH(19,'Recall list'!$T$3:$T$1502,0)),"")</f>
        <v/>
      </c>
      <c r="G84" s="9">
        <f>IFERROR(INDEX('Recall list'!$L$3:$L$1502,MATCH(19,'Recall list'!$T$3:$T$1502,0))&amp;"","")</f>
        <v/>
      </c>
      <c r="H84" s="9">
        <f>IFERROR(INDEX('Recall list'!$D$3:$D$1502,MATCH(19,'Recall list'!$T$3:$T$1502,0)),"")</f>
        <v/>
      </c>
    </row>
    <row r="85">
      <c r="A85" s="9">
        <f>IFERROR(INDEX('Recall list'!$B$3:$B$1502,MATCH(20,'Recall list'!$T$3:$T$1502,0)),"")</f>
        <v/>
      </c>
      <c r="B85" s="9">
        <f>IFERROR(INDEX('Recall list'!$C$3:$C$1502,MATCH(20,'Recall list'!$T$3:$T$1502,0)),"")</f>
        <v/>
      </c>
      <c r="C85" s="9">
        <f>IFERROR(INDEX('Recall list'!$E$3:$E$1502,MATCH(20,'Recall list'!$T$3:$T$1502,0)),"")</f>
        <v/>
      </c>
      <c r="D85" s="15">
        <f>IFERROR(INDEX('Recall list'!$O$3:$O$1502,MATCH(20,'Recall list'!$T$3:$T$1502,0)),"")</f>
        <v/>
      </c>
      <c r="E85" s="16">
        <f>IFERROR(INDEX('Recall list'!$Q$3:$Q$1502,MATCH(20,'Recall list'!$T$3:$T$1502,0)),"")</f>
        <v/>
      </c>
      <c r="F85" s="16">
        <f>IFERROR(INDEX('Recall list'!$R$3:$R$1502,MATCH(20,'Recall list'!$T$3:$T$1502,0)),"")</f>
        <v/>
      </c>
      <c r="G85" s="9">
        <f>IFERROR(INDEX('Recall list'!$L$3:$L$1502,MATCH(20,'Recall list'!$T$3:$T$1502,0))&amp;"","")</f>
        <v/>
      </c>
      <c r="H85" s="9">
        <f>IFERROR(INDEX('Recall list'!$D$3:$D$1502,MATCH(20,'Recall list'!$T$3:$T$1502,0)),"")</f>
        <v/>
      </c>
    </row>
    <row r="86">
      <c r="A86" s="9">
        <f>IFERROR(INDEX('Recall list'!$B$3:$B$1502,MATCH(21,'Recall list'!$T$3:$T$1502,0)),"")</f>
        <v/>
      </c>
      <c r="B86" s="9">
        <f>IFERROR(INDEX('Recall list'!$C$3:$C$1502,MATCH(21,'Recall list'!$T$3:$T$1502,0)),"")</f>
        <v/>
      </c>
      <c r="C86" s="9">
        <f>IFERROR(INDEX('Recall list'!$E$3:$E$1502,MATCH(21,'Recall list'!$T$3:$T$1502,0)),"")</f>
        <v/>
      </c>
      <c r="D86" s="15">
        <f>IFERROR(INDEX('Recall list'!$O$3:$O$1502,MATCH(21,'Recall list'!$T$3:$T$1502,0)),"")</f>
        <v/>
      </c>
      <c r="E86" s="16">
        <f>IFERROR(INDEX('Recall list'!$Q$3:$Q$1502,MATCH(21,'Recall list'!$T$3:$T$1502,0)),"")</f>
        <v/>
      </c>
      <c r="F86" s="16">
        <f>IFERROR(INDEX('Recall list'!$R$3:$R$1502,MATCH(21,'Recall list'!$T$3:$T$1502,0)),"")</f>
        <v/>
      </c>
      <c r="G86" s="9">
        <f>IFERROR(INDEX('Recall list'!$L$3:$L$1502,MATCH(21,'Recall list'!$T$3:$T$1502,0))&amp;"","")</f>
        <v/>
      </c>
      <c r="H86" s="9">
        <f>IFERROR(INDEX('Recall list'!$D$3:$D$1502,MATCH(21,'Recall list'!$T$3:$T$1502,0)),"")</f>
        <v/>
      </c>
    </row>
    <row r="87">
      <c r="A87" s="9">
        <f>IFERROR(INDEX('Recall list'!$B$3:$B$1502,MATCH(22,'Recall list'!$T$3:$T$1502,0)),"")</f>
        <v/>
      </c>
      <c r="B87" s="9">
        <f>IFERROR(INDEX('Recall list'!$C$3:$C$1502,MATCH(22,'Recall list'!$T$3:$T$1502,0)),"")</f>
        <v/>
      </c>
      <c r="C87" s="9">
        <f>IFERROR(INDEX('Recall list'!$E$3:$E$1502,MATCH(22,'Recall list'!$T$3:$T$1502,0)),"")</f>
        <v/>
      </c>
      <c r="D87" s="15">
        <f>IFERROR(INDEX('Recall list'!$O$3:$O$1502,MATCH(22,'Recall list'!$T$3:$T$1502,0)),"")</f>
        <v/>
      </c>
      <c r="E87" s="16">
        <f>IFERROR(INDEX('Recall list'!$Q$3:$Q$1502,MATCH(22,'Recall list'!$T$3:$T$1502,0)),"")</f>
        <v/>
      </c>
      <c r="F87" s="16">
        <f>IFERROR(INDEX('Recall list'!$R$3:$R$1502,MATCH(22,'Recall list'!$T$3:$T$1502,0)),"")</f>
        <v/>
      </c>
      <c r="G87" s="9">
        <f>IFERROR(INDEX('Recall list'!$L$3:$L$1502,MATCH(22,'Recall list'!$T$3:$T$1502,0))&amp;"","")</f>
        <v/>
      </c>
      <c r="H87" s="9">
        <f>IFERROR(INDEX('Recall list'!$D$3:$D$1502,MATCH(22,'Recall list'!$T$3:$T$1502,0)),"")</f>
        <v/>
      </c>
    </row>
    <row r="88">
      <c r="A88" s="9">
        <f>IFERROR(INDEX('Recall list'!$B$3:$B$1502,MATCH(23,'Recall list'!$T$3:$T$1502,0)),"")</f>
        <v/>
      </c>
      <c r="B88" s="9">
        <f>IFERROR(INDEX('Recall list'!$C$3:$C$1502,MATCH(23,'Recall list'!$T$3:$T$1502,0)),"")</f>
        <v/>
      </c>
      <c r="C88" s="9">
        <f>IFERROR(INDEX('Recall list'!$E$3:$E$1502,MATCH(23,'Recall list'!$T$3:$T$1502,0)),"")</f>
        <v/>
      </c>
      <c r="D88" s="15">
        <f>IFERROR(INDEX('Recall list'!$O$3:$O$1502,MATCH(23,'Recall list'!$T$3:$T$1502,0)),"")</f>
        <v/>
      </c>
      <c r="E88" s="16">
        <f>IFERROR(INDEX('Recall list'!$Q$3:$Q$1502,MATCH(23,'Recall list'!$T$3:$T$1502,0)),"")</f>
        <v/>
      </c>
      <c r="F88" s="16">
        <f>IFERROR(INDEX('Recall list'!$R$3:$R$1502,MATCH(23,'Recall list'!$T$3:$T$1502,0)),"")</f>
        <v/>
      </c>
      <c r="G88" s="9">
        <f>IFERROR(INDEX('Recall list'!$L$3:$L$1502,MATCH(23,'Recall list'!$T$3:$T$1502,0))&amp;"","")</f>
        <v/>
      </c>
      <c r="H88" s="9">
        <f>IFERROR(INDEX('Recall list'!$D$3:$D$1502,MATCH(23,'Recall list'!$T$3:$T$1502,0)),"")</f>
        <v/>
      </c>
    </row>
    <row r="89">
      <c r="A89" s="9">
        <f>IFERROR(INDEX('Recall list'!$B$3:$B$1502,MATCH(24,'Recall list'!$T$3:$T$1502,0)),"")</f>
        <v/>
      </c>
      <c r="B89" s="9">
        <f>IFERROR(INDEX('Recall list'!$C$3:$C$1502,MATCH(24,'Recall list'!$T$3:$T$1502,0)),"")</f>
        <v/>
      </c>
      <c r="C89" s="9">
        <f>IFERROR(INDEX('Recall list'!$E$3:$E$1502,MATCH(24,'Recall list'!$T$3:$T$1502,0)),"")</f>
        <v/>
      </c>
      <c r="D89" s="15">
        <f>IFERROR(INDEX('Recall list'!$O$3:$O$1502,MATCH(24,'Recall list'!$T$3:$T$1502,0)),"")</f>
        <v/>
      </c>
      <c r="E89" s="16">
        <f>IFERROR(INDEX('Recall list'!$Q$3:$Q$1502,MATCH(24,'Recall list'!$T$3:$T$1502,0)),"")</f>
        <v/>
      </c>
      <c r="F89" s="16">
        <f>IFERROR(INDEX('Recall list'!$R$3:$R$1502,MATCH(24,'Recall list'!$T$3:$T$1502,0)),"")</f>
        <v/>
      </c>
      <c r="G89" s="9">
        <f>IFERROR(INDEX('Recall list'!$L$3:$L$1502,MATCH(24,'Recall list'!$T$3:$T$1502,0))&amp;"","")</f>
        <v/>
      </c>
      <c r="H89" s="9">
        <f>IFERROR(INDEX('Recall list'!$D$3:$D$1502,MATCH(24,'Recall list'!$T$3:$T$1502,0)),"")</f>
        <v/>
      </c>
    </row>
    <row r="90">
      <c r="A90" s="9">
        <f>IFERROR(INDEX('Recall list'!$B$3:$B$1502,MATCH(25,'Recall list'!$T$3:$T$1502,0)),"")</f>
        <v/>
      </c>
      <c r="B90" s="9">
        <f>IFERROR(INDEX('Recall list'!$C$3:$C$1502,MATCH(25,'Recall list'!$T$3:$T$1502,0)),"")</f>
        <v/>
      </c>
      <c r="C90" s="9">
        <f>IFERROR(INDEX('Recall list'!$E$3:$E$1502,MATCH(25,'Recall list'!$T$3:$T$1502,0)),"")</f>
        <v/>
      </c>
      <c r="D90" s="15">
        <f>IFERROR(INDEX('Recall list'!$O$3:$O$1502,MATCH(25,'Recall list'!$T$3:$T$1502,0)),"")</f>
        <v/>
      </c>
      <c r="E90" s="16">
        <f>IFERROR(INDEX('Recall list'!$Q$3:$Q$1502,MATCH(25,'Recall list'!$T$3:$T$1502,0)),"")</f>
        <v/>
      </c>
      <c r="F90" s="16">
        <f>IFERROR(INDEX('Recall list'!$R$3:$R$1502,MATCH(25,'Recall list'!$T$3:$T$1502,0)),"")</f>
        <v/>
      </c>
      <c r="G90" s="9">
        <f>IFERROR(INDEX('Recall list'!$L$3:$L$1502,MATCH(25,'Recall list'!$T$3:$T$1502,0))&amp;"","")</f>
        <v/>
      </c>
      <c r="H90" s="9">
        <f>IFERROR(INDEX('Recall list'!$D$3:$D$1502,MATCH(25,'Recall list'!$T$3:$T$1502,0)),"")</f>
        <v/>
      </c>
    </row>
    <row r="91">
      <c r="A91" s="2" t="inlineStr">
        <is>
          <t>Booked rate = booked ÷ everyone due by the end of next month (the overdue included), leaving out the closed ones.</t>
        </is>
      </c>
    </row>
    <row r="93">
      <c r="A93" s="11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93:G93"/>
  </mergeCells>
  <conditionalFormatting sqref="B8">
    <cfRule type="expression" priority="1" dxfId="1">
      <formula>AND(ISNUMBER(B8),B8&lt;B9)</formula>
    </cfRule>
    <cfRule type="expression" priority="2" dxfId="2">
      <formula>ISNUMBER(B8)</formula>
    </cfRule>
  </conditionalFormatting>
  <conditionalFormatting sqref="B6">
    <cfRule type="expression" priority="3" dxfId="0">
      <formula>B6&gt;0</formula>
    </cfRule>
  </conditionalFormatting>
  <conditionalFormatting sqref="B12">
    <cfRule type="expression" priority="4" dxfId="0">
      <formula>B12&gt;0</formula>
    </cfRule>
  </conditionalFormatting>
  <conditionalFormatting sqref="D22:D28">
    <cfRule type="expression" priority="5" dxfId="1">
      <formula>AND(ISNUMBER(D22),D22&lt;'Settings'!$B$7)</formula>
    </cfRule>
    <cfRule type="expression" priority="6" dxfId="2">
      <formula>ISNUMBER(D22)</formula>
    </cfRule>
  </conditionalFormatting>
  <conditionalFormatting sqref="D32:D37">
    <cfRule type="expression" priority="7" dxfId="1">
      <formula>AND(ISNUMBER(D32),D32&lt;'Settings'!$B$7)</formula>
    </cfRule>
    <cfRule type="expression" priority="8" dxfId="2">
      <formula>ISNUMBER(D32)</formula>
    </cfRule>
  </conditionalFormatting>
  <conditionalFormatting sqref="D41:D43">
    <cfRule type="expression" priority="9" dxfId="1">
      <formula>AND(ISNUMBER(D41),D41&lt;'Settings'!$B$7)</formula>
    </cfRule>
    <cfRule type="expression" priority="10" dxfId="2">
      <formula>ISNUMBER(D41)</formula>
    </cfRule>
  </conditionalFormatting>
  <hyperlinks>
    <hyperlink xmlns:r="http://schemas.openxmlformats.org/officeDocument/2006/relationships" ref="A93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dental-recall-list</dc:title>
  <dcterms:created xmlns:dcterms="http://purl.org/dc/terms/" xmlns:xsi="http://www.w3.org/2001/XMLSchema-instance" xsi:type="dcterms:W3CDTF">2026-10-21T09:53:12Z</dcterms:created>
  <dcterms:modified xmlns:dcterms="http://purl.org/dc/terms/" xmlns:xsi="http://www.w3.org/2001/XMLSchema-instance" xsi:type="dcterms:W3CDTF">2026-10-21T09:53:12Z</dcterms:modified>
</cp:coreProperties>
</file>