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Catalogue" sheetId="3" state="visible" r:id="rId3"/>
    <sheet xmlns:r="http://schemas.openxmlformats.org/officeDocument/2006/relationships" name="Stock by lot" sheetId="4" state="visible" r:id="rId4"/>
    <sheet xmlns:r="http://schemas.openxmlformats.org/officeDocument/2006/relationships" name="Placements" sheetId="5" state="visible" r:id="rId5"/>
    <sheet xmlns:r="http://schemas.openxmlformats.org/officeDocument/2006/relationships" name="Lot trace" sheetId="6" state="visible" r:id="rId6"/>
    <sheet xmlns:r="http://schemas.openxmlformats.org/officeDocument/2006/relationships" name="Summary" sheetId="7" state="visible" r:id="rId7"/>
  </sheets>
  <definedNames>
    <definedName name="Systems">'Settings'!$A$12:$A$19</definedName>
    <definedName name="Surgeons">'Settings'!$B$12:$B$17</definedName>
    <definedName name="Notes">'Settings'!$C$12:$C$19</definedName>
    <definedName name="_xlnm._FilterDatabase" localSheetId="2" hidden="1">'Catalogue'!$A$2:$L$82</definedName>
    <definedName name="_xlnm._FilterDatabase" localSheetId="3" hidden="1">'Stock by lot'!$A$2:$O$302</definedName>
    <definedName name="_xlnm._FilterDatabase" localSheetId="4" hidden="1">'Placements'!$A$2:$L$1002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0.0#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B2A40"/>
      <sz val="10"/>
    </font>
    <font>
      <name val="Arial"/>
      <b val="1"/>
      <color rgb="000B2A40"/>
      <sz val="10"/>
    </font>
    <font>
      <name val="Arial"/>
      <i val="1"/>
      <color rgb="005F6B75"/>
      <sz val="9"/>
    </font>
    <font>
      <name val="Arial"/>
      <b val="1"/>
      <color rgb="00044D80"/>
      <sz val="15"/>
    </font>
    <font>
      <name val="Arial"/>
      <b val="1"/>
      <color rgb="00044D80"/>
      <sz val="14"/>
    </font>
    <font>
      <name val="Arial"/>
      <b val="1"/>
      <color rgb="00044D80"/>
      <sz val="10"/>
    </font>
  </fonts>
  <fills count="7">
    <fill>
      <patternFill/>
    </fill>
    <fill>
      <patternFill patternType="gray125"/>
    </fill>
    <fill>
      <patternFill patternType="solid">
        <fgColor rgb="00044D80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3F4FD"/>
      </patternFill>
    </fill>
    <fill>
      <patternFill patternType="solid">
        <fgColor rgb="00FFE58A"/>
      </patternFill>
    </fill>
  </fills>
  <borders count="6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  <border/>
    <border>
      <left/>
      <right/>
      <top style="thin">
        <color rgb="00D5DEE6"/>
      </top>
      <bottom/>
      <diagonal/>
    </border>
    <border>
      <left/>
      <right style="thin">
        <color rgb="00D5DEE6"/>
      </right>
      <top style="thin">
        <color rgb="00D5DEE6"/>
      </top>
      <bottom/>
      <diagonal/>
    </border>
    <border>
      <left/>
      <right style="thin">
        <color rgb="00D5DEE6"/>
      </right>
      <top style="thin">
        <color rgb="00D5DEE6"/>
      </top>
      <bottom style="thin">
        <color rgb="00D5DEE6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4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0" borderId="2" applyAlignment="1" pivotButton="0" quotePrefix="0" xfId="14">
      <alignment horizontal="left" vertical="top" wrapText="1" readingOrder="1"/>
    </xf>
    <xf numFmtId="0" fontId="7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167" fontId="2" fillId="3" borderId="1" applyAlignment="1" applyProtection="1" pivotButton="0" quotePrefix="0" xfId="3">
      <alignment horizontal="center" vertical="center" readingOrder="1"/>
      <protection locked="0" hidden="0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3" fontId="2" fillId="4" borderId="1" applyAlignment="1" pivotButton="0" quotePrefix="0" xfId="10">
      <alignment horizontal="center" vertical="center" readingOrder="1"/>
    </xf>
    <xf numFmtId="0" fontId="2" fillId="4" borderId="1" applyAlignment="1" pivotButton="0" quotePrefix="0" xfId="8">
      <alignment horizontal="left" vertical="center" readingOrder="1"/>
    </xf>
    <xf numFmtId="4" fontId="2" fillId="4" borderId="1" applyAlignment="1" pivotButton="0" quotePrefix="0" xfId="9">
      <alignment horizontal="center" vertical="center" readingOrder="1"/>
    </xf>
    <xf numFmtId="167" fontId="2" fillId="4" borderId="1" applyAlignment="1" pivotButton="0" quotePrefix="0" xfId="9">
      <alignment horizontal="center" vertical="center" readingOrder="1"/>
    </xf>
    <xf numFmtId="49" fontId="2" fillId="3" borderId="1" applyAlignment="1" applyProtection="1" pivotButton="0" quotePrefix="0" xfId="2">
      <alignment horizontal="left" vertical="center" readingOrder="1"/>
      <protection locked="0" hidden="0"/>
    </xf>
    <xf numFmtId="164" fontId="2" fillId="4" borderId="1" applyAlignment="1" pivotButton="0" quotePrefix="0" xfId="12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0" fontId="0" fillId="0" borderId="5" applyProtection="1" pivotButton="0" quotePrefix="0" xfId="0">
      <protection locked="0" hidden="0"/>
    </xf>
    <xf numFmtId="3" fontId="3" fillId="4" borderId="1" applyAlignment="1" pivotButton="0" quotePrefix="0" xfId="10">
      <alignment horizontal="center" vertical="center" readingOrder="1"/>
    </xf>
    <xf numFmtId="4" fontId="3" fillId="4" borderId="1" applyAlignment="1" pivotButton="0" quotePrefix="0" xfId="9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D9F2E3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Dentolize</author>
  </authors>
  <commentList>
    <comment ref="B6" authorId="0" shapeId="0">
      <text>
        <t>Type =TODAY() to keep it current. The file has a fixed date so the sample makes sense.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dentolize.com/demo/?utm_source=template&amp;utm_medium=download&amp;utm_content=implant-inventory-and-lot-tracker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dentolize.com/demo/?utm_source=template&amp;utm_medium=download&amp;utm_content=implant-inventory-and-lot-tracker" TargetMode="External" Id="rId1"/></Relationships>
</file>

<file path=xl/worksheets/sheet1.xml><?xml version="1.0" encoding="utf-8"?>
<worksheet xmlns="http://schemas.openxmlformats.org/spreadsheetml/2006/main">
  <sheetPr>
    <tabColor rgb="00044D80"/>
    <outlinePr summaryBelow="1" summaryRight="1"/>
    <pageSetUpPr fitToPage="1"/>
  </sheetPr>
  <dimension ref="A1:C41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Lulu Dental Clinic</t>
        </is>
      </c>
    </row>
    <row r="5">
      <c r="A5" s="3" t="inlineStr">
        <is>
          <t>Currency</t>
        </is>
      </c>
      <c r="B5" s="4" t="inlineStr">
        <is>
          <t>SAR</t>
        </is>
      </c>
    </row>
    <row r="6">
      <c r="A6" s="3" t="inlineStr">
        <is>
          <t>Stock date (today)</t>
        </is>
      </c>
      <c r="B6" s="5" t="n">
        <v>46293</v>
      </c>
    </row>
    <row r="7">
      <c r="A7" s="3" t="inlineStr">
        <is>
          <t>Warn of expiry within (days)</t>
        </is>
      </c>
      <c r="B7" s="6" t="n">
        <v>90</v>
      </c>
    </row>
    <row r="8">
      <c r="A8" s="3" t="inlineStr">
        <is>
          <t>Red under (days)</t>
        </is>
      </c>
      <c r="B8" s="6" t="n">
        <v>30</v>
      </c>
    </row>
    <row r="9">
      <c r="A9" s="3" t="inlineStr">
        <is>
          <t>Tooth numbering</t>
        </is>
      </c>
      <c r="B9" s="4" t="inlineStr">
        <is>
          <t>FDI</t>
        </is>
      </c>
    </row>
    <row r="11">
      <c r="A11" s="7" t="inlineStr">
        <is>
          <t>Implant systems</t>
        </is>
      </c>
      <c r="B11" s="7" t="inlineStr">
        <is>
          <t>Surgeons</t>
        </is>
      </c>
      <c r="C11" s="7" t="inlineStr">
        <is>
          <t>Placement notes</t>
        </is>
      </c>
    </row>
    <row r="12">
      <c r="A12" s="4" t="inlineStr">
        <is>
          <t>Kora Tapered</t>
        </is>
      </c>
      <c r="B12" s="4" t="inlineStr">
        <is>
          <t>Dr Hind Al Zahrani</t>
        </is>
      </c>
      <c r="C12" s="4" t="inlineStr">
        <is>
          <t>Immediate</t>
        </is>
      </c>
    </row>
    <row r="13">
      <c r="A13" s="4" t="inlineStr">
        <is>
          <t>Osteon Bone Level</t>
        </is>
      </c>
      <c r="B13" s="4" t="inlineStr">
        <is>
          <t>Dr Karim Fawzy</t>
        </is>
      </c>
      <c r="C13" s="4" t="inlineStr">
        <is>
          <t>With bone graft</t>
        </is>
      </c>
    </row>
    <row r="14">
      <c r="A14" s="4" t="inlineStr">
        <is>
          <t>Nexa Conical</t>
        </is>
      </c>
      <c r="B14" s="4" t="inlineStr">
        <is>
          <t>Dr Tarek Hamdy</t>
        </is>
      </c>
      <c r="C14" s="4" t="inlineStr">
        <is>
          <t>Sinus lift</t>
        </is>
      </c>
    </row>
    <row r="15">
      <c r="A15" s="4" t="n"/>
      <c r="B15" s="4" t="n"/>
      <c r="C15" s="4" t="inlineStr">
        <is>
          <t>Replacement implant</t>
        </is>
      </c>
    </row>
    <row r="16">
      <c r="A16" s="4" t="n"/>
      <c r="B16" s="4" t="n"/>
      <c r="C16" s="4" t="n"/>
    </row>
    <row r="17">
      <c r="A17" s="4" t="n"/>
      <c r="B17" s="4" t="n"/>
      <c r="C17" s="4" t="n"/>
    </row>
    <row r="18">
      <c r="A18" s="4" t="n"/>
      <c r="B18" s="4" t="n"/>
      <c r="C18" s="4" t="n"/>
    </row>
    <row r="19">
      <c r="A19" s="4" t="n"/>
      <c r="B19" s="4" t="n"/>
      <c r="C19" s="4" t="n"/>
    </row>
    <row r="20">
      <c r="A20" s="4" t="n"/>
      <c r="B20" s="4" t="n"/>
      <c r="C20" s="4" t="n"/>
    </row>
    <row r="21">
      <c r="A21" s="4" t="n"/>
      <c r="B21" s="4" t="n"/>
      <c r="C21" s="4" t="n"/>
    </row>
    <row r="22">
      <c r="A22" s="4" t="n"/>
      <c r="B22" s="4" t="n"/>
      <c r="C22" s="4" t="n"/>
    </row>
    <row r="23">
      <c r="A23" s="4" t="n"/>
      <c r="B23" s="4" t="n"/>
      <c r="C23" s="4" t="n"/>
    </row>
    <row r="24">
      <c r="A24" s="4" t="n"/>
      <c r="B24" s="4" t="n"/>
      <c r="C24" s="4" t="n"/>
    </row>
    <row r="25">
      <c r="A25" s="4" t="n"/>
      <c r="B25" s="4" t="n"/>
      <c r="C25" s="4" t="n"/>
    </row>
    <row r="26">
      <c r="A26" s="4" t="n"/>
      <c r="B26" s="4" t="n"/>
      <c r="C26" s="4" t="n"/>
    </row>
    <row r="27">
      <c r="A27" s="4" t="n"/>
      <c r="B27" s="4" t="n"/>
      <c r="C27" s="4" t="n"/>
    </row>
    <row r="28">
      <c r="A28" s="4" t="n"/>
      <c r="B28" s="4" t="n"/>
      <c r="C28" s="4" t="n"/>
    </row>
    <row r="29">
      <c r="A29" s="4" t="n"/>
      <c r="B29" s="4" t="n"/>
      <c r="C29" s="4" t="n"/>
    </row>
    <row r="30">
      <c r="A30" s="4" t="n"/>
      <c r="B30" s="4" t="n"/>
      <c r="C30" s="4" t="n"/>
    </row>
    <row r="31">
      <c r="A31" s="4" t="n"/>
      <c r="B31" s="4" t="n"/>
      <c r="C31" s="4" t="n"/>
    </row>
    <row r="32">
      <c r="A32" s="4" t="n"/>
      <c r="B32" s="4" t="n"/>
      <c r="C32" s="4" t="n"/>
    </row>
    <row r="33">
      <c r="A33" s="4" t="n"/>
      <c r="B33" s="4" t="n"/>
      <c r="C33" s="4" t="n"/>
    </row>
    <row r="34">
      <c r="A34" s="4" t="n"/>
      <c r="B34" s="4" t="n"/>
      <c r="C34" s="4" t="n"/>
    </row>
    <row r="35">
      <c r="A35" s="4" t="n"/>
      <c r="B35" s="4" t="n"/>
      <c r="C35" s="4" t="n"/>
    </row>
    <row r="36">
      <c r="A36" s="4" t="n"/>
      <c r="B36" s="4" t="n"/>
      <c r="C36" s="4" t="n"/>
    </row>
    <row r="37">
      <c r="A37" s="4" t="n"/>
      <c r="B37" s="4" t="n"/>
      <c r="C37" s="4" t="n"/>
    </row>
    <row r="38">
      <c r="A38" s="4" t="n"/>
      <c r="B38" s="4" t="n"/>
      <c r="C38" s="4" t="n"/>
    </row>
    <row r="39">
      <c r="A39" s="4" t="n"/>
      <c r="B39" s="4" t="n"/>
      <c r="C39" s="4" t="n"/>
    </row>
    <row r="40">
      <c r="A40" s="4" t="n"/>
      <c r="B40" s="4" t="n"/>
      <c r="C40" s="4" t="n"/>
    </row>
    <row r="41">
      <c r="A41" s="4" t="n"/>
      <c r="B41" s="4" t="n"/>
      <c r="C41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Not in the list" error="Pick from the list." type="list">
      <formula1>"SAR,AED,QAR,KWD,BHD,OMR,EGP,JOD,IQD,LYD,USD,EUR,GBP"</formula1>
    </dataValidation>
  </dataValidation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8" t="inlineStr">
        <is>
          <t>On Catalogue, enter each size you stock once: the reference as in the manufacturer's catalogue, system, diameter, length, cost and reorder level.</t>
        </is>
      </c>
    </row>
    <row r="4" ht="30" customHeight="1">
      <c r="A4" s="3" t="n">
        <v>2</v>
      </c>
      <c r="B4" s="8" t="inlineStr">
        <is>
          <t>When a delivery arrives, add a row per lot on Stock by lot: date received, reference, lot number, expiry and quantity.</t>
        </is>
      </c>
    </row>
    <row r="5" ht="30" customHeight="1">
      <c r="A5" s="3" t="n">
        <v>3</v>
      </c>
      <c r="B5" s="8" t="inlineStr">
        <is>
          <t>After each surgery, log every implant on Placements: patient, tooth in FDI, reference, the lot number from the label, and the surgeon. Stock comes off by itself.</t>
        </is>
      </c>
    </row>
    <row r="6" ht="30" customHeight="1">
      <c r="A6" s="3" t="n">
        <v>4</v>
      </c>
      <c r="B6" s="8" t="inlineStr">
        <is>
          <t>If a manufacturer recalls a lot, type it on Lot trace to see every patient who received one. Summary shows what expires soon and what needs reordering.</t>
        </is>
      </c>
    </row>
    <row r="7" ht="30" customHeight="1">
      <c r="A7" s="3" t="n">
        <v>5</v>
      </c>
      <c r="B7" s="8" t="inlineStr">
        <is>
          <t>Grey cells are formulas, protected without a password. To lift it: Review → Unprotect sheet.</t>
        </is>
      </c>
    </row>
    <row r="9">
      <c r="B9" s="9" t="inlineStr">
        <is>
          <t>Clearing the sample data</t>
        </is>
      </c>
    </row>
    <row r="10" ht="30" customHeight="1">
      <c r="B10" s="8" t="inlineStr">
        <is>
          <t>Select these ranges and press Delete. Do not delete the rows themselves: the formulas in the grey columns stay and work with your numbers.</t>
        </is>
      </c>
    </row>
    <row r="11">
      <c r="B11" s="10" t="inlineStr">
        <is>
          <t>Stock by lot: A3:B42</t>
        </is>
      </c>
    </row>
    <row r="12">
      <c r="B12" s="10" t="inlineStr">
        <is>
          <t>Stock by lot: F3:I42</t>
        </is>
      </c>
    </row>
    <row r="13">
      <c r="B13" s="10" t="inlineStr">
        <is>
          <t>Placements: A3:G121</t>
        </is>
      </c>
    </row>
    <row r="14">
      <c r="B14" s="10" t="inlineStr">
        <is>
          <t>Catalogue: Keep the catalogue, or edit it to match your stock</t>
        </is>
      </c>
    </row>
    <row r="16">
      <c r="B16" s="9" t="inlineStr">
        <is>
          <t>Dentolize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6"/>
  </mergeCells>
  <hyperlinks>
    <hyperlink xmlns:r="http://schemas.openxmlformats.org/officeDocument/2006/relationships" ref="B16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L82"/>
  <sheetViews>
    <sheetView showGridLines="0" rightToLeft="0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0" customWidth="1" min="5" max="5"/>
    <col width="10" customWidth="1" min="6" max="6"/>
    <col width="9" customWidth="1" min="7" max="7"/>
    <col width="11" customWidth="1" min="8" max="8"/>
    <col width="11" customWidth="1" min="9" max="9"/>
    <col width="10" customWidth="1" min="10" max="10"/>
    <col width="12" customWidth="1" min="11" max="11"/>
    <col width="8" customWidth="1" min="12" max="12"/>
  </cols>
  <sheetData>
    <row r="1" ht="22" customHeight="1">
      <c r="A1" s="11" t="inlineStr">
        <is>
          <t>Sample data: delete it and start. How to clear it is on the How to use sheet.</t>
        </is>
      </c>
    </row>
    <row r="2" ht="34" customHeight="1">
      <c r="A2" s="7" t="inlineStr">
        <is>
          <t>Reference</t>
        </is>
      </c>
      <c r="B2" s="7" t="inlineStr">
        <is>
          <t>System</t>
        </is>
      </c>
      <c r="C2" s="7" t="inlineStr">
        <is>
          <t>Diameter (mm)</t>
        </is>
      </c>
      <c r="D2" s="7" t="inlineStr">
        <is>
          <t>Length (mm)</t>
        </is>
      </c>
      <c r="E2" s="7" t="inlineStr">
        <is>
          <t>Unit cost</t>
        </is>
      </c>
      <c r="F2" s="7" t="inlineStr">
        <is>
          <t>Reorder level</t>
        </is>
      </c>
      <c r="G2" s="7" t="inlineStr">
        <is>
          <t>On hand</t>
        </is>
      </c>
      <c r="H2" s="7" t="inlineStr">
        <is>
          <t>Usable (in date)</t>
        </is>
      </c>
      <c r="I2" s="7" t="inlineStr">
        <is>
          <t>Status</t>
        </is>
      </c>
      <c r="J2" s="7" t="inlineStr">
        <is>
          <t>Placed to date</t>
        </is>
      </c>
      <c r="K2" s="7" t="inlineStr">
        <is>
          <t>Stock value</t>
        </is>
      </c>
      <c r="L2" s="7" t="inlineStr">
        <is>
          <t>Reorder no.</t>
        </is>
      </c>
    </row>
    <row r="3">
      <c r="A3" s="4" t="inlineStr">
        <is>
          <t>KT-350100</t>
        </is>
      </c>
      <c r="B3" s="4" t="inlineStr">
        <is>
          <t>Kora Tapered</t>
        </is>
      </c>
      <c r="C3" s="12" t="n">
        <v>3.5</v>
      </c>
      <c r="D3" s="12" t="n">
        <v>10</v>
      </c>
      <c r="E3" s="13" t="n">
        <v>650</v>
      </c>
      <c r="F3" s="6" t="n">
        <v>2</v>
      </c>
      <c r="G3" s="14">
        <f>IF($A3="","",SUMIFS('Stock by lot'!$K$3:$K$302,'Stock by lot'!$B$3:$B$302,$A3))</f>
        <v/>
      </c>
      <c r="H3" s="14">
        <f>IF($A3="","",SUMIFS('Stock by lot'!$K$3:$K$302,'Stock by lot'!$B$3:$B$302,$A3,'Stock by lot'!$L$3:$L$302,"&gt;=0"))</f>
        <v/>
      </c>
      <c r="I3" s="15">
        <f>IF(OR($A3="",$F3=""),"",IF($H3&lt;=$F3,"Reorder","OK"))</f>
        <v/>
      </c>
      <c r="J3" s="14">
        <f>IF($A3="","",COUNTIFS('Placements'!$D$3:$D$1002,$A3))</f>
        <v/>
      </c>
      <c r="K3" s="16">
        <f>IF($A3="","",SUMIFS('Stock by lot'!$N$3:$N$302,'Stock by lot'!$B$3:$B$302,$A3))</f>
        <v/>
      </c>
      <c r="L3" s="14">
        <f>IF($I3="Reorder",COUNTIF($I$3:$I3,"Reorder"),"")</f>
        <v/>
      </c>
    </row>
    <row r="4">
      <c r="A4" s="4" t="inlineStr">
        <is>
          <t>KT-350115</t>
        </is>
      </c>
      <c r="B4" s="4" t="inlineStr">
        <is>
          <t>Kora Tapered</t>
        </is>
      </c>
      <c r="C4" s="12" t="n">
        <v>3.5</v>
      </c>
      <c r="D4" s="12" t="n">
        <v>11.5</v>
      </c>
      <c r="E4" s="13" t="n">
        <v>650</v>
      </c>
      <c r="F4" s="6" t="n">
        <v>2</v>
      </c>
      <c r="G4" s="14">
        <f>IF($A4="","",SUMIFS('Stock by lot'!$K$3:$K$302,'Stock by lot'!$B$3:$B$302,$A4))</f>
        <v/>
      </c>
      <c r="H4" s="14">
        <f>IF($A4="","",SUMIFS('Stock by lot'!$K$3:$K$302,'Stock by lot'!$B$3:$B$302,$A4,'Stock by lot'!$L$3:$L$302,"&gt;=0"))</f>
        <v/>
      </c>
      <c r="I4" s="15">
        <f>IF(OR($A4="",$F4=""),"",IF($H4&lt;=$F4,"Reorder","OK"))</f>
        <v/>
      </c>
      <c r="J4" s="14">
        <f>IF($A4="","",COUNTIFS('Placements'!$D$3:$D$1002,$A4))</f>
        <v/>
      </c>
      <c r="K4" s="16">
        <f>IF($A4="","",SUMIFS('Stock by lot'!$N$3:$N$302,'Stock by lot'!$B$3:$B$302,$A4))</f>
        <v/>
      </c>
      <c r="L4" s="14">
        <f>IF($I4="Reorder",COUNTIF($I$3:$I4,"Reorder"),"")</f>
        <v/>
      </c>
    </row>
    <row r="5">
      <c r="A5" s="4" t="inlineStr">
        <is>
          <t>KT-400100</t>
        </is>
      </c>
      <c r="B5" s="4" t="inlineStr">
        <is>
          <t>Kora Tapered</t>
        </is>
      </c>
      <c r="C5" s="12" t="n">
        <v>4</v>
      </c>
      <c r="D5" s="12" t="n">
        <v>10</v>
      </c>
      <c r="E5" s="13" t="n">
        <v>650</v>
      </c>
      <c r="F5" s="6" t="n">
        <v>3</v>
      </c>
      <c r="G5" s="14">
        <f>IF($A5="","",SUMIFS('Stock by lot'!$K$3:$K$302,'Stock by lot'!$B$3:$B$302,$A5))</f>
        <v/>
      </c>
      <c r="H5" s="14">
        <f>IF($A5="","",SUMIFS('Stock by lot'!$K$3:$K$302,'Stock by lot'!$B$3:$B$302,$A5,'Stock by lot'!$L$3:$L$302,"&gt;=0"))</f>
        <v/>
      </c>
      <c r="I5" s="15">
        <f>IF(OR($A5="",$F5=""),"",IF($H5&lt;=$F5,"Reorder","OK"))</f>
        <v/>
      </c>
      <c r="J5" s="14">
        <f>IF($A5="","",COUNTIFS('Placements'!$D$3:$D$1002,$A5))</f>
        <v/>
      </c>
      <c r="K5" s="16">
        <f>IF($A5="","",SUMIFS('Stock by lot'!$N$3:$N$302,'Stock by lot'!$B$3:$B$302,$A5))</f>
        <v/>
      </c>
      <c r="L5" s="14">
        <f>IF($I5="Reorder",COUNTIF($I$3:$I5,"Reorder"),"")</f>
        <v/>
      </c>
    </row>
    <row r="6">
      <c r="A6" s="4" t="inlineStr">
        <is>
          <t>KT-400115</t>
        </is>
      </c>
      <c r="B6" s="4" t="inlineStr">
        <is>
          <t>Kora Tapered</t>
        </is>
      </c>
      <c r="C6" s="12" t="n">
        <v>4</v>
      </c>
      <c r="D6" s="12" t="n">
        <v>11.5</v>
      </c>
      <c r="E6" s="13" t="n">
        <v>650</v>
      </c>
      <c r="F6" s="6" t="n">
        <v>3</v>
      </c>
      <c r="G6" s="14">
        <f>IF($A6="","",SUMIFS('Stock by lot'!$K$3:$K$302,'Stock by lot'!$B$3:$B$302,$A6))</f>
        <v/>
      </c>
      <c r="H6" s="14">
        <f>IF($A6="","",SUMIFS('Stock by lot'!$K$3:$K$302,'Stock by lot'!$B$3:$B$302,$A6,'Stock by lot'!$L$3:$L$302,"&gt;=0"))</f>
        <v/>
      </c>
      <c r="I6" s="15">
        <f>IF(OR($A6="",$F6=""),"",IF($H6&lt;=$F6,"Reorder","OK"))</f>
        <v/>
      </c>
      <c r="J6" s="14">
        <f>IF($A6="","",COUNTIFS('Placements'!$D$3:$D$1002,$A6))</f>
        <v/>
      </c>
      <c r="K6" s="16">
        <f>IF($A6="","",SUMIFS('Stock by lot'!$N$3:$N$302,'Stock by lot'!$B$3:$B$302,$A6))</f>
        <v/>
      </c>
      <c r="L6" s="14">
        <f>IF($I6="Reorder",COUNTIF($I$3:$I6,"Reorder"),"")</f>
        <v/>
      </c>
    </row>
    <row r="7">
      <c r="A7" s="4" t="inlineStr">
        <is>
          <t>KT-450085</t>
        </is>
      </c>
      <c r="B7" s="4" t="inlineStr">
        <is>
          <t>Kora Tapered</t>
        </is>
      </c>
      <c r="C7" s="12" t="n">
        <v>4.5</v>
      </c>
      <c r="D7" s="12" t="n">
        <v>8.5</v>
      </c>
      <c r="E7" s="13" t="n">
        <v>650</v>
      </c>
      <c r="F7" s="6" t="n">
        <v>2</v>
      </c>
      <c r="G7" s="14">
        <f>IF($A7="","",SUMIFS('Stock by lot'!$K$3:$K$302,'Stock by lot'!$B$3:$B$302,$A7))</f>
        <v/>
      </c>
      <c r="H7" s="14">
        <f>IF($A7="","",SUMIFS('Stock by lot'!$K$3:$K$302,'Stock by lot'!$B$3:$B$302,$A7,'Stock by lot'!$L$3:$L$302,"&gt;=0"))</f>
        <v/>
      </c>
      <c r="I7" s="15">
        <f>IF(OR($A7="",$F7=""),"",IF($H7&lt;=$F7,"Reorder","OK"))</f>
        <v/>
      </c>
      <c r="J7" s="14">
        <f>IF($A7="","",COUNTIFS('Placements'!$D$3:$D$1002,$A7))</f>
        <v/>
      </c>
      <c r="K7" s="16">
        <f>IF($A7="","",SUMIFS('Stock by lot'!$N$3:$N$302,'Stock by lot'!$B$3:$B$302,$A7))</f>
        <v/>
      </c>
      <c r="L7" s="14">
        <f>IF($I7="Reorder",COUNTIF($I$3:$I7,"Reorder"),"")</f>
        <v/>
      </c>
    </row>
    <row r="8">
      <c r="A8" s="4" t="inlineStr">
        <is>
          <t>KT-450100</t>
        </is>
      </c>
      <c r="B8" s="4" t="inlineStr">
        <is>
          <t>Kora Tapered</t>
        </is>
      </c>
      <c r="C8" s="12" t="n">
        <v>4.5</v>
      </c>
      <c r="D8" s="12" t="n">
        <v>10</v>
      </c>
      <c r="E8" s="13" t="n">
        <v>650</v>
      </c>
      <c r="F8" s="6" t="n">
        <v>3</v>
      </c>
      <c r="G8" s="14">
        <f>IF($A8="","",SUMIFS('Stock by lot'!$K$3:$K$302,'Stock by lot'!$B$3:$B$302,$A8))</f>
        <v/>
      </c>
      <c r="H8" s="14">
        <f>IF($A8="","",SUMIFS('Stock by lot'!$K$3:$K$302,'Stock by lot'!$B$3:$B$302,$A8,'Stock by lot'!$L$3:$L$302,"&gt;=0"))</f>
        <v/>
      </c>
      <c r="I8" s="15">
        <f>IF(OR($A8="",$F8=""),"",IF($H8&lt;=$F8,"Reorder","OK"))</f>
        <v/>
      </c>
      <c r="J8" s="14">
        <f>IF($A8="","",COUNTIFS('Placements'!$D$3:$D$1002,$A8))</f>
        <v/>
      </c>
      <c r="K8" s="16">
        <f>IF($A8="","",SUMIFS('Stock by lot'!$N$3:$N$302,'Stock by lot'!$B$3:$B$302,$A8))</f>
        <v/>
      </c>
      <c r="L8" s="14">
        <f>IF($I8="Reorder",COUNTIF($I$3:$I8,"Reorder"),"")</f>
        <v/>
      </c>
    </row>
    <row r="9">
      <c r="A9" s="4" t="inlineStr">
        <is>
          <t>KT-500085</t>
        </is>
      </c>
      <c r="B9" s="4" t="inlineStr">
        <is>
          <t>Kora Tapered</t>
        </is>
      </c>
      <c r="C9" s="12" t="n">
        <v>5</v>
      </c>
      <c r="D9" s="12" t="n">
        <v>8.5</v>
      </c>
      <c r="E9" s="13" t="n">
        <v>650</v>
      </c>
      <c r="F9" s="6" t="n">
        <v>2</v>
      </c>
      <c r="G9" s="14">
        <f>IF($A9="","",SUMIFS('Stock by lot'!$K$3:$K$302,'Stock by lot'!$B$3:$B$302,$A9))</f>
        <v/>
      </c>
      <c r="H9" s="14">
        <f>IF($A9="","",SUMIFS('Stock by lot'!$K$3:$K$302,'Stock by lot'!$B$3:$B$302,$A9,'Stock by lot'!$L$3:$L$302,"&gt;=0"))</f>
        <v/>
      </c>
      <c r="I9" s="15">
        <f>IF(OR($A9="",$F9=""),"",IF($H9&lt;=$F9,"Reorder","OK"))</f>
        <v/>
      </c>
      <c r="J9" s="14">
        <f>IF($A9="","",COUNTIFS('Placements'!$D$3:$D$1002,$A9))</f>
        <v/>
      </c>
      <c r="K9" s="16">
        <f>IF($A9="","",SUMIFS('Stock by lot'!$N$3:$N$302,'Stock by lot'!$B$3:$B$302,$A9))</f>
        <v/>
      </c>
      <c r="L9" s="14">
        <f>IF($I9="Reorder",COUNTIF($I$3:$I9,"Reorder"),"")</f>
        <v/>
      </c>
    </row>
    <row r="10">
      <c r="A10" s="4" t="inlineStr">
        <is>
          <t>KT-500100</t>
        </is>
      </c>
      <c r="B10" s="4" t="inlineStr">
        <is>
          <t>Kora Tapered</t>
        </is>
      </c>
      <c r="C10" s="12" t="n">
        <v>5</v>
      </c>
      <c r="D10" s="12" t="n">
        <v>10</v>
      </c>
      <c r="E10" s="13" t="n">
        <v>650</v>
      </c>
      <c r="F10" s="6" t="n">
        <v>2</v>
      </c>
      <c r="G10" s="14">
        <f>IF($A10="","",SUMIFS('Stock by lot'!$K$3:$K$302,'Stock by lot'!$B$3:$B$302,$A10))</f>
        <v/>
      </c>
      <c r="H10" s="14">
        <f>IF($A10="","",SUMIFS('Stock by lot'!$K$3:$K$302,'Stock by lot'!$B$3:$B$302,$A10,'Stock by lot'!$L$3:$L$302,"&gt;=0"))</f>
        <v/>
      </c>
      <c r="I10" s="15">
        <f>IF(OR($A10="",$F10=""),"",IF($H10&lt;=$F10,"Reorder","OK"))</f>
        <v/>
      </c>
      <c r="J10" s="14">
        <f>IF($A10="","",COUNTIFS('Placements'!$D$3:$D$1002,$A10))</f>
        <v/>
      </c>
      <c r="K10" s="16">
        <f>IF($A10="","",SUMIFS('Stock by lot'!$N$3:$N$302,'Stock by lot'!$B$3:$B$302,$A10))</f>
        <v/>
      </c>
      <c r="L10" s="14">
        <f>IF($I10="Reorder",COUNTIF($I$3:$I10,"Reorder"),"")</f>
        <v/>
      </c>
    </row>
    <row r="11">
      <c r="A11" s="4" t="inlineStr">
        <is>
          <t>OB-330100</t>
        </is>
      </c>
      <c r="B11" s="4" t="inlineStr">
        <is>
          <t>Osteon Bone Level</t>
        </is>
      </c>
      <c r="C11" s="12" t="n">
        <v>3.3</v>
      </c>
      <c r="D11" s="12" t="n">
        <v>10</v>
      </c>
      <c r="E11" s="13" t="n">
        <v>1400</v>
      </c>
      <c r="F11" s="6" t="n">
        <v>1</v>
      </c>
      <c r="G11" s="14">
        <f>IF($A11="","",SUMIFS('Stock by lot'!$K$3:$K$302,'Stock by lot'!$B$3:$B$302,$A11))</f>
        <v/>
      </c>
      <c r="H11" s="14">
        <f>IF($A11="","",SUMIFS('Stock by lot'!$K$3:$K$302,'Stock by lot'!$B$3:$B$302,$A11,'Stock by lot'!$L$3:$L$302,"&gt;=0"))</f>
        <v/>
      </c>
      <c r="I11" s="15">
        <f>IF(OR($A11="",$F11=""),"",IF($H11&lt;=$F11,"Reorder","OK"))</f>
        <v/>
      </c>
      <c r="J11" s="14">
        <f>IF($A11="","",COUNTIFS('Placements'!$D$3:$D$1002,$A11))</f>
        <v/>
      </c>
      <c r="K11" s="16">
        <f>IF($A11="","",SUMIFS('Stock by lot'!$N$3:$N$302,'Stock by lot'!$B$3:$B$302,$A11))</f>
        <v/>
      </c>
      <c r="L11" s="14">
        <f>IF($I11="Reorder",COUNTIF($I$3:$I11,"Reorder"),"")</f>
        <v/>
      </c>
    </row>
    <row r="12">
      <c r="A12" s="4" t="inlineStr">
        <is>
          <t>OB-410080</t>
        </is>
      </c>
      <c r="B12" s="4" t="inlineStr">
        <is>
          <t>Osteon Bone Level</t>
        </is>
      </c>
      <c r="C12" s="12" t="n">
        <v>4.1</v>
      </c>
      <c r="D12" s="12" t="n">
        <v>8</v>
      </c>
      <c r="E12" s="13" t="n">
        <v>1400</v>
      </c>
      <c r="F12" s="6" t="n">
        <v>1</v>
      </c>
      <c r="G12" s="14">
        <f>IF($A12="","",SUMIFS('Stock by lot'!$K$3:$K$302,'Stock by lot'!$B$3:$B$302,$A12))</f>
        <v/>
      </c>
      <c r="H12" s="14">
        <f>IF($A12="","",SUMIFS('Stock by lot'!$K$3:$K$302,'Stock by lot'!$B$3:$B$302,$A12,'Stock by lot'!$L$3:$L$302,"&gt;=0"))</f>
        <v/>
      </c>
      <c r="I12" s="15">
        <f>IF(OR($A12="",$F12=""),"",IF($H12&lt;=$F12,"Reorder","OK"))</f>
        <v/>
      </c>
      <c r="J12" s="14">
        <f>IF($A12="","",COUNTIFS('Placements'!$D$3:$D$1002,$A12))</f>
        <v/>
      </c>
      <c r="K12" s="16">
        <f>IF($A12="","",SUMIFS('Stock by lot'!$N$3:$N$302,'Stock by lot'!$B$3:$B$302,$A12))</f>
        <v/>
      </c>
      <c r="L12" s="14">
        <f>IF($I12="Reorder",COUNTIF($I$3:$I12,"Reorder"),"")</f>
        <v/>
      </c>
    </row>
    <row r="13">
      <c r="A13" s="4" t="inlineStr">
        <is>
          <t>OB-410100</t>
        </is>
      </c>
      <c r="B13" s="4" t="inlineStr">
        <is>
          <t>Osteon Bone Level</t>
        </is>
      </c>
      <c r="C13" s="12" t="n">
        <v>4.1</v>
      </c>
      <c r="D13" s="12" t="n">
        <v>10</v>
      </c>
      <c r="E13" s="13" t="n">
        <v>1400</v>
      </c>
      <c r="F13" s="6" t="n">
        <v>2</v>
      </c>
      <c r="G13" s="14">
        <f>IF($A13="","",SUMIFS('Stock by lot'!$K$3:$K$302,'Stock by lot'!$B$3:$B$302,$A13))</f>
        <v/>
      </c>
      <c r="H13" s="14">
        <f>IF($A13="","",SUMIFS('Stock by lot'!$K$3:$K$302,'Stock by lot'!$B$3:$B$302,$A13,'Stock by lot'!$L$3:$L$302,"&gt;=0"))</f>
        <v/>
      </c>
      <c r="I13" s="15">
        <f>IF(OR($A13="",$F13=""),"",IF($H13&lt;=$F13,"Reorder","OK"))</f>
        <v/>
      </c>
      <c r="J13" s="14">
        <f>IF($A13="","",COUNTIFS('Placements'!$D$3:$D$1002,$A13))</f>
        <v/>
      </c>
      <c r="K13" s="16">
        <f>IF($A13="","",SUMIFS('Stock by lot'!$N$3:$N$302,'Stock by lot'!$B$3:$B$302,$A13))</f>
        <v/>
      </c>
      <c r="L13" s="14">
        <f>IF($I13="Reorder",COUNTIF($I$3:$I13,"Reorder"),"")</f>
        <v/>
      </c>
    </row>
    <row r="14">
      <c r="A14" s="4" t="inlineStr">
        <is>
          <t>OB-410120</t>
        </is>
      </c>
      <c r="B14" s="4" t="inlineStr">
        <is>
          <t>Osteon Bone Level</t>
        </is>
      </c>
      <c r="C14" s="12" t="n">
        <v>4.1</v>
      </c>
      <c r="D14" s="12" t="n">
        <v>12</v>
      </c>
      <c r="E14" s="13" t="n">
        <v>1400</v>
      </c>
      <c r="F14" s="6" t="n">
        <v>1</v>
      </c>
      <c r="G14" s="14">
        <f>IF($A14="","",SUMIFS('Stock by lot'!$K$3:$K$302,'Stock by lot'!$B$3:$B$302,$A14))</f>
        <v/>
      </c>
      <c r="H14" s="14">
        <f>IF($A14="","",SUMIFS('Stock by lot'!$K$3:$K$302,'Stock by lot'!$B$3:$B$302,$A14,'Stock by lot'!$L$3:$L$302,"&gt;=0"))</f>
        <v/>
      </c>
      <c r="I14" s="15">
        <f>IF(OR($A14="",$F14=""),"",IF($H14&lt;=$F14,"Reorder","OK"))</f>
        <v/>
      </c>
      <c r="J14" s="14">
        <f>IF($A14="","",COUNTIFS('Placements'!$D$3:$D$1002,$A14))</f>
        <v/>
      </c>
      <c r="K14" s="16">
        <f>IF($A14="","",SUMIFS('Stock by lot'!$N$3:$N$302,'Stock by lot'!$B$3:$B$302,$A14))</f>
        <v/>
      </c>
      <c r="L14" s="14">
        <f>IF($I14="Reorder",COUNTIF($I$3:$I14,"Reorder"),"")</f>
        <v/>
      </c>
    </row>
    <row r="15">
      <c r="A15" s="4" t="inlineStr">
        <is>
          <t>OB-480080</t>
        </is>
      </c>
      <c r="B15" s="4" t="inlineStr">
        <is>
          <t>Osteon Bone Level</t>
        </is>
      </c>
      <c r="C15" s="12" t="n">
        <v>4.8</v>
      </c>
      <c r="D15" s="12" t="n">
        <v>8</v>
      </c>
      <c r="E15" s="13" t="n">
        <v>1400</v>
      </c>
      <c r="F15" s="6" t="n">
        <v>1</v>
      </c>
      <c r="G15" s="14">
        <f>IF($A15="","",SUMIFS('Stock by lot'!$K$3:$K$302,'Stock by lot'!$B$3:$B$302,$A15))</f>
        <v/>
      </c>
      <c r="H15" s="14">
        <f>IF($A15="","",SUMIFS('Stock by lot'!$K$3:$K$302,'Stock by lot'!$B$3:$B$302,$A15,'Stock by lot'!$L$3:$L$302,"&gt;=0"))</f>
        <v/>
      </c>
      <c r="I15" s="15">
        <f>IF(OR($A15="",$F15=""),"",IF($H15&lt;=$F15,"Reorder","OK"))</f>
        <v/>
      </c>
      <c r="J15" s="14">
        <f>IF($A15="","",COUNTIFS('Placements'!$D$3:$D$1002,$A15))</f>
        <v/>
      </c>
      <c r="K15" s="16">
        <f>IF($A15="","",SUMIFS('Stock by lot'!$N$3:$N$302,'Stock by lot'!$B$3:$B$302,$A15))</f>
        <v/>
      </c>
      <c r="L15" s="14">
        <f>IF($I15="Reorder",COUNTIF($I$3:$I15,"Reorder"),"")</f>
        <v/>
      </c>
    </row>
    <row r="16">
      <c r="A16" s="4" t="inlineStr">
        <is>
          <t>OB-480100</t>
        </is>
      </c>
      <c r="B16" s="4" t="inlineStr">
        <is>
          <t>Osteon Bone Level</t>
        </is>
      </c>
      <c r="C16" s="12" t="n">
        <v>4.8</v>
      </c>
      <c r="D16" s="12" t="n">
        <v>10</v>
      </c>
      <c r="E16" s="13" t="n">
        <v>1400</v>
      </c>
      <c r="F16" s="6" t="n">
        <v>2</v>
      </c>
      <c r="G16" s="14">
        <f>IF($A16="","",SUMIFS('Stock by lot'!$K$3:$K$302,'Stock by lot'!$B$3:$B$302,$A16))</f>
        <v/>
      </c>
      <c r="H16" s="14">
        <f>IF($A16="","",SUMIFS('Stock by lot'!$K$3:$K$302,'Stock by lot'!$B$3:$B$302,$A16,'Stock by lot'!$L$3:$L$302,"&gt;=0"))</f>
        <v/>
      </c>
      <c r="I16" s="15">
        <f>IF(OR($A16="",$F16=""),"",IF($H16&lt;=$F16,"Reorder","OK"))</f>
        <v/>
      </c>
      <c r="J16" s="14">
        <f>IF($A16="","",COUNTIFS('Placements'!$D$3:$D$1002,$A16))</f>
        <v/>
      </c>
      <c r="K16" s="16">
        <f>IF($A16="","",SUMIFS('Stock by lot'!$N$3:$N$302,'Stock by lot'!$B$3:$B$302,$A16))</f>
        <v/>
      </c>
      <c r="L16" s="14">
        <f>IF($I16="Reorder",COUNTIF($I$3:$I16,"Reorder"),"")</f>
        <v/>
      </c>
    </row>
    <row r="17">
      <c r="A17" s="4" t="inlineStr">
        <is>
          <t>NX-375115</t>
        </is>
      </c>
      <c r="B17" s="4" t="inlineStr">
        <is>
          <t>Nexa Conical</t>
        </is>
      </c>
      <c r="C17" s="12" t="n">
        <v>3.75</v>
      </c>
      <c r="D17" s="12" t="n">
        <v>11.5</v>
      </c>
      <c r="E17" s="13" t="n">
        <v>900</v>
      </c>
      <c r="F17" s="6" t="n">
        <v>1</v>
      </c>
      <c r="G17" s="14">
        <f>IF($A17="","",SUMIFS('Stock by lot'!$K$3:$K$302,'Stock by lot'!$B$3:$B$302,$A17))</f>
        <v/>
      </c>
      <c r="H17" s="14">
        <f>IF($A17="","",SUMIFS('Stock by lot'!$K$3:$K$302,'Stock by lot'!$B$3:$B$302,$A17,'Stock by lot'!$L$3:$L$302,"&gt;=0"))</f>
        <v/>
      </c>
      <c r="I17" s="15">
        <f>IF(OR($A17="",$F17=""),"",IF($H17&lt;=$F17,"Reorder","OK"))</f>
        <v/>
      </c>
      <c r="J17" s="14">
        <f>IF($A17="","",COUNTIFS('Placements'!$D$3:$D$1002,$A17))</f>
        <v/>
      </c>
      <c r="K17" s="16">
        <f>IF($A17="","",SUMIFS('Stock by lot'!$N$3:$N$302,'Stock by lot'!$B$3:$B$302,$A17))</f>
        <v/>
      </c>
      <c r="L17" s="14">
        <f>IF($I17="Reorder",COUNTIF($I$3:$I17,"Reorder"),"")</f>
        <v/>
      </c>
    </row>
    <row r="18">
      <c r="A18" s="4" t="inlineStr">
        <is>
          <t>NX-420100</t>
        </is>
      </c>
      <c r="B18" s="4" t="inlineStr">
        <is>
          <t>Nexa Conical</t>
        </is>
      </c>
      <c r="C18" s="12" t="n">
        <v>4.2</v>
      </c>
      <c r="D18" s="12" t="n">
        <v>10</v>
      </c>
      <c r="E18" s="13" t="n">
        <v>900</v>
      </c>
      <c r="F18" s="6" t="n">
        <v>2</v>
      </c>
      <c r="G18" s="14">
        <f>IF($A18="","",SUMIFS('Stock by lot'!$K$3:$K$302,'Stock by lot'!$B$3:$B$302,$A18))</f>
        <v/>
      </c>
      <c r="H18" s="14">
        <f>IF($A18="","",SUMIFS('Stock by lot'!$K$3:$K$302,'Stock by lot'!$B$3:$B$302,$A18,'Stock by lot'!$L$3:$L$302,"&gt;=0"))</f>
        <v/>
      </c>
      <c r="I18" s="15">
        <f>IF(OR($A18="",$F18=""),"",IF($H18&lt;=$F18,"Reorder","OK"))</f>
        <v/>
      </c>
      <c r="J18" s="14">
        <f>IF($A18="","",COUNTIFS('Placements'!$D$3:$D$1002,$A18))</f>
        <v/>
      </c>
      <c r="K18" s="16">
        <f>IF($A18="","",SUMIFS('Stock by lot'!$N$3:$N$302,'Stock by lot'!$B$3:$B$302,$A18))</f>
        <v/>
      </c>
      <c r="L18" s="14">
        <f>IF($I18="Reorder",COUNTIF($I$3:$I18,"Reorder"),"")</f>
        <v/>
      </c>
    </row>
    <row r="19">
      <c r="A19" s="4" t="inlineStr">
        <is>
          <t>NX-420115</t>
        </is>
      </c>
      <c r="B19" s="4" t="inlineStr">
        <is>
          <t>Nexa Conical</t>
        </is>
      </c>
      <c r="C19" s="12" t="n">
        <v>4.2</v>
      </c>
      <c r="D19" s="12" t="n">
        <v>11.5</v>
      </c>
      <c r="E19" s="13" t="n">
        <v>900</v>
      </c>
      <c r="F19" s="6" t="n">
        <v>1</v>
      </c>
      <c r="G19" s="14">
        <f>IF($A19="","",SUMIFS('Stock by lot'!$K$3:$K$302,'Stock by lot'!$B$3:$B$302,$A19))</f>
        <v/>
      </c>
      <c r="H19" s="14">
        <f>IF($A19="","",SUMIFS('Stock by lot'!$K$3:$K$302,'Stock by lot'!$B$3:$B$302,$A19,'Stock by lot'!$L$3:$L$302,"&gt;=0"))</f>
        <v/>
      </c>
      <c r="I19" s="15">
        <f>IF(OR($A19="",$F19=""),"",IF($H19&lt;=$F19,"Reorder","OK"))</f>
        <v/>
      </c>
      <c r="J19" s="14">
        <f>IF($A19="","",COUNTIFS('Placements'!$D$3:$D$1002,$A19))</f>
        <v/>
      </c>
      <c r="K19" s="16">
        <f>IF($A19="","",SUMIFS('Stock by lot'!$N$3:$N$302,'Stock by lot'!$B$3:$B$302,$A19))</f>
        <v/>
      </c>
      <c r="L19" s="14">
        <f>IF($I19="Reorder",COUNTIF($I$3:$I19,"Reorder"),"")</f>
        <v/>
      </c>
    </row>
    <row r="20">
      <c r="A20" s="4" t="inlineStr">
        <is>
          <t>NX-500080</t>
        </is>
      </c>
      <c r="B20" s="4" t="inlineStr">
        <is>
          <t>Nexa Conical</t>
        </is>
      </c>
      <c r="C20" s="12" t="n">
        <v>5</v>
      </c>
      <c r="D20" s="12" t="n">
        <v>8</v>
      </c>
      <c r="E20" s="13" t="n">
        <v>900</v>
      </c>
      <c r="F20" s="6" t="n">
        <v>1</v>
      </c>
      <c r="G20" s="14">
        <f>IF($A20="","",SUMIFS('Stock by lot'!$K$3:$K$302,'Stock by lot'!$B$3:$B$302,$A20))</f>
        <v/>
      </c>
      <c r="H20" s="14">
        <f>IF($A20="","",SUMIFS('Stock by lot'!$K$3:$K$302,'Stock by lot'!$B$3:$B$302,$A20,'Stock by lot'!$L$3:$L$302,"&gt;=0"))</f>
        <v/>
      </c>
      <c r="I20" s="15">
        <f>IF(OR($A20="",$F20=""),"",IF($H20&lt;=$F20,"Reorder","OK"))</f>
        <v/>
      </c>
      <c r="J20" s="14">
        <f>IF($A20="","",COUNTIFS('Placements'!$D$3:$D$1002,$A20))</f>
        <v/>
      </c>
      <c r="K20" s="16">
        <f>IF($A20="","",SUMIFS('Stock by lot'!$N$3:$N$302,'Stock by lot'!$B$3:$B$302,$A20))</f>
        <v/>
      </c>
      <c r="L20" s="14">
        <f>IF($I20="Reorder",COUNTIF($I$3:$I20,"Reorder"),"")</f>
        <v/>
      </c>
    </row>
    <row r="21">
      <c r="A21" s="4" t="n"/>
      <c r="B21" s="4" t="n"/>
      <c r="C21" s="12" t="n"/>
      <c r="D21" s="12" t="n"/>
      <c r="E21" s="13" t="n"/>
      <c r="F21" s="6" t="n"/>
      <c r="G21" s="14">
        <f>IF($A21="","",SUMIFS('Stock by lot'!$K$3:$K$302,'Stock by lot'!$B$3:$B$302,$A21))</f>
        <v/>
      </c>
      <c r="H21" s="14">
        <f>IF($A21="","",SUMIFS('Stock by lot'!$K$3:$K$302,'Stock by lot'!$B$3:$B$302,$A21,'Stock by lot'!$L$3:$L$302,"&gt;=0"))</f>
        <v/>
      </c>
      <c r="I21" s="15">
        <f>IF(OR($A21="",$F21=""),"",IF($H21&lt;=$F21,"Reorder","OK"))</f>
        <v/>
      </c>
      <c r="J21" s="14">
        <f>IF($A21="","",COUNTIFS('Placements'!$D$3:$D$1002,$A21))</f>
        <v/>
      </c>
      <c r="K21" s="16">
        <f>IF($A21="","",SUMIFS('Stock by lot'!$N$3:$N$302,'Stock by lot'!$B$3:$B$302,$A21))</f>
        <v/>
      </c>
      <c r="L21" s="14">
        <f>IF($I21="Reorder",COUNTIF($I$3:$I21,"Reorder"),"")</f>
        <v/>
      </c>
    </row>
    <row r="22">
      <c r="A22" s="4" t="n"/>
      <c r="B22" s="4" t="n"/>
      <c r="C22" s="12" t="n"/>
      <c r="D22" s="12" t="n"/>
      <c r="E22" s="13" t="n"/>
      <c r="F22" s="6" t="n"/>
      <c r="G22" s="14">
        <f>IF($A22="","",SUMIFS('Stock by lot'!$K$3:$K$302,'Stock by lot'!$B$3:$B$302,$A22))</f>
        <v/>
      </c>
      <c r="H22" s="14">
        <f>IF($A22="","",SUMIFS('Stock by lot'!$K$3:$K$302,'Stock by lot'!$B$3:$B$302,$A22,'Stock by lot'!$L$3:$L$302,"&gt;=0"))</f>
        <v/>
      </c>
      <c r="I22" s="15">
        <f>IF(OR($A22="",$F22=""),"",IF($H22&lt;=$F22,"Reorder","OK"))</f>
        <v/>
      </c>
      <c r="J22" s="14">
        <f>IF($A22="","",COUNTIFS('Placements'!$D$3:$D$1002,$A22))</f>
        <v/>
      </c>
      <c r="K22" s="16">
        <f>IF($A22="","",SUMIFS('Stock by lot'!$N$3:$N$302,'Stock by lot'!$B$3:$B$302,$A22))</f>
        <v/>
      </c>
      <c r="L22" s="14">
        <f>IF($I22="Reorder",COUNTIF($I$3:$I22,"Reorder"),"")</f>
        <v/>
      </c>
    </row>
    <row r="23">
      <c r="A23" s="4" t="n"/>
      <c r="B23" s="4" t="n"/>
      <c r="C23" s="12" t="n"/>
      <c r="D23" s="12" t="n"/>
      <c r="E23" s="13" t="n"/>
      <c r="F23" s="6" t="n"/>
      <c r="G23" s="14">
        <f>IF($A23="","",SUMIFS('Stock by lot'!$K$3:$K$302,'Stock by lot'!$B$3:$B$302,$A23))</f>
        <v/>
      </c>
      <c r="H23" s="14">
        <f>IF($A23="","",SUMIFS('Stock by lot'!$K$3:$K$302,'Stock by lot'!$B$3:$B$302,$A23,'Stock by lot'!$L$3:$L$302,"&gt;=0"))</f>
        <v/>
      </c>
      <c r="I23" s="15">
        <f>IF(OR($A23="",$F23=""),"",IF($H23&lt;=$F23,"Reorder","OK"))</f>
        <v/>
      </c>
      <c r="J23" s="14">
        <f>IF($A23="","",COUNTIFS('Placements'!$D$3:$D$1002,$A23))</f>
        <v/>
      </c>
      <c r="K23" s="16">
        <f>IF($A23="","",SUMIFS('Stock by lot'!$N$3:$N$302,'Stock by lot'!$B$3:$B$302,$A23))</f>
        <v/>
      </c>
      <c r="L23" s="14">
        <f>IF($I23="Reorder",COUNTIF($I$3:$I23,"Reorder"),"")</f>
        <v/>
      </c>
    </row>
    <row r="24">
      <c r="A24" s="4" t="n"/>
      <c r="B24" s="4" t="n"/>
      <c r="C24" s="12" t="n"/>
      <c r="D24" s="12" t="n"/>
      <c r="E24" s="13" t="n"/>
      <c r="F24" s="6" t="n"/>
      <c r="G24" s="14">
        <f>IF($A24="","",SUMIFS('Stock by lot'!$K$3:$K$302,'Stock by lot'!$B$3:$B$302,$A24))</f>
        <v/>
      </c>
      <c r="H24" s="14">
        <f>IF($A24="","",SUMIFS('Stock by lot'!$K$3:$K$302,'Stock by lot'!$B$3:$B$302,$A24,'Stock by lot'!$L$3:$L$302,"&gt;=0"))</f>
        <v/>
      </c>
      <c r="I24" s="15">
        <f>IF(OR($A24="",$F24=""),"",IF($H24&lt;=$F24,"Reorder","OK"))</f>
        <v/>
      </c>
      <c r="J24" s="14">
        <f>IF($A24="","",COUNTIFS('Placements'!$D$3:$D$1002,$A24))</f>
        <v/>
      </c>
      <c r="K24" s="16">
        <f>IF($A24="","",SUMIFS('Stock by lot'!$N$3:$N$302,'Stock by lot'!$B$3:$B$302,$A24))</f>
        <v/>
      </c>
      <c r="L24" s="14">
        <f>IF($I24="Reorder",COUNTIF($I$3:$I24,"Reorder"),"")</f>
        <v/>
      </c>
    </row>
    <row r="25">
      <c r="A25" s="4" t="n"/>
      <c r="B25" s="4" t="n"/>
      <c r="C25" s="12" t="n"/>
      <c r="D25" s="12" t="n"/>
      <c r="E25" s="13" t="n"/>
      <c r="F25" s="6" t="n"/>
      <c r="G25" s="14">
        <f>IF($A25="","",SUMIFS('Stock by lot'!$K$3:$K$302,'Stock by lot'!$B$3:$B$302,$A25))</f>
        <v/>
      </c>
      <c r="H25" s="14">
        <f>IF($A25="","",SUMIFS('Stock by lot'!$K$3:$K$302,'Stock by lot'!$B$3:$B$302,$A25,'Stock by lot'!$L$3:$L$302,"&gt;=0"))</f>
        <v/>
      </c>
      <c r="I25" s="15">
        <f>IF(OR($A25="",$F25=""),"",IF($H25&lt;=$F25,"Reorder","OK"))</f>
        <v/>
      </c>
      <c r="J25" s="14">
        <f>IF($A25="","",COUNTIFS('Placements'!$D$3:$D$1002,$A25))</f>
        <v/>
      </c>
      <c r="K25" s="16">
        <f>IF($A25="","",SUMIFS('Stock by lot'!$N$3:$N$302,'Stock by lot'!$B$3:$B$302,$A25))</f>
        <v/>
      </c>
      <c r="L25" s="14">
        <f>IF($I25="Reorder",COUNTIF($I$3:$I25,"Reorder"),"")</f>
        <v/>
      </c>
    </row>
    <row r="26">
      <c r="A26" s="4" t="n"/>
      <c r="B26" s="4" t="n"/>
      <c r="C26" s="12" t="n"/>
      <c r="D26" s="12" t="n"/>
      <c r="E26" s="13" t="n"/>
      <c r="F26" s="6" t="n"/>
      <c r="G26" s="14">
        <f>IF($A26="","",SUMIFS('Stock by lot'!$K$3:$K$302,'Stock by lot'!$B$3:$B$302,$A26))</f>
        <v/>
      </c>
      <c r="H26" s="14">
        <f>IF($A26="","",SUMIFS('Stock by lot'!$K$3:$K$302,'Stock by lot'!$B$3:$B$302,$A26,'Stock by lot'!$L$3:$L$302,"&gt;=0"))</f>
        <v/>
      </c>
      <c r="I26" s="15">
        <f>IF(OR($A26="",$F26=""),"",IF($H26&lt;=$F26,"Reorder","OK"))</f>
        <v/>
      </c>
      <c r="J26" s="14">
        <f>IF($A26="","",COUNTIFS('Placements'!$D$3:$D$1002,$A26))</f>
        <v/>
      </c>
      <c r="K26" s="16">
        <f>IF($A26="","",SUMIFS('Stock by lot'!$N$3:$N$302,'Stock by lot'!$B$3:$B$302,$A26))</f>
        <v/>
      </c>
      <c r="L26" s="14">
        <f>IF($I26="Reorder",COUNTIF($I$3:$I26,"Reorder"),"")</f>
        <v/>
      </c>
    </row>
    <row r="27">
      <c r="A27" s="4" t="n"/>
      <c r="B27" s="4" t="n"/>
      <c r="C27" s="12" t="n"/>
      <c r="D27" s="12" t="n"/>
      <c r="E27" s="13" t="n"/>
      <c r="F27" s="6" t="n"/>
      <c r="G27" s="14">
        <f>IF($A27="","",SUMIFS('Stock by lot'!$K$3:$K$302,'Stock by lot'!$B$3:$B$302,$A27))</f>
        <v/>
      </c>
      <c r="H27" s="14">
        <f>IF($A27="","",SUMIFS('Stock by lot'!$K$3:$K$302,'Stock by lot'!$B$3:$B$302,$A27,'Stock by lot'!$L$3:$L$302,"&gt;=0"))</f>
        <v/>
      </c>
      <c r="I27" s="15">
        <f>IF(OR($A27="",$F27=""),"",IF($H27&lt;=$F27,"Reorder","OK"))</f>
        <v/>
      </c>
      <c r="J27" s="14">
        <f>IF($A27="","",COUNTIFS('Placements'!$D$3:$D$1002,$A27))</f>
        <v/>
      </c>
      <c r="K27" s="16">
        <f>IF($A27="","",SUMIFS('Stock by lot'!$N$3:$N$302,'Stock by lot'!$B$3:$B$302,$A27))</f>
        <v/>
      </c>
      <c r="L27" s="14">
        <f>IF($I27="Reorder",COUNTIF($I$3:$I27,"Reorder"),"")</f>
        <v/>
      </c>
    </row>
    <row r="28">
      <c r="A28" s="4" t="n"/>
      <c r="B28" s="4" t="n"/>
      <c r="C28" s="12" t="n"/>
      <c r="D28" s="12" t="n"/>
      <c r="E28" s="13" t="n"/>
      <c r="F28" s="6" t="n"/>
      <c r="G28" s="14">
        <f>IF($A28="","",SUMIFS('Stock by lot'!$K$3:$K$302,'Stock by lot'!$B$3:$B$302,$A28))</f>
        <v/>
      </c>
      <c r="H28" s="14">
        <f>IF($A28="","",SUMIFS('Stock by lot'!$K$3:$K$302,'Stock by lot'!$B$3:$B$302,$A28,'Stock by lot'!$L$3:$L$302,"&gt;=0"))</f>
        <v/>
      </c>
      <c r="I28" s="15">
        <f>IF(OR($A28="",$F28=""),"",IF($H28&lt;=$F28,"Reorder","OK"))</f>
        <v/>
      </c>
      <c r="J28" s="14">
        <f>IF($A28="","",COUNTIFS('Placements'!$D$3:$D$1002,$A28))</f>
        <v/>
      </c>
      <c r="K28" s="16">
        <f>IF($A28="","",SUMIFS('Stock by lot'!$N$3:$N$302,'Stock by lot'!$B$3:$B$302,$A28))</f>
        <v/>
      </c>
      <c r="L28" s="14">
        <f>IF($I28="Reorder",COUNTIF($I$3:$I28,"Reorder"),"")</f>
        <v/>
      </c>
    </row>
    <row r="29">
      <c r="A29" s="4" t="n"/>
      <c r="B29" s="4" t="n"/>
      <c r="C29" s="12" t="n"/>
      <c r="D29" s="12" t="n"/>
      <c r="E29" s="13" t="n"/>
      <c r="F29" s="6" t="n"/>
      <c r="G29" s="14">
        <f>IF($A29="","",SUMIFS('Stock by lot'!$K$3:$K$302,'Stock by lot'!$B$3:$B$302,$A29))</f>
        <v/>
      </c>
      <c r="H29" s="14">
        <f>IF($A29="","",SUMIFS('Stock by lot'!$K$3:$K$302,'Stock by lot'!$B$3:$B$302,$A29,'Stock by lot'!$L$3:$L$302,"&gt;=0"))</f>
        <v/>
      </c>
      <c r="I29" s="15">
        <f>IF(OR($A29="",$F29=""),"",IF($H29&lt;=$F29,"Reorder","OK"))</f>
        <v/>
      </c>
      <c r="J29" s="14">
        <f>IF($A29="","",COUNTIFS('Placements'!$D$3:$D$1002,$A29))</f>
        <v/>
      </c>
      <c r="K29" s="16">
        <f>IF($A29="","",SUMIFS('Stock by lot'!$N$3:$N$302,'Stock by lot'!$B$3:$B$302,$A29))</f>
        <v/>
      </c>
      <c r="L29" s="14">
        <f>IF($I29="Reorder",COUNTIF($I$3:$I29,"Reorder"),"")</f>
        <v/>
      </c>
    </row>
    <row r="30">
      <c r="A30" s="4" t="n"/>
      <c r="B30" s="4" t="n"/>
      <c r="C30" s="12" t="n"/>
      <c r="D30" s="12" t="n"/>
      <c r="E30" s="13" t="n"/>
      <c r="F30" s="6" t="n"/>
      <c r="G30" s="14">
        <f>IF($A30="","",SUMIFS('Stock by lot'!$K$3:$K$302,'Stock by lot'!$B$3:$B$302,$A30))</f>
        <v/>
      </c>
      <c r="H30" s="14">
        <f>IF($A30="","",SUMIFS('Stock by lot'!$K$3:$K$302,'Stock by lot'!$B$3:$B$302,$A30,'Stock by lot'!$L$3:$L$302,"&gt;=0"))</f>
        <v/>
      </c>
      <c r="I30" s="15">
        <f>IF(OR($A30="",$F30=""),"",IF($H30&lt;=$F30,"Reorder","OK"))</f>
        <v/>
      </c>
      <c r="J30" s="14">
        <f>IF($A30="","",COUNTIFS('Placements'!$D$3:$D$1002,$A30))</f>
        <v/>
      </c>
      <c r="K30" s="16">
        <f>IF($A30="","",SUMIFS('Stock by lot'!$N$3:$N$302,'Stock by lot'!$B$3:$B$302,$A30))</f>
        <v/>
      </c>
      <c r="L30" s="14">
        <f>IF($I30="Reorder",COUNTIF($I$3:$I30,"Reorder"),"")</f>
        <v/>
      </c>
    </row>
    <row r="31">
      <c r="A31" s="4" t="n"/>
      <c r="B31" s="4" t="n"/>
      <c r="C31" s="12" t="n"/>
      <c r="D31" s="12" t="n"/>
      <c r="E31" s="13" t="n"/>
      <c r="F31" s="6" t="n"/>
      <c r="G31" s="14">
        <f>IF($A31="","",SUMIFS('Stock by lot'!$K$3:$K$302,'Stock by lot'!$B$3:$B$302,$A31))</f>
        <v/>
      </c>
      <c r="H31" s="14">
        <f>IF($A31="","",SUMIFS('Stock by lot'!$K$3:$K$302,'Stock by lot'!$B$3:$B$302,$A31,'Stock by lot'!$L$3:$L$302,"&gt;=0"))</f>
        <v/>
      </c>
      <c r="I31" s="15">
        <f>IF(OR($A31="",$F31=""),"",IF($H31&lt;=$F31,"Reorder","OK"))</f>
        <v/>
      </c>
      <c r="J31" s="14">
        <f>IF($A31="","",COUNTIFS('Placements'!$D$3:$D$1002,$A31))</f>
        <v/>
      </c>
      <c r="K31" s="16">
        <f>IF($A31="","",SUMIFS('Stock by lot'!$N$3:$N$302,'Stock by lot'!$B$3:$B$302,$A31))</f>
        <v/>
      </c>
      <c r="L31" s="14">
        <f>IF($I31="Reorder",COUNTIF($I$3:$I31,"Reorder"),"")</f>
        <v/>
      </c>
    </row>
    <row r="32">
      <c r="A32" s="4" t="n"/>
      <c r="B32" s="4" t="n"/>
      <c r="C32" s="12" t="n"/>
      <c r="D32" s="12" t="n"/>
      <c r="E32" s="13" t="n"/>
      <c r="F32" s="6" t="n"/>
      <c r="G32" s="14">
        <f>IF($A32="","",SUMIFS('Stock by lot'!$K$3:$K$302,'Stock by lot'!$B$3:$B$302,$A32))</f>
        <v/>
      </c>
      <c r="H32" s="14">
        <f>IF($A32="","",SUMIFS('Stock by lot'!$K$3:$K$302,'Stock by lot'!$B$3:$B$302,$A32,'Stock by lot'!$L$3:$L$302,"&gt;=0"))</f>
        <v/>
      </c>
      <c r="I32" s="15">
        <f>IF(OR($A32="",$F32=""),"",IF($H32&lt;=$F32,"Reorder","OK"))</f>
        <v/>
      </c>
      <c r="J32" s="14">
        <f>IF($A32="","",COUNTIFS('Placements'!$D$3:$D$1002,$A32))</f>
        <v/>
      </c>
      <c r="K32" s="16">
        <f>IF($A32="","",SUMIFS('Stock by lot'!$N$3:$N$302,'Stock by lot'!$B$3:$B$302,$A32))</f>
        <v/>
      </c>
      <c r="L32" s="14">
        <f>IF($I32="Reorder",COUNTIF($I$3:$I32,"Reorder"),"")</f>
        <v/>
      </c>
    </row>
    <row r="33">
      <c r="A33" s="4" t="n"/>
      <c r="B33" s="4" t="n"/>
      <c r="C33" s="12" t="n"/>
      <c r="D33" s="12" t="n"/>
      <c r="E33" s="13" t="n"/>
      <c r="F33" s="6" t="n"/>
      <c r="G33" s="14">
        <f>IF($A33="","",SUMIFS('Stock by lot'!$K$3:$K$302,'Stock by lot'!$B$3:$B$302,$A33))</f>
        <v/>
      </c>
      <c r="H33" s="14">
        <f>IF($A33="","",SUMIFS('Stock by lot'!$K$3:$K$302,'Stock by lot'!$B$3:$B$302,$A33,'Stock by lot'!$L$3:$L$302,"&gt;=0"))</f>
        <v/>
      </c>
      <c r="I33" s="15">
        <f>IF(OR($A33="",$F33=""),"",IF($H33&lt;=$F33,"Reorder","OK"))</f>
        <v/>
      </c>
      <c r="J33" s="14">
        <f>IF($A33="","",COUNTIFS('Placements'!$D$3:$D$1002,$A33))</f>
        <v/>
      </c>
      <c r="K33" s="16">
        <f>IF($A33="","",SUMIFS('Stock by lot'!$N$3:$N$302,'Stock by lot'!$B$3:$B$302,$A33))</f>
        <v/>
      </c>
      <c r="L33" s="14">
        <f>IF($I33="Reorder",COUNTIF($I$3:$I33,"Reorder"),"")</f>
        <v/>
      </c>
    </row>
    <row r="34">
      <c r="A34" s="4" t="n"/>
      <c r="B34" s="4" t="n"/>
      <c r="C34" s="12" t="n"/>
      <c r="D34" s="12" t="n"/>
      <c r="E34" s="13" t="n"/>
      <c r="F34" s="6" t="n"/>
      <c r="G34" s="14">
        <f>IF($A34="","",SUMIFS('Stock by lot'!$K$3:$K$302,'Stock by lot'!$B$3:$B$302,$A34))</f>
        <v/>
      </c>
      <c r="H34" s="14">
        <f>IF($A34="","",SUMIFS('Stock by lot'!$K$3:$K$302,'Stock by lot'!$B$3:$B$302,$A34,'Stock by lot'!$L$3:$L$302,"&gt;=0"))</f>
        <v/>
      </c>
      <c r="I34" s="15">
        <f>IF(OR($A34="",$F34=""),"",IF($H34&lt;=$F34,"Reorder","OK"))</f>
        <v/>
      </c>
      <c r="J34" s="14">
        <f>IF($A34="","",COUNTIFS('Placements'!$D$3:$D$1002,$A34))</f>
        <v/>
      </c>
      <c r="K34" s="16">
        <f>IF($A34="","",SUMIFS('Stock by lot'!$N$3:$N$302,'Stock by lot'!$B$3:$B$302,$A34))</f>
        <v/>
      </c>
      <c r="L34" s="14">
        <f>IF($I34="Reorder",COUNTIF($I$3:$I34,"Reorder"),"")</f>
        <v/>
      </c>
    </row>
    <row r="35">
      <c r="A35" s="4" t="n"/>
      <c r="B35" s="4" t="n"/>
      <c r="C35" s="12" t="n"/>
      <c r="D35" s="12" t="n"/>
      <c r="E35" s="13" t="n"/>
      <c r="F35" s="6" t="n"/>
      <c r="G35" s="14">
        <f>IF($A35="","",SUMIFS('Stock by lot'!$K$3:$K$302,'Stock by lot'!$B$3:$B$302,$A35))</f>
        <v/>
      </c>
      <c r="H35" s="14">
        <f>IF($A35="","",SUMIFS('Stock by lot'!$K$3:$K$302,'Stock by lot'!$B$3:$B$302,$A35,'Stock by lot'!$L$3:$L$302,"&gt;=0"))</f>
        <v/>
      </c>
      <c r="I35" s="15">
        <f>IF(OR($A35="",$F35=""),"",IF($H35&lt;=$F35,"Reorder","OK"))</f>
        <v/>
      </c>
      <c r="J35" s="14">
        <f>IF($A35="","",COUNTIFS('Placements'!$D$3:$D$1002,$A35))</f>
        <v/>
      </c>
      <c r="K35" s="16">
        <f>IF($A35="","",SUMIFS('Stock by lot'!$N$3:$N$302,'Stock by lot'!$B$3:$B$302,$A35))</f>
        <v/>
      </c>
      <c r="L35" s="14">
        <f>IF($I35="Reorder",COUNTIF($I$3:$I35,"Reorder"),"")</f>
        <v/>
      </c>
    </row>
    <row r="36">
      <c r="A36" s="4" t="n"/>
      <c r="B36" s="4" t="n"/>
      <c r="C36" s="12" t="n"/>
      <c r="D36" s="12" t="n"/>
      <c r="E36" s="13" t="n"/>
      <c r="F36" s="6" t="n"/>
      <c r="G36" s="14">
        <f>IF($A36="","",SUMIFS('Stock by lot'!$K$3:$K$302,'Stock by lot'!$B$3:$B$302,$A36))</f>
        <v/>
      </c>
      <c r="H36" s="14">
        <f>IF($A36="","",SUMIFS('Stock by lot'!$K$3:$K$302,'Stock by lot'!$B$3:$B$302,$A36,'Stock by lot'!$L$3:$L$302,"&gt;=0"))</f>
        <v/>
      </c>
      <c r="I36" s="15">
        <f>IF(OR($A36="",$F36=""),"",IF($H36&lt;=$F36,"Reorder","OK"))</f>
        <v/>
      </c>
      <c r="J36" s="14">
        <f>IF($A36="","",COUNTIFS('Placements'!$D$3:$D$1002,$A36))</f>
        <v/>
      </c>
      <c r="K36" s="16">
        <f>IF($A36="","",SUMIFS('Stock by lot'!$N$3:$N$302,'Stock by lot'!$B$3:$B$302,$A36))</f>
        <v/>
      </c>
      <c r="L36" s="14">
        <f>IF($I36="Reorder",COUNTIF($I$3:$I36,"Reorder"),"")</f>
        <v/>
      </c>
    </row>
    <row r="37">
      <c r="A37" s="4" t="n"/>
      <c r="B37" s="4" t="n"/>
      <c r="C37" s="12" t="n"/>
      <c r="D37" s="12" t="n"/>
      <c r="E37" s="13" t="n"/>
      <c r="F37" s="6" t="n"/>
      <c r="G37" s="14">
        <f>IF($A37="","",SUMIFS('Stock by lot'!$K$3:$K$302,'Stock by lot'!$B$3:$B$302,$A37))</f>
        <v/>
      </c>
      <c r="H37" s="14">
        <f>IF($A37="","",SUMIFS('Stock by lot'!$K$3:$K$302,'Stock by lot'!$B$3:$B$302,$A37,'Stock by lot'!$L$3:$L$302,"&gt;=0"))</f>
        <v/>
      </c>
      <c r="I37" s="15">
        <f>IF(OR($A37="",$F37=""),"",IF($H37&lt;=$F37,"Reorder","OK"))</f>
        <v/>
      </c>
      <c r="J37" s="14">
        <f>IF($A37="","",COUNTIFS('Placements'!$D$3:$D$1002,$A37))</f>
        <v/>
      </c>
      <c r="K37" s="16">
        <f>IF($A37="","",SUMIFS('Stock by lot'!$N$3:$N$302,'Stock by lot'!$B$3:$B$302,$A37))</f>
        <v/>
      </c>
      <c r="L37" s="14">
        <f>IF($I37="Reorder",COUNTIF($I$3:$I37,"Reorder"),"")</f>
        <v/>
      </c>
    </row>
    <row r="38">
      <c r="A38" s="4" t="n"/>
      <c r="B38" s="4" t="n"/>
      <c r="C38" s="12" t="n"/>
      <c r="D38" s="12" t="n"/>
      <c r="E38" s="13" t="n"/>
      <c r="F38" s="6" t="n"/>
      <c r="G38" s="14">
        <f>IF($A38="","",SUMIFS('Stock by lot'!$K$3:$K$302,'Stock by lot'!$B$3:$B$302,$A38))</f>
        <v/>
      </c>
      <c r="H38" s="14">
        <f>IF($A38="","",SUMIFS('Stock by lot'!$K$3:$K$302,'Stock by lot'!$B$3:$B$302,$A38,'Stock by lot'!$L$3:$L$302,"&gt;=0"))</f>
        <v/>
      </c>
      <c r="I38" s="15">
        <f>IF(OR($A38="",$F38=""),"",IF($H38&lt;=$F38,"Reorder","OK"))</f>
        <v/>
      </c>
      <c r="J38" s="14">
        <f>IF($A38="","",COUNTIFS('Placements'!$D$3:$D$1002,$A38))</f>
        <v/>
      </c>
      <c r="K38" s="16">
        <f>IF($A38="","",SUMIFS('Stock by lot'!$N$3:$N$302,'Stock by lot'!$B$3:$B$302,$A38))</f>
        <v/>
      </c>
      <c r="L38" s="14">
        <f>IF($I38="Reorder",COUNTIF($I$3:$I38,"Reorder"),"")</f>
        <v/>
      </c>
    </row>
    <row r="39">
      <c r="A39" s="4" t="n"/>
      <c r="B39" s="4" t="n"/>
      <c r="C39" s="12" t="n"/>
      <c r="D39" s="12" t="n"/>
      <c r="E39" s="13" t="n"/>
      <c r="F39" s="6" t="n"/>
      <c r="G39" s="14">
        <f>IF($A39="","",SUMIFS('Stock by lot'!$K$3:$K$302,'Stock by lot'!$B$3:$B$302,$A39))</f>
        <v/>
      </c>
      <c r="H39" s="14">
        <f>IF($A39="","",SUMIFS('Stock by lot'!$K$3:$K$302,'Stock by lot'!$B$3:$B$302,$A39,'Stock by lot'!$L$3:$L$302,"&gt;=0"))</f>
        <v/>
      </c>
      <c r="I39" s="15">
        <f>IF(OR($A39="",$F39=""),"",IF($H39&lt;=$F39,"Reorder","OK"))</f>
        <v/>
      </c>
      <c r="J39" s="14">
        <f>IF($A39="","",COUNTIFS('Placements'!$D$3:$D$1002,$A39))</f>
        <v/>
      </c>
      <c r="K39" s="16">
        <f>IF($A39="","",SUMIFS('Stock by lot'!$N$3:$N$302,'Stock by lot'!$B$3:$B$302,$A39))</f>
        <v/>
      </c>
      <c r="L39" s="14">
        <f>IF($I39="Reorder",COUNTIF($I$3:$I39,"Reorder"),"")</f>
        <v/>
      </c>
    </row>
    <row r="40">
      <c r="A40" s="4" t="n"/>
      <c r="B40" s="4" t="n"/>
      <c r="C40" s="12" t="n"/>
      <c r="D40" s="12" t="n"/>
      <c r="E40" s="13" t="n"/>
      <c r="F40" s="6" t="n"/>
      <c r="G40" s="14">
        <f>IF($A40="","",SUMIFS('Stock by lot'!$K$3:$K$302,'Stock by lot'!$B$3:$B$302,$A40))</f>
        <v/>
      </c>
      <c r="H40" s="14">
        <f>IF($A40="","",SUMIFS('Stock by lot'!$K$3:$K$302,'Stock by lot'!$B$3:$B$302,$A40,'Stock by lot'!$L$3:$L$302,"&gt;=0"))</f>
        <v/>
      </c>
      <c r="I40" s="15">
        <f>IF(OR($A40="",$F40=""),"",IF($H40&lt;=$F40,"Reorder","OK"))</f>
        <v/>
      </c>
      <c r="J40" s="14">
        <f>IF($A40="","",COUNTIFS('Placements'!$D$3:$D$1002,$A40))</f>
        <v/>
      </c>
      <c r="K40" s="16">
        <f>IF($A40="","",SUMIFS('Stock by lot'!$N$3:$N$302,'Stock by lot'!$B$3:$B$302,$A40))</f>
        <v/>
      </c>
      <c r="L40" s="14">
        <f>IF($I40="Reorder",COUNTIF($I$3:$I40,"Reorder"),"")</f>
        <v/>
      </c>
    </row>
    <row r="41">
      <c r="A41" s="4" t="n"/>
      <c r="B41" s="4" t="n"/>
      <c r="C41" s="12" t="n"/>
      <c r="D41" s="12" t="n"/>
      <c r="E41" s="13" t="n"/>
      <c r="F41" s="6" t="n"/>
      <c r="G41" s="14">
        <f>IF($A41="","",SUMIFS('Stock by lot'!$K$3:$K$302,'Stock by lot'!$B$3:$B$302,$A41))</f>
        <v/>
      </c>
      <c r="H41" s="14">
        <f>IF($A41="","",SUMIFS('Stock by lot'!$K$3:$K$302,'Stock by lot'!$B$3:$B$302,$A41,'Stock by lot'!$L$3:$L$302,"&gt;=0"))</f>
        <v/>
      </c>
      <c r="I41" s="15">
        <f>IF(OR($A41="",$F41=""),"",IF($H41&lt;=$F41,"Reorder","OK"))</f>
        <v/>
      </c>
      <c r="J41" s="14">
        <f>IF($A41="","",COUNTIFS('Placements'!$D$3:$D$1002,$A41))</f>
        <v/>
      </c>
      <c r="K41" s="16">
        <f>IF($A41="","",SUMIFS('Stock by lot'!$N$3:$N$302,'Stock by lot'!$B$3:$B$302,$A41))</f>
        <v/>
      </c>
      <c r="L41" s="14">
        <f>IF($I41="Reorder",COUNTIF($I$3:$I41,"Reorder"),"")</f>
        <v/>
      </c>
    </row>
    <row r="42">
      <c r="A42" s="4" t="n"/>
      <c r="B42" s="4" t="n"/>
      <c r="C42" s="12" t="n"/>
      <c r="D42" s="12" t="n"/>
      <c r="E42" s="13" t="n"/>
      <c r="F42" s="6" t="n"/>
      <c r="G42" s="14">
        <f>IF($A42="","",SUMIFS('Stock by lot'!$K$3:$K$302,'Stock by lot'!$B$3:$B$302,$A42))</f>
        <v/>
      </c>
      <c r="H42" s="14">
        <f>IF($A42="","",SUMIFS('Stock by lot'!$K$3:$K$302,'Stock by lot'!$B$3:$B$302,$A42,'Stock by lot'!$L$3:$L$302,"&gt;=0"))</f>
        <v/>
      </c>
      <c r="I42" s="15">
        <f>IF(OR($A42="",$F42=""),"",IF($H42&lt;=$F42,"Reorder","OK"))</f>
        <v/>
      </c>
      <c r="J42" s="14">
        <f>IF($A42="","",COUNTIFS('Placements'!$D$3:$D$1002,$A42))</f>
        <v/>
      </c>
      <c r="K42" s="16">
        <f>IF($A42="","",SUMIFS('Stock by lot'!$N$3:$N$302,'Stock by lot'!$B$3:$B$302,$A42))</f>
        <v/>
      </c>
      <c r="L42" s="14">
        <f>IF($I42="Reorder",COUNTIF($I$3:$I42,"Reorder"),"")</f>
        <v/>
      </c>
    </row>
    <row r="43">
      <c r="A43" s="4" t="n"/>
      <c r="B43" s="4" t="n"/>
      <c r="C43" s="12" t="n"/>
      <c r="D43" s="12" t="n"/>
      <c r="E43" s="13" t="n"/>
      <c r="F43" s="6" t="n"/>
      <c r="G43" s="14">
        <f>IF($A43="","",SUMIFS('Stock by lot'!$K$3:$K$302,'Stock by lot'!$B$3:$B$302,$A43))</f>
        <v/>
      </c>
      <c r="H43" s="14">
        <f>IF($A43="","",SUMIFS('Stock by lot'!$K$3:$K$302,'Stock by lot'!$B$3:$B$302,$A43,'Stock by lot'!$L$3:$L$302,"&gt;=0"))</f>
        <v/>
      </c>
      <c r="I43" s="15">
        <f>IF(OR($A43="",$F43=""),"",IF($H43&lt;=$F43,"Reorder","OK"))</f>
        <v/>
      </c>
      <c r="J43" s="14">
        <f>IF($A43="","",COUNTIFS('Placements'!$D$3:$D$1002,$A43))</f>
        <v/>
      </c>
      <c r="K43" s="16">
        <f>IF($A43="","",SUMIFS('Stock by lot'!$N$3:$N$302,'Stock by lot'!$B$3:$B$302,$A43))</f>
        <v/>
      </c>
      <c r="L43" s="14">
        <f>IF($I43="Reorder",COUNTIF($I$3:$I43,"Reorder"),"")</f>
        <v/>
      </c>
    </row>
    <row r="44">
      <c r="A44" s="4" t="n"/>
      <c r="B44" s="4" t="n"/>
      <c r="C44" s="12" t="n"/>
      <c r="D44" s="12" t="n"/>
      <c r="E44" s="13" t="n"/>
      <c r="F44" s="6" t="n"/>
      <c r="G44" s="14">
        <f>IF($A44="","",SUMIFS('Stock by lot'!$K$3:$K$302,'Stock by lot'!$B$3:$B$302,$A44))</f>
        <v/>
      </c>
      <c r="H44" s="14">
        <f>IF($A44="","",SUMIFS('Stock by lot'!$K$3:$K$302,'Stock by lot'!$B$3:$B$302,$A44,'Stock by lot'!$L$3:$L$302,"&gt;=0"))</f>
        <v/>
      </c>
      <c r="I44" s="15">
        <f>IF(OR($A44="",$F44=""),"",IF($H44&lt;=$F44,"Reorder","OK"))</f>
        <v/>
      </c>
      <c r="J44" s="14">
        <f>IF($A44="","",COUNTIFS('Placements'!$D$3:$D$1002,$A44))</f>
        <v/>
      </c>
      <c r="K44" s="16">
        <f>IF($A44="","",SUMIFS('Stock by lot'!$N$3:$N$302,'Stock by lot'!$B$3:$B$302,$A44))</f>
        <v/>
      </c>
      <c r="L44" s="14">
        <f>IF($I44="Reorder",COUNTIF($I$3:$I44,"Reorder"),"")</f>
        <v/>
      </c>
    </row>
    <row r="45">
      <c r="A45" s="4" t="n"/>
      <c r="B45" s="4" t="n"/>
      <c r="C45" s="12" t="n"/>
      <c r="D45" s="12" t="n"/>
      <c r="E45" s="13" t="n"/>
      <c r="F45" s="6" t="n"/>
      <c r="G45" s="14">
        <f>IF($A45="","",SUMIFS('Stock by lot'!$K$3:$K$302,'Stock by lot'!$B$3:$B$302,$A45))</f>
        <v/>
      </c>
      <c r="H45" s="14">
        <f>IF($A45="","",SUMIFS('Stock by lot'!$K$3:$K$302,'Stock by lot'!$B$3:$B$302,$A45,'Stock by lot'!$L$3:$L$302,"&gt;=0"))</f>
        <v/>
      </c>
      <c r="I45" s="15">
        <f>IF(OR($A45="",$F45=""),"",IF($H45&lt;=$F45,"Reorder","OK"))</f>
        <v/>
      </c>
      <c r="J45" s="14">
        <f>IF($A45="","",COUNTIFS('Placements'!$D$3:$D$1002,$A45))</f>
        <v/>
      </c>
      <c r="K45" s="16">
        <f>IF($A45="","",SUMIFS('Stock by lot'!$N$3:$N$302,'Stock by lot'!$B$3:$B$302,$A45))</f>
        <v/>
      </c>
      <c r="L45" s="14">
        <f>IF($I45="Reorder",COUNTIF($I$3:$I45,"Reorder"),"")</f>
        <v/>
      </c>
    </row>
    <row r="46">
      <c r="A46" s="4" t="n"/>
      <c r="B46" s="4" t="n"/>
      <c r="C46" s="12" t="n"/>
      <c r="D46" s="12" t="n"/>
      <c r="E46" s="13" t="n"/>
      <c r="F46" s="6" t="n"/>
      <c r="G46" s="14">
        <f>IF($A46="","",SUMIFS('Stock by lot'!$K$3:$K$302,'Stock by lot'!$B$3:$B$302,$A46))</f>
        <v/>
      </c>
      <c r="H46" s="14">
        <f>IF($A46="","",SUMIFS('Stock by lot'!$K$3:$K$302,'Stock by lot'!$B$3:$B$302,$A46,'Stock by lot'!$L$3:$L$302,"&gt;=0"))</f>
        <v/>
      </c>
      <c r="I46" s="15">
        <f>IF(OR($A46="",$F46=""),"",IF($H46&lt;=$F46,"Reorder","OK"))</f>
        <v/>
      </c>
      <c r="J46" s="14">
        <f>IF($A46="","",COUNTIFS('Placements'!$D$3:$D$1002,$A46))</f>
        <v/>
      </c>
      <c r="K46" s="16">
        <f>IF($A46="","",SUMIFS('Stock by lot'!$N$3:$N$302,'Stock by lot'!$B$3:$B$302,$A46))</f>
        <v/>
      </c>
      <c r="L46" s="14">
        <f>IF($I46="Reorder",COUNTIF($I$3:$I46,"Reorder"),"")</f>
        <v/>
      </c>
    </row>
    <row r="47">
      <c r="A47" s="4" t="n"/>
      <c r="B47" s="4" t="n"/>
      <c r="C47" s="12" t="n"/>
      <c r="D47" s="12" t="n"/>
      <c r="E47" s="13" t="n"/>
      <c r="F47" s="6" t="n"/>
      <c r="G47" s="14">
        <f>IF($A47="","",SUMIFS('Stock by lot'!$K$3:$K$302,'Stock by lot'!$B$3:$B$302,$A47))</f>
        <v/>
      </c>
      <c r="H47" s="14">
        <f>IF($A47="","",SUMIFS('Stock by lot'!$K$3:$K$302,'Stock by lot'!$B$3:$B$302,$A47,'Stock by lot'!$L$3:$L$302,"&gt;=0"))</f>
        <v/>
      </c>
      <c r="I47" s="15">
        <f>IF(OR($A47="",$F47=""),"",IF($H47&lt;=$F47,"Reorder","OK"))</f>
        <v/>
      </c>
      <c r="J47" s="14">
        <f>IF($A47="","",COUNTIFS('Placements'!$D$3:$D$1002,$A47))</f>
        <v/>
      </c>
      <c r="K47" s="16">
        <f>IF($A47="","",SUMIFS('Stock by lot'!$N$3:$N$302,'Stock by lot'!$B$3:$B$302,$A47))</f>
        <v/>
      </c>
      <c r="L47" s="14">
        <f>IF($I47="Reorder",COUNTIF($I$3:$I47,"Reorder"),"")</f>
        <v/>
      </c>
    </row>
    <row r="48">
      <c r="A48" s="4" t="n"/>
      <c r="B48" s="4" t="n"/>
      <c r="C48" s="12" t="n"/>
      <c r="D48" s="12" t="n"/>
      <c r="E48" s="13" t="n"/>
      <c r="F48" s="6" t="n"/>
      <c r="G48" s="14">
        <f>IF($A48="","",SUMIFS('Stock by lot'!$K$3:$K$302,'Stock by lot'!$B$3:$B$302,$A48))</f>
        <v/>
      </c>
      <c r="H48" s="14">
        <f>IF($A48="","",SUMIFS('Stock by lot'!$K$3:$K$302,'Stock by lot'!$B$3:$B$302,$A48,'Stock by lot'!$L$3:$L$302,"&gt;=0"))</f>
        <v/>
      </c>
      <c r="I48" s="15">
        <f>IF(OR($A48="",$F48=""),"",IF($H48&lt;=$F48,"Reorder","OK"))</f>
        <v/>
      </c>
      <c r="J48" s="14">
        <f>IF($A48="","",COUNTIFS('Placements'!$D$3:$D$1002,$A48))</f>
        <v/>
      </c>
      <c r="K48" s="16">
        <f>IF($A48="","",SUMIFS('Stock by lot'!$N$3:$N$302,'Stock by lot'!$B$3:$B$302,$A48))</f>
        <v/>
      </c>
      <c r="L48" s="14">
        <f>IF($I48="Reorder",COUNTIF($I$3:$I48,"Reorder"),"")</f>
        <v/>
      </c>
    </row>
    <row r="49">
      <c r="A49" s="4" t="n"/>
      <c r="B49" s="4" t="n"/>
      <c r="C49" s="12" t="n"/>
      <c r="D49" s="12" t="n"/>
      <c r="E49" s="13" t="n"/>
      <c r="F49" s="6" t="n"/>
      <c r="G49" s="14">
        <f>IF($A49="","",SUMIFS('Stock by lot'!$K$3:$K$302,'Stock by lot'!$B$3:$B$302,$A49))</f>
        <v/>
      </c>
      <c r="H49" s="14">
        <f>IF($A49="","",SUMIFS('Stock by lot'!$K$3:$K$302,'Stock by lot'!$B$3:$B$302,$A49,'Stock by lot'!$L$3:$L$302,"&gt;=0"))</f>
        <v/>
      </c>
      <c r="I49" s="15">
        <f>IF(OR($A49="",$F49=""),"",IF($H49&lt;=$F49,"Reorder","OK"))</f>
        <v/>
      </c>
      <c r="J49" s="14">
        <f>IF($A49="","",COUNTIFS('Placements'!$D$3:$D$1002,$A49))</f>
        <v/>
      </c>
      <c r="K49" s="16">
        <f>IF($A49="","",SUMIFS('Stock by lot'!$N$3:$N$302,'Stock by lot'!$B$3:$B$302,$A49))</f>
        <v/>
      </c>
      <c r="L49" s="14">
        <f>IF($I49="Reorder",COUNTIF($I$3:$I49,"Reorder"),"")</f>
        <v/>
      </c>
    </row>
    <row r="50">
      <c r="A50" s="4" t="n"/>
      <c r="B50" s="4" t="n"/>
      <c r="C50" s="12" t="n"/>
      <c r="D50" s="12" t="n"/>
      <c r="E50" s="13" t="n"/>
      <c r="F50" s="6" t="n"/>
      <c r="G50" s="14">
        <f>IF($A50="","",SUMIFS('Stock by lot'!$K$3:$K$302,'Stock by lot'!$B$3:$B$302,$A50))</f>
        <v/>
      </c>
      <c r="H50" s="14">
        <f>IF($A50="","",SUMIFS('Stock by lot'!$K$3:$K$302,'Stock by lot'!$B$3:$B$302,$A50,'Stock by lot'!$L$3:$L$302,"&gt;=0"))</f>
        <v/>
      </c>
      <c r="I50" s="15">
        <f>IF(OR($A50="",$F50=""),"",IF($H50&lt;=$F50,"Reorder","OK"))</f>
        <v/>
      </c>
      <c r="J50" s="14">
        <f>IF($A50="","",COUNTIFS('Placements'!$D$3:$D$1002,$A50))</f>
        <v/>
      </c>
      <c r="K50" s="16">
        <f>IF($A50="","",SUMIFS('Stock by lot'!$N$3:$N$302,'Stock by lot'!$B$3:$B$302,$A50))</f>
        <v/>
      </c>
      <c r="L50" s="14">
        <f>IF($I50="Reorder",COUNTIF($I$3:$I50,"Reorder"),"")</f>
        <v/>
      </c>
    </row>
    <row r="51">
      <c r="A51" s="4" t="n"/>
      <c r="B51" s="4" t="n"/>
      <c r="C51" s="12" t="n"/>
      <c r="D51" s="12" t="n"/>
      <c r="E51" s="13" t="n"/>
      <c r="F51" s="6" t="n"/>
      <c r="G51" s="14">
        <f>IF($A51="","",SUMIFS('Stock by lot'!$K$3:$K$302,'Stock by lot'!$B$3:$B$302,$A51))</f>
        <v/>
      </c>
      <c r="H51" s="14">
        <f>IF($A51="","",SUMIFS('Stock by lot'!$K$3:$K$302,'Stock by lot'!$B$3:$B$302,$A51,'Stock by lot'!$L$3:$L$302,"&gt;=0"))</f>
        <v/>
      </c>
      <c r="I51" s="15">
        <f>IF(OR($A51="",$F51=""),"",IF($H51&lt;=$F51,"Reorder","OK"))</f>
        <v/>
      </c>
      <c r="J51" s="14">
        <f>IF($A51="","",COUNTIFS('Placements'!$D$3:$D$1002,$A51))</f>
        <v/>
      </c>
      <c r="K51" s="16">
        <f>IF($A51="","",SUMIFS('Stock by lot'!$N$3:$N$302,'Stock by lot'!$B$3:$B$302,$A51))</f>
        <v/>
      </c>
      <c r="L51" s="14">
        <f>IF($I51="Reorder",COUNTIF($I$3:$I51,"Reorder"),"")</f>
        <v/>
      </c>
    </row>
    <row r="52">
      <c r="A52" s="4" t="n"/>
      <c r="B52" s="4" t="n"/>
      <c r="C52" s="12" t="n"/>
      <c r="D52" s="12" t="n"/>
      <c r="E52" s="13" t="n"/>
      <c r="F52" s="6" t="n"/>
      <c r="G52" s="14">
        <f>IF($A52="","",SUMIFS('Stock by lot'!$K$3:$K$302,'Stock by lot'!$B$3:$B$302,$A52))</f>
        <v/>
      </c>
      <c r="H52" s="14">
        <f>IF($A52="","",SUMIFS('Stock by lot'!$K$3:$K$302,'Stock by lot'!$B$3:$B$302,$A52,'Stock by lot'!$L$3:$L$302,"&gt;=0"))</f>
        <v/>
      </c>
      <c r="I52" s="15">
        <f>IF(OR($A52="",$F52=""),"",IF($H52&lt;=$F52,"Reorder","OK"))</f>
        <v/>
      </c>
      <c r="J52" s="14">
        <f>IF($A52="","",COUNTIFS('Placements'!$D$3:$D$1002,$A52))</f>
        <v/>
      </c>
      <c r="K52" s="16">
        <f>IF($A52="","",SUMIFS('Stock by lot'!$N$3:$N$302,'Stock by lot'!$B$3:$B$302,$A52))</f>
        <v/>
      </c>
      <c r="L52" s="14">
        <f>IF($I52="Reorder",COUNTIF($I$3:$I52,"Reorder"),"")</f>
        <v/>
      </c>
    </row>
    <row r="53">
      <c r="A53" s="4" t="n"/>
      <c r="B53" s="4" t="n"/>
      <c r="C53" s="12" t="n"/>
      <c r="D53" s="12" t="n"/>
      <c r="E53" s="13" t="n"/>
      <c r="F53" s="6" t="n"/>
      <c r="G53" s="14">
        <f>IF($A53="","",SUMIFS('Stock by lot'!$K$3:$K$302,'Stock by lot'!$B$3:$B$302,$A53))</f>
        <v/>
      </c>
      <c r="H53" s="14">
        <f>IF($A53="","",SUMIFS('Stock by lot'!$K$3:$K$302,'Stock by lot'!$B$3:$B$302,$A53,'Stock by lot'!$L$3:$L$302,"&gt;=0"))</f>
        <v/>
      </c>
      <c r="I53" s="15">
        <f>IF(OR($A53="",$F53=""),"",IF($H53&lt;=$F53,"Reorder","OK"))</f>
        <v/>
      </c>
      <c r="J53" s="14">
        <f>IF($A53="","",COUNTIFS('Placements'!$D$3:$D$1002,$A53))</f>
        <v/>
      </c>
      <c r="K53" s="16">
        <f>IF($A53="","",SUMIFS('Stock by lot'!$N$3:$N$302,'Stock by lot'!$B$3:$B$302,$A53))</f>
        <v/>
      </c>
      <c r="L53" s="14">
        <f>IF($I53="Reorder",COUNTIF($I$3:$I53,"Reorder"),"")</f>
        <v/>
      </c>
    </row>
    <row r="54">
      <c r="A54" s="4" t="n"/>
      <c r="B54" s="4" t="n"/>
      <c r="C54" s="12" t="n"/>
      <c r="D54" s="12" t="n"/>
      <c r="E54" s="13" t="n"/>
      <c r="F54" s="6" t="n"/>
      <c r="G54" s="14">
        <f>IF($A54="","",SUMIFS('Stock by lot'!$K$3:$K$302,'Stock by lot'!$B$3:$B$302,$A54))</f>
        <v/>
      </c>
      <c r="H54" s="14">
        <f>IF($A54="","",SUMIFS('Stock by lot'!$K$3:$K$302,'Stock by lot'!$B$3:$B$302,$A54,'Stock by lot'!$L$3:$L$302,"&gt;=0"))</f>
        <v/>
      </c>
      <c r="I54" s="15">
        <f>IF(OR($A54="",$F54=""),"",IF($H54&lt;=$F54,"Reorder","OK"))</f>
        <v/>
      </c>
      <c r="J54" s="14">
        <f>IF($A54="","",COUNTIFS('Placements'!$D$3:$D$1002,$A54))</f>
        <v/>
      </c>
      <c r="K54" s="16">
        <f>IF($A54="","",SUMIFS('Stock by lot'!$N$3:$N$302,'Stock by lot'!$B$3:$B$302,$A54))</f>
        <v/>
      </c>
      <c r="L54" s="14">
        <f>IF($I54="Reorder",COUNTIF($I$3:$I54,"Reorder"),"")</f>
        <v/>
      </c>
    </row>
    <row r="55">
      <c r="A55" s="4" t="n"/>
      <c r="B55" s="4" t="n"/>
      <c r="C55" s="12" t="n"/>
      <c r="D55" s="12" t="n"/>
      <c r="E55" s="13" t="n"/>
      <c r="F55" s="6" t="n"/>
      <c r="G55" s="14">
        <f>IF($A55="","",SUMIFS('Stock by lot'!$K$3:$K$302,'Stock by lot'!$B$3:$B$302,$A55))</f>
        <v/>
      </c>
      <c r="H55" s="14">
        <f>IF($A55="","",SUMIFS('Stock by lot'!$K$3:$K$302,'Stock by lot'!$B$3:$B$302,$A55,'Stock by lot'!$L$3:$L$302,"&gt;=0"))</f>
        <v/>
      </c>
      <c r="I55" s="15">
        <f>IF(OR($A55="",$F55=""),"",IF($H55&lt;=$F55,"Reorder","OK"))</f>
        <v/>
      </c>
      <c r="J55" s="14">
        <f>IF($A55="","",COUNTIFS('Placements'!$D$3:$D$1002,$A55))</f>
        <v/>
      </c>
      <c r="K55" s="16">
        <f>IF($A55="","",SUMIFS('Stock by lot'!$N$3:$N$302,'Stock by lot'!$B$3:$B$302,$A55))</f>
        <v/>
      </c>
      <c r="L55" s="14">
        <f>IF($I55="Reorder",COUNTIF($I$3:$I55,"Reorder"),"")</f>
        <v/>
      </c>
    </row>
    <row r="56">
      <c r="A56" s="4" t="n"/>
      <c r="B56" s="4" t="n"/>
      <c r="C56" s="12" t="n"/>
      <c r="D56" s="12" t="n"/>
      <c r="E56" s="13" t="n"/>
      <c r="F56" s="6" t="n"/>
      <c r="G56" s="14">
        <f>IF($A56="","",SUMIFS('Stock by lot'!$K$3:$K$302,'Stock by lot'!$B$3:$B$302,$A56))</f>
        <v/>
      </c>
      <c r="H56" s="14">
        <f>IF($A56="","",SUMIFS('Stock by lot'!$K$3:$K$302,'Stock by lot'!$B$3:$B$302,$A56,'Stock by lot'!$L$3:$L$302,"&gt;=0"))</f>
        <v/>
      </c>
      <c r="I56" s="15">
        <f>IF(OR($A56="",$F56=""),"",IF($H56&lt;=$F56,"Reorder","OK"))</f>
        <v/>
      </c>
      <c r="J56" s="14">
        <f>IF($A56="","",COUNTIFS('Placements'!$D$3:$D$1002,$A56))</f>
        <v/>
      </c>
      <c r="K56" s="16">
        <f>IF($A56="","",SUMIFS('Stock by lot'!$N$3:$N$302,'Stock by lot'!$B$3:$B$302,$A56))</f>
        <v/>
      </c>
      <c r="L56" s="14">
        <f>IF($I56="Reorder",COUNTIF($I$3:$I56,"Reorder"),"")</f>
        <v/>
      </c>
    </row>
    <row r="57">
      <c r="A57" s="4" t="n"/>
      <c r="B57" s="4" t="n"/>
      <c r="C57" s="12" t="n"/>
      <c r="D57" s="12" t="n"/>
      <c r="E57" s="13" t="n"/>
      <c r="F57" s="6" t="n"/>
      <c r="G57" s="14">
        <f>IF($A57="","",SUMIFS('Stock by lot'!$K$3:$K$302,'Stock by lot'!$B$3:$B$302,$A57))</f>
        <v/>
      </c>
      <c r="H57" s="14">
        <f>IF($A57="","",SUMIFS('Stock by lot'!$K$3:$K$302,'Stock by lot'!$B$3:$B$302,$A57,'Stock by lot'!$L$3:$L$302,"&gt;=0"))</f>
        <v/>
      </c>
      <c r="I57" s="15">
        <f>IF(OR($A57="",$F57=""),"",IF($H57&lt;=$F57,"Reorder","OK"))</f>
        <v/>
      </c>
      <c r="J57" s="14">
        <f>IF($A57="","",COUNTIFS('Placements'!$D$3:$D$1002,$A57))</f>
        <v/>
      </c>
      <c r="K57" s="16">
        <f>IF($A57="","",SUMIFS('Stock by lot'!$N$3:$N$302,'Stock by lot'!$B$3:$B$302,$A57))</f>
        <v/>
      </c>
      <c r="L57" s="14">
        <f>IF($I57="Reorder",COUNTIF($I$3:$I57,"Reorder"),"")</f>
        <v/>
      </c>
    </row>
    <row r="58">
      <c r="A58" s="4" t="n"/>
      <c r="B58" s="4" t="n"/>
      <c r="C58" s="12" t="n"/>
      <c r="D58" s="12" t="n"/>
      <c r="E58" s="13" t="n"/>
      <c r="F58" s="6" t="n"/>
      <c r="G58" s="14">
        <f>IF($A58="","",SUMIFS('Stock by lot'!$K$3:$K$302,'Stock by lot'!$B$3:$B$302,$A58))</f>
        <v/>
      </c>
      <c r="H58" s="14">
        <f>IF($A58="","",SUMIFS('Stock by lot'!$K$3:$K$302,'Stock by lot'!$B$3:$B$302,$A58,'Stock by lot'!$L$3:$L$302,"&gt;=0"))</f>
        <v/>
      </c>
      <c r="I58" s="15">
        <f>IF(OR($A58="",$F58=""),"",IF($H58&lt;=$F58,"Reorder","OK"))</f>
        <v/>
      </c>
      <c r="J58" s="14">
        <f>IF($A58="","",COUNTIFS('Placements'!$D$3:$D$1002,$A58))</f>
        <v/>
      </c>
      <c r="K58" s="16">
        <f>IF($A58="","",SUMIFS('Stock by lot'!$N$3:$N$302,'Stock by lot'!$B$3:$B$302,$A58))</f>
        <v/>
      </c>
      <c r="L58" s="14">
        <f>IF($I58="Reorder",COUNTIF($I$3:$I58,"Reorder"),"")</f>
        <v/>
      </c>
    </row>
    <row r="59">
      <c r="A59" s="4" t="n"/>
      <c r="B59" s="4" t="n"/>
      <c r="C59" s="12" t="n"/>
      <c r="D59" s="12" t="n"/>
      <c r="E59" s="13" t="n"/>
      <c r="F59" s="6" t="n"/>
      <c r="G59" s="14">
        <f>IF($A59="","",SUMIFS('Stock by lot'!$K$3:$K$302,'Stock by lot'!$B$3:$B$302,$A59))</f>
        <v/>
      </c>
      <c r="H59" s="14">
        <f>IF($A59="","",SUMIFS('Stock by lot'!$K$3:$K$302,'Stock by lot'!$B$3:$B$302,$A59,'Stock by lot'!$L$3:$L$302,"&gt;=0"))</f>
        <v/>
      </c>
      <c r="I59" s="15">
        <f>IF(OR($A59="",$F59=""),"",IF($H59&lt;=$F59,"Reorder","OK"))</f>
        <v/>
      </c>
      <c r="J59" s="14">
        <f>IF($A59="","",COUNTIFS('Placements'!$D$3:$D$1002,$A59))</f>
        <v/>
      </c>
      <c r="K59" s="16">
        <f>IF($A59="","",SUMIFS('Stock by lot'!$N$3:$N$302,'Stock by lot'!$B$3:$B$302,$A59))</f>
        <v/>
      </c>
      <c r="L59" s="14">
        <f>IF($I59="Reorder",COUNTIF($I$3:$I59,"Reorder"),"")</f>
        <v/>
      </c>
    </row>
    <row r="60">
      <c r="A60" s="4" t="n"/>
      <c r="B60" s="4" t="n"/>
      <c r="C60" s="12" t="n"/>
      <c r="D60" s="12" t="n"/>
      <c r="E60" s="13" t="n"/>
      <c r="F60" s="6" t="n"/>
      <c r="G60" s="14">
        <f>IF($A60="","",SUMIFS('Stock by lot'!$K$3:$K$302,'Stock by lot'!$B$3:$B$302,$A60))</f>
        <v/>
      </c>
      <c r="H60" s="14">
        <f>IF($A60="","",SUMIFS('Stock by lot'!$K$3:$K$302,'Stock by lot'!$B$3:$B$302,$A60,'Stock by lot'!$L$3:$L$302,"&gt;=0"))</f>
        <v/>
      </c>
      <c r="I60" s="15">
        <f>IF(OR($A60="",$F60=""),"",IF($H60&lt;=$F60,"Reorder","OK"))</f>
        <v/>
      </c>
      <c r="J60" s="14">
        <f>IF($A60="","",COUNTIFS('Placements'!$D$3:$D$1002,$A60))</f>
        <v/>
      </c>
      <c r="K60" s="16">
        <f>IF($A60="","",SUMIFS('Stock by lot'!$N$3:$N$302,'Stock by lot'!$B$3:$B$302,$A60))</f>
        <v/>
      </c>
      <c r="L60" s="14">
        <f>IF($I60="Reorder",COUNTIF($I$3:$I60,"Reorder"),"")</f>
        <v/>
      </c>
    </row>
    <row r="61">
      <c r="A61" s="4" t="n"/>
      <c r="B61" s="4" t="n"/>
      <c r="C61" s="12" t="n"/>
      <c r="D61" s="12" t="n"/>
      <c r="E61" s="13" t="n"/>
      <c r="F61" s="6" t="n"/>
      <c r="G61" s="14">
        <f>IF($A61="","",SUMIFS('Stock by lot'!$K$3:$K$302,'Stock by lot'!$B$3:$B$302,$A61))</f>
        <v/>
      </c>
      <c r="H61" s="14">
        <f>IF($A61="","",SUMIFS('Stock by lot'!$K$3:$K$302,'Stock by lot'!$B$3:$B$302,$A61,'Stock by lot'!$L$3:$L$302,"&gt;=0"))</f>
        <v/>
      </c>
      <c r="I61" s="15">
        <f>IF(OR($A61="",$F61=""),"",IF($H61&lt;=$F61,"Reorder","OK"))</f>
        <v/>
      </c>
      <c r="J61" s="14">
        <f>IF($A61="","",COUNTIFS('Placements'!$D$3:$D$1002,$A61))</f>
        <v/>
      </c>
      <c r="K61" s="16">
        <f>IF($A61="","",SUMIFS('Stock by lot'!$N$3:$N$302,'Stock by lot'!$B$3:$B$302,$A61))</f>
        <v/>
      </c>
      <c r="L61" s="14">
        <f>IF($I61="Reorder",COUNTIF($I$3:$I61,"Reorder"),"")</f>
        <v/>
      </c>
    </row>
    <row r="62">
      <c r="A62" s="4" t="n"/>
      <c r="B62" s="4" t="n"/>
      <c r="C62" s="12" t="n"/>
      <c r="D62" s="12" t="n"/>
      <c r="E62" s="13" t="n"/>
      <c r="F62" s="6" t="n"/>
      <c r="G62" s="14">
        <f>IF($A62="","",SUMIFS('Stock by lot'!$K$3:$K$302,'Stock by lot'!$B$3:$B$302,$A62))</f>
        <v/>
      </c>
      <c r="H62" s="14">
        <f>IF($A62="","",SUMIFS('Stock by lot'!$K$3:$K$302,'Stock by lot'!$B$3:$B$302,$A62,'Stock by lot'!$L$3:$L$302,"&gt;=0"))</f>
        <v/>
      </c>
      <c r="I62" s="15">
        <f>IF(OR($A62="",$F62=""),"",IF($H62&lt;=$F62,"Reorder","OK"))</f>
        <v/>
      </c>
      <c r="J62" s="14">
        <f>IF($A62="","",COUNTIFS('Placements'!$D$3:$D$1002,$A62))</f>
        <v/>
      </c>
      <c r="K62" s="16">
        <f>IF($A62="","",SUMIFS('Stock by lot'!$N$3:$N$302,'Stock by lot'!$B$3:$B$302,$A62))</f>
        <v/>
      </c>
      <c r="L62" s="14">
        <f>IF($I62="Reorder",COUNTIF($I$3:$I62,"Reorder"),"")</f>
        <v/>
      </c>
    </row>
    <row r="63">
      <c r="A63" s="4" t="n"/>
      <c r="B63" s="4" t="n"/>
      <c r="C63" s="12" t="n"/>
      <c r="D63" s="12" t="n"/>
      <c r="E63" s="13" t="n"/>
      <c r="F63" s="6" t="n"/>
      <c r="G63" s="14">
        <f>IF($A63="","",SUMIFS('Stock by lot'!$K$3:$K$302,'Stock by lot'!$B$3:$B$302,$A63))</f>
        <v/>
      </c>
      <c r="H63" s="14">
        <f>IF($A63="","",SUMIFS('Stock by lot'!$K$3:$K$302,'Stock by lot'!$B$3:$B$302,$A63,'Stock by lot'!$L$3:$L$302,"&gt;=0"))</f>
        <v/>
      </c>
      <c r="I63" s="15">
        <f>IF(OR($A63="",$F63=""),"",IF($H63&lt;=$F63,"Reorder","OK"))</f>
        <v/>
      </c>
      <c r="J63" s="14">
        <f>IF($A63="","",COUNTIFS('Placements'!$D$3:$D$1002,$A63))</f>
        <v/>
      </c>
      <c r="K63" s="16">
        <f>IF($A63="","",SUMIFS('Stock by lot'!$N$3:$N$302,'Stock by lot'!$B$3:$B$302,$A63))</f>
        <v/>
      </c>
      <c r="L63" s="14">
        <f>IF($I63="Reorder",COUNTIF($I$3:$I63,"Reorder"),"")</f>
        <v/>
      </c>
    </row>
    <row r="64">
      <c r="A64" s="4" t="n"/>
      <c r="B64" s="4" t="n"/>
      <c r="C64" s="12" t="n"/>
      <c r="D64" s="12" t="n"/>
      <c r="E64" s="13" t="n"/>
      <c r="F64" s="6" t="n"/>
      <c r="G64" s="14">
        <f>IF($A64="","",SUMIFS('Stock by lot'!$K$3:$K$302,'Stock by lot'!$B$3:$B$302,$A64))</f>
        <v/>
      </c>
      <c r="H64" s="14">
        <f>IF($A64="","",SUMIFS('Stock by lot'!$K$3:$K$302,'Stock by lot'!$B$3:$B$302,$A64,'Stock by lot'!$L$3:$L$302,"&gt;=0"))</f>
        <v/>
      </c>
      <c r="I64" s="15">
        <f>IF(OR($A64="",$F64=""),"",IF($H64&lt;=$F64,"Reorder","OK"))</f>
        <v/>
      </c>
      <c r="J64" s="14">
        <f>IF($A64="","",COUNTIFS('Placements'!$D$3:$D$1002,$A64))</f>
        <v/>
      </c>
      <c r="K64" s="16">
        <f>IF($A64="","",SUMIFS('Stock by lot'!$N$3:$N$302,'Stock by lot'!$B$3:$B$302,$A64))</f>
        <v/>
      </c>
      <c r="L64" s="14">
        <f>IF($I64="Reorder",COUNTIF($I$3:$I64,"Reorder"),"")</f>
        <v/>
      </c>
    </row>
    <row r="65">
      <c r="A65" s="4" t="n"/>
      <c r="B65" s="4" t="n"/>
      <c r="C65" s="12" t="n"/>
      <c r="D65" s="12" t="n"/>
      <c r="E65" s="13" t="n"/>
      <c r="F65" s="6" t="n"/>
      <c r="G65" s="14">
        <f>IF($A65="","",SUMIFS('Stock by lot'!$K$3:$K$302,'Stock by lot'!$B$3:$B$302,$A65))</f>
        <v/>
      </c>
      <c r="H65" s="14">
        <f>IF($A65="","",SUMIFS('Stock by lot'!$K$3:$K$302,'Stock by lot'!$B$3:$B$302,$A65,'Stock by lot'!$L$3:$L$302,"&gt;=0"))</f>
        <v/>
      </c>
      <c r="I65" s="15">
        <f>IF(OR($A65="",$F65=""),"",IF($H65&lt;=$F65,"Reorder","OK"))</f>
        <v/>
      </c>
      <c r="J65" s="14">
        <f>IF($A65="","",COUNTIFS('Placements'!$D$3:$D$1002,$A65))</f>
        <v/>
      </c>
      <c r="K65" s="16">
        <f>IF($A65="","",SUMIFS('Stock by lot'!$N$3:$N$302,'Stock by lot'!$B$3:$B$302,$A65))</f>
        <v/>
      </c>
      <c r="L65" s="14">
        <f>IF($I65="Reorder",COUNTIF($I$3:$I65,"Reorder"),"")</f>
        <v/>
      </c>
    </row>
    <row r="66">
      <c r="A66" s="4" t="n"/>
      <c r="B66" s="4" t="n"/>
      <c r="C66" s="12" t="n"/>
      <c r="D66" s="12" t="n"/>
      <c r="E66" s="13" t="n"/>
      <c r="F66" s="6" t="n"/>
      <c r="G66" s="14">
        <f>IF($A66="","",SUMIFS('Stock by lot'!$K$3:$K$302,'Stock by lot'!$B$3:$B$302,$A66))</f>
        <v/>
      </c>
      <c r="H66" s="14">
        <f>IF($A66="","",SUMIFS('Stock by lot'!$K$3:$K$302,'Stock by lot'!$B$3:$B$302,$A66,'Stock by lot'!$L$3:$L$302,"&gt;=0"))</f>
        <v/>
      </c>
      <c r="I66" s="15">
        <f>IF(OR($A66="",$F66=""),"",IF($H66&lt;=$F66,"Reorder","OK"))</f>
        <v/>
      </c>
      <c r="J66" s="14">
        <f>IF($A66="","",COUNTIFS('Placements'!$D$3:$D$1002,$A66))</f>
        <v/>
      </c>
      <c r="K66" s="16">
        <f>IF($A66="","",SUMIFS('Stock by lot'!$N$3:$N$302,'Stock by lot'!$B$3:$B$302,$A66))</f>
        <v/>
      </c>
      <c r="L66" s="14">
        <f>IF($I66="Reorder",COUNTIF($I$3:$I66,"Reorder"),"")</f>
        <v/>
      </c>
    </row>
    <row r="67">
      <c r="A67" s="4" t="n"/>
      <c r="B67" s="4" t="n"/>
      <c r="C67" s="12" t="n"/>
      <c r="D67" s="12" t="n"/>
      <c r="E67" s="13" t="n"/>
      <c r="F67" s="6" t="n"/>
      <c r="G67" s="14">
        <f>IF($A67="","",SUMIFS('Stock by lot'!$K$3:$K$302,'Stock by lot'!$B$3:$B$302,$A67))</f>
        <v/>
      </c>
      <c r="H67" s="14">
        <f>IF($A67="","",SUMIFS('Stock by lot'!$K$3:$K$302,'Stock by lot'!$B$3:$B$302,$A67,'Stock by lot'!$L$3:$L$302,"&gt;=0"))</f>
        <v/>
      </c>
      <c r="I67" s="15">
        <f>IF(OR($A67="",$F67=""),"",IF($H67&lt;=$F67,"Reorder","OK"))</f>
        <v/>
      </c>
      <c r="J67" s="14">
        <f>IF($A67="","",COUNTIFS('Placements'!$D$3:$D$1002,$A67))</f>
        <v/>
      </c>
      <c r="K67" s="16">
        <f>IF($A67="","",SUMIFS('Stock by lot'!$N$3:$N$302,'Stock by lot'!$B$3:$B$302,$A67))</f>
        <v/>
      </c>
      <c r="L67" s="14">
        <f>IF($I67="Reorder",COUNTIF($I$3:$I67,"Reorder"),"")</f>
        <v/>
      </c>
    </row>
    <row r="68">
      <c r="A68" s="4" t="n"/>
      <c r="B68" s="4" t="n"/>
      <c r="C68" s="12" t="n"/>
      <c r="D68" s="12" t="n"/>
      <c r="E68" s="13" t="n"/>
      <c r="F68" s="6" t="n"/>
      <c r="G68" s="14">
        <f>IF($A68="","",SUMIFS('Stock by lot'!$K$3:$K$302,'Stock by lot'!$B$3:$B$302,$A68))</f>
        <v/>
      </c>
      <c r="H68" s="14">
        <f>IF($A68="","",SUMIFS('Stock by lot'!$K$3:$K$302,'Stock by lot'!$B$3:$B$302,$A68,'Stock by lot'!$L$3:$L$302,"&gt;=0"))</f>
        <v/>
      </c>
      <c r="I68" s="15">
        <f>IF(OR($A68="",$F68=""),"",IF($H68&lt;=$F68,"Reorder","OK"))</f>
        <v/>
      </c>
      <c r="J68" s="14">
        <f>IF($A68="","",COUNTIFS('Placements'!$D$3:$D$1002,$A68))</f>
        <v/>
      </c>
      <c r="K68" s="16">
        <f>IF($A68="","",SUMIFS('Stock by lot'!$N$3:$N$302,'Stock by lot'!$B$3:$B$302,$A68))</f>
        <v/>
      </c>
      <c r="L68" s="14">
        <f>IF($I68="Reorder",COUNTIF($I$3:$I68,"Reorder"),"")</f>
        <v/>
      </c>
    </row>
    <row r="69">
      <c r="A69" s="4" t="n"/>
      <c r="B69" s="4" t="n"/>
      <c r="C69" s="12" t="n"/>
      <c r="D69" s="12" t="n"/>
      <c r="E69" s="13" t="n"/>
      <c r="F69" s="6" t="n"/>
      <c r="G69" s="14">
        <f>IF($A69="","",SUMIFS('Stock by lot'!$K$3:$K$302,'Stock by lot'!$B$3:$B$302,$A69))</f>
        <v/>
      </c>
      <c r="H69" s="14">
        <f>IF($A69="","",SUMIFS('Stock by lot'!$K$3:$K$302,'Stock by lot'!$B$3:$B$302,$A69,'Stock by lot'!$L$3:$L$302,"&gt;=0"))</f>
        <v/>
      </c>
      <c r="I69" s="15">
        <f>IF(OR($A69="",$F69=""),"",IF($H69&lt;=$F69,"Reorder","OK"))</f>
        <v/>
      </c>
      <c r="J69" s="14">
        <f>IF($A69="","",COUNTIFS('Placements'!$D$3:$D$1002,$A69))</f>
        <v/>
      </c>
      <c r="K69" s="16">
        <f>IF($A69="","",SUMIFS('Stock by lot'!$N$3:$N$302,'Stock by lot'!$B$3:$B$302,$A69))</f>
        <v/>
      </c>
      <c r="L69" s="14">
        <f>IF($I69="Reorder",COUNTIF($I$3:$I69,"Reorder"),"")</f>
        <v/>
      </c>
    </row>
    <row r="70">
      <c r="A70" s="4" t="n"/>
      <c r="B70" s="4" t="n"/>
      <c r="C70" s="12" t="n"/>
      <c r="D70" s="12" t="n"/>
      <c r="E70" s="13" t="n"/>
      <c r="F70" s="6" t="n"/>
      <c r="G70" s="14">
        <f>IF($A70="","",SUMIFS('Stock by lot'!$K$3:$K$302,'Stock by lot'!$B$3:$B$302,$A70))</f>
        <v/>
      </c>
      <c r="H70" s="14">
        <f>IF($A70="","",SUMIFS('Stock by lot'!$K$3:$K$302,'Stock by lot'!$B$3:$B$302,$A70,'Stock by lot'!$L$3:$L$302,"&gt;=0"))</f>
        <v/>
      </c>
      <c r="I70" s="15">
        <f>IF(OR($A70="",$F70=""),"",IF($H70&lt;=$F70,"Reorder","OK"))</f>
        <v/>
      </c>
      <c r="J70" s="14">
        <f>IF($A70="","",COUNTIFS('Placements'!$D$3:$D$1002,$A70))</f>
        <v/>
      </c>
      <c r="K70" s="16">
        <f>IF($A70="","",SUMIFS('Stock by lot'!$N$3:$N$302,'Stock by lot'!$B$3:$B$302,$A70))</f>
        <v/>
      </c>
      <c r="L70" s="14">
        <f>IF($I70="Reorder",COUNTIF($I$3:$I70,"Reorder"),"")</f>
        <v/>
      </c>
    </row>
    <row r="71">
      <c r="A71" s="4" t="n"/>
      <c r="B71" s="4" t="n"/>
      <c r="C71" s="12" t="n"/>
      <c r="D71" s="12" t="n"/>
      <c r="E71" s="13" t="n"/>
      <c r="F71" s="6" t="n"/>
      <c r="G71" s="14">
        <f>IF($A71="","",SUMIFS('Stock by lot'!$K$3:$K$302,'Stock by lot'!$B$3:$B$302,$A71))</f>
        <v/>
      </c>
      <c r="H71" s="14">
        <f>IF($A71="","",SUMIFS('Stock by lot'!$K$3:$K$302,'Stock by lot'!$B$3:$B$302,$A71,'Stock by lot'!$L$3:$L$302,"&gt;=0"))</f>
        <v/>
      </c>
      <c r="I71" s="15">
        <f>IF(OR($A71="",$F71=""),"",IF($H71&lt;=$F71,"Reorder","OK"))</f>
        <v/>
      </c>
      <c r="J71" s="14">
        <f>IF($A71="","",COUNTIFS('Placements'!$D$3:$D$1002,$A71))</f>
        <v/>
      </c>
      <c r="K71" s="16">
        <f>IF($A71="","",SUMIFS('Stock by lot'!$N$3:$N$302,'Stock by lot'!$B$3:$B$302,$A71))</f>
        <v/>
      </c>
      <c r="L71" s="14">
        <f>IF($I71="Reorder",COUNTIF($I$3:$I71,"Reorder"),"")</f>
        <v/>
      </c>
    </row>
    <row r="72">
      <c r="A72" s="4" t="n"/>
      <c r="B72" s="4" t="n"/>
      <c r="C72" s="12" t="n"/>
      <c r="D72" s="12" t="n"/>
      <c r="E72" s="13" t="n"/>
      <c r="F72" s="6" t="n"/>
      <c r="G72" s="14">
        <f>IF($A72="","",SUMIFS('Stock by lot'!$K$3:$K$302,'Stock by lot'!$B$3:$B$302,$A72))</f>
        <v/>
      </c>
      <c r="H72" s="14">
        <f>IF($A72="","",SUMIFS('Stock by lot'!$K$3:$K$302,'Stock by lot'!$B$3:$B$302,$A72,'Stock by lot'!$L$3:$L$302,"&gt;=0"))</f>
        <v/>
      </c>
      <c r="I72" s="15">
        <f>IF(OR($A72="",$F72=""),"",IF($H72&lt;=$F72,"Reorder","OK"))</f>
        <v/>
      </c>
      <c r="J72" s="14">
        <f>IF($A72="","",COUNTIFS('Placements'!$D$3:$D$1002,$A72))</f>
        <v/>
      </c>
      <c r="K72" s="16">
        <f>IF($A72="","",SUMIFS('Stock by lot'!$N$3:$N$302,'Stock by lot'!$B$3:$B$302,$A72))</f>
        <v/>
      </c>
      <c r="L72" s="14">
        <f>IF($I72="Reorder",COUNTIF($I$3:$I72,"Reorder"),"")</f>
        <v/>
      </c>
    </row>
    <row r="73">
      <c r="A73" s="4" t="n"/>
      <c r="B73" s="4" t="n"/>
      <c r="C73" s="12" t="n"/>
      <c r="D73" s="12" t="n"/>
      <c r="E73" s="13" t="n"/>
      <c r="F73" s="6" t="n"/>
      <c r="G73" s="14">
        <f>IF($A73="","",SUMIFS('Stock by lot'!$K$3:$K$302,'Stock by lot'!$B$3:$B$302,$A73))</f>
        <v/>
      </c>
      <c r="H73" s="14">
        <f>IF($A73="","",SUMIFS('Stock by lot'!$K$3:$K$302,'Stock by lot'!$B$3:$B$302,$A73,'Stock by lot'!$L$3:$L$302,"&gt;=0"))</f>
        <v/>
      </c>
      <c r="I73" s="15">
        <f>IF(OR($A73="",$F73=""),"",IF($H73&lt;=$F73,"Reorder","OK"))</f>
        <v/>
      </c>
      <c r="J73" s="14">
        <f>IF($A73="","",COUNTIFS('Placements'!$D$3:$D$1002,$A73))</f>
        <v/>
      </c>
      <c r="K73" s="16">
        <f>IF($A73="","",SUMIFS('Stock by lot'!$N$3:$N$302,'Stock by lot'!$B$3:$B$302,$A73))</f>
        <v/>
      </c>
      <c r="L73" s="14">
        <f>IF($I73="Reorder",COUNTIF($I$3:$I73,"Reorder"),"")</f>
        <v/>
      </c>
    </row>
    <row r="74">
      <c r="A74" s="4" t="n"/>
      <c r="B74" s="4" t="n"/>
      <c r="C74" s="12" t="n"/>
      <c r="D74" s="12" t="n"/>
      <c r="E74" s="13" t="n"/>
      <c r="F74" s="6" t="n"/>
      <c r="G74" s="14">
        <f>IF($A74="","",SUMIFS('Stock by lot'!$K$3:$K$302,'Stock by lot'!$B$3:$B$302,$A74))</f>
        <v/>
      </c>
      <c r="H74" s="14">
        <f>IF($A74="","",SUMIFS('Stock by lot'!$K$3:$K$302,'Stock by lot'!$B$3:$B$302,$A74,'Stock by lot'!$L$3:$L$302,"&gt;=0"))</f>
        <v/>
      </c>
      <c r="I74" s="15">
        <f>IF(OR($A74="",$F74=""),"",IF($H74&lt;=$F74,"Reorder","OK"))</f>
        <v/>
      </c>
      <c r="J74" s="14">
        <f>IF($A74="","",COUNTIFS('Placements'!$D$3:$D$1002,$A74))</f>
        <v/>
      </c>
      <c r="K74" s="16">
        <f>IF($A74="","",SUMIFS('Stock by lot'!$N$3:$N$302,'Stock by lot'!$B$3:$B$302,$A74))</f>
        <v/>
      </c>
      <c r="L74" s="14">
        <f>IF($I74="Reorder",COUNTIF($I$3:$I74,"Reorder"),"")</f>
        <v/>
      </c>
    </row>
    <row r="75">
      <c r="A75" s="4" t="n"/>
      <c r="B75" s="4" t="n"/>
      <c r="C75" s="12" t="n"/>
      <c r="D75" s="12" t="n"/>
      <c r="E75" s="13" t="n"/>
      <c r="F75" s="6" t="n"/>
      <c r="G75" s="14">
        <f>IF($A75="","",SUMIFS('Stock by lot'!$K$3:$K$302,'Stock by lot'!$B$3:$B$302,$A75))</f>
        <v/>
      </c>
      <c r="H75" s="14">
        <f>IF($A75="","",SUMIFS('Stock by lot'!$K$3:$K$302,'Stock by lot'!$B$3:$B$302,$A75,'Stock by lot'!$L$3:$L$302,"&gt;=0"))</f>
        <v/>
      </c>
      <c r="I75" s="15">
        <f>IF(OR($A75="",$F75=""),"",IF($H75&lt;=$F75,"Reorder","OK"))</f>
        <v/>
      </c>
      <c r="J75" s="14">
        <f>IF($A75="","",COUNTIFS('Placements'!$D$3:$D$1002,$A75))</f>
        <v/>
      </c>
      <c r="K75" s="16">
        <f>IF($A75="","",SUMIFS('Stock by lot'!$N$3:$N$302,'Stock by lot'!$B$3:$B$302,$A75))</f>
        <v/>
      </c>
      <c r="L75" s="14">
        <f>IF($I75="Reorder",COUNTIF($I$3:$I75,"Reorder"),"")</f>
        <v/>
      </c>
    </row>
    <row r="76">
      <c r="A76" s="4" t="n"/>
      <c r="B76" s="4" t="n"/>
      <c r="C76" s="12" t="n"/>
      <c r="D76" s="12" t="n"/>
      <c r="E76" s="13" t="n"/>
      <c r="F76" s="6" t="n"/>
      <c r="G76" s="14">
        <f>IF($A76="","",SUMIFS('Stock by lot'!$K$3:$K$302,'Stock by lot'!$B$3:$B$302,$A76))</f>
        <v/>
      </c>
      <c r="H76" s="14">
        <f>IF($A76="","",SUMIFS('Stock by lot'!$K$3:$K$302,'Stock by lot'!$B$3:$B$302,$A76,'Stock by lot'!$L$3:$L$302,"&gt;=0"))</f>
        <v/>
      </c>
      <c r="I76" s="15">
        <f>IF(OR($A76="",$F76=""),"",IF($H76&lt;=$F76,"Reorder","OK"))</f>
        <v/>
      </c>
      <c r="J76" s="14">
        <f>IF($A76="","",COUNTIFS('Placements'!$D$3:$D$1002,$A76))</f>
        <v/>
      </c>
      <c r="K76" s="16">
        <f>IF($A76="","",SUMIFS('Stock by lot'!$N$3:$N$302,'Stock by lot'!$B$3:$B$302,$A76))</f>
        <v/>
      </c>
      <c r="L76" s="14">
        <f>IF($I76="Reorder",COUNTIF($I$3:$I76,"Reorder"),"")</f>
        <v/>
      </c>
    </row>
    <row r="77">
      <c r="A77" s="4" t="n"/>
      <c r="B77" s="4" t="n"/>
      <c r="C77" s="12" t="n"/>
      <c r="D77" s="12" t="n"/>
      <c r="E77" s="13" t="n"/>
      <c r="F77" s="6" t="n"/>
      <c r="G77" s="14">
        <f>IF($A77="","",SUMIFS('Stock by lot'!$K$3:$K$302,'Stock by lot'!$B$3:$B$302,$A77))</f>
        <v/>
      </c>
      <c r="H77" s="14">
        <f>IF($A77="","",SUMIFS('Stock by lot'!$K$3:$K$302,'Stock by lot'!$B$3:$B$302,$A77,'Stock by lot'!$L$3:$L$302,"&gt;=0"))</f>
        <v/>
      </c>
      <c r="I77" s="15">
        <f>IF(OR($A77="",$F77=""),"",IF($H77&lt;=$F77,"Reorder","OK"))</f>
        <v/>
      </c>
      <c r="J77" s="14">
        <f>IF($A77="","",COUNTIFS('Placements'!$D$3:$D$1002,$A77))</f>
        <v/>
      </c>
      <c r="K77" s="16">
        <f>IF($A77="","",SUMIFS('Stock by lot'!$N$3:$N$302,'Stock by lot'!$B$3:$B$302,$A77))</f>
        <v/>
      </c>
      <c r="L77" s="14">
        <f>IF($I77="Reorder",COUNTIF($I$3:$I77,"Reorder"),"")</f>
        <v/>
      </c>
    </row>
    <row r="78">
      <c r="A78" s="4" t="n"/>
      <c r="B78" s="4" t="n"/>
      <c r="C78" s="12" t="n"/>
      <c r="D78" s="12" t="n"/>
      <c r="E78" s="13" t="n"/>
      <c r="F78" s="6" t="n"/>
      <c r="G78" s="14">
        <f>IF($A78="","",SUMIFS('Stock by lot'!$K$3:$K$302,'Stock by lot'!$B$3:$B$302,$A78))</f>
        <v/>
      </c>
      <c r="H78" s="14">
        <f>IF($A78="","",SUMIFS('Stock by lot'!$K$3:$K$302,'Stock by lot'!$B$3:$B$302,$A78,'Stock by lot'!$L$3:$L$302,"&gt;=0"))</f>
        <v/>
      </c>
      <c r="I78" s="15">
        <f>IF(OR($A78="",$F78=""),"",IF($H78&lt;=$F78,"Reorder","OK"))</f>
        <v/>
      </c>
      <c r="J78" s="14">
        <f>IF($A78="","",COUNTIFS('Placements'!$D$3:$D$1002,$A78))</f>
        <v/>
      </c>
      <c r="K78" s="16">
        <f>IF($A78="","",SUMIFS('Stock by lot'!$N$3:$N$302,'Stock by lot'!$B$3:$B$302,$A78))</f>
        <v/>
      </c>
      <c r="L78" s="14">
        <f>IF($I78="Reorder",COUNTIF($I$3:$I78,"Reorder"),"")</f>
        <v/>
      </c>
    </row>
    <row r="79">
      <c r="A79" s="4" t="n"/>
      <c r="B79" s="4" t="n"/>
      <c r="C79" s="12" t="n"/>
      <c r="D79" s="12" t="n"/>
      <c r="E79" s="13" t="n"/>
      <c r="F79" s="6" t="n"/>
      <c r="G79" s="14">
        <f>IF($A79="","",SUMIFS('Stock by lot'!$K$3:$K$302,'Stock by lot'!$B$3:$B$302,$A79))</f>
        <v/>
      </c>
      <c r="H79" s="14">
        <f>IF($A79="","",SUMIFS('Stock by lot'!$K$3:$K$302,'Stock by lot'!$B$3:$B$302,$A79,'Stock by lot'!$L$3:$L$302,"&gt;=0"))</f>
        <v/>
      </c>
      <c r="I79" s="15">
        <f>IF(OR($A79="",$F79=""),"",IF($H79&lt;=$F79,"Reorder","OK"))</f>
        <v/>
      </c>
      <c r="J79" s="14">
        <f>IF($A79="","",COUNTIFS('Placements'!$D$3:$D$1002,$A79))</f>
        <v/>
      </c>
      <c r="K79" s="16">
        <f>IF($A79="","",SUMIFS('Stock by lot'!$N$3:$N$302,'Stock by lot'!$B$3:$B$302,$A79))</f>
        <v/>
      </c>
      <c r="L79" s="14">
        <f>IF($I79="Reorder",COUNTIF($I$3:$I79,"Reorder"),"")</f>
        <v/>
      </c>
    </row>
    <row r="80">
      <c r="A80" s="4" t="n"/>
      <c r="B80" s="4" t="n"/>
      <c r="C80" s="12" t="n"/>
      <c r="D80" s="12" t="n"/>
      <c r="E80" s="13" t="n"/>
      <c r="F80" s="6" t="n"/>
      <c r="G80" s="14">
        <f>IF($A80="","",SUMIFS('Stock by lot'!$K$3:$K$302,'Stock by lot'!$B$3:$B$302,$A80))</f>
        <v/>
      </c>
      <c r="H80" s="14">
        <f>IF($A80="","",SUMIFS('Stock by lot'!$K$3:$K$302,'Stock by lot'!$B$3:$B$302,$A80,'Stock by lot'!$L$3:$L$302,"&gt;=0"))</f>
        <v/>
      </c>
      <c r="I80" s="15">
        <f>IF(OR($A80="",$F80=""),"",IF($H80&lt;=$F80,"Reorder","OK"))</f>
        <v/>
      </c>
      <c r="J80" s="14">
        <f>IF($A80="","",COUNTIFS('Placements'!$D$3:$D$1002,$A80))</f>
        <v/>
      </c>
      <c r="K80" s="16">
        <f>IF($A80="","",SUMIFS('Stock by lot'!$N$3:$N$302,'Stock by lot'!$B$3:$B$302,$A80))</f>
        <v/>
      </c>
      <c r="L80" s="14">
        <f>IF($I80="Reorder",COUNTIF($I$3:$I80,"Reorder"),"")</f>
        <v/>
      </c>
    </row>
    <row r="81">
      <c r="A81" s="4" t="n"/>
      <c r="B81" s="4" t="n"/>
      <c r="C81" s="12" t="n"/>
      <c r="D81" s="12" t="n"/>
      <c r="E81" s="13" t="n"/>
      <c r="F81" s="6" t="n"/>
      <c r="G81" s="14">
        <f>IF($A81="","",SUMIFS('Stock by lot'!$K$3:$K$302,'Stock by lot'!$B$3:$B$302,$A81))</f>
        <v/>
      </c>
      <c r="H81" s="14">
        <f>IF($A81="","",SUMIFS('Stock by lot'!$K$3:$K$302,'Stock by lot'!$B$3:$B$302,$A81,'Stock by lot'!$L$3:$L$302,"&gt;=0"))</f>
        <v/>
      </c>
      <c r="I81" s="15">
        <f>IF(OR($A81="",$F81=""),"",IF($H81&lt;=$F81,"Reorder","OK"))</f>
        <v/>
      </c>
      <c r="J81" s="14">
        <f>IF($A81="","",COUNTIFS('Placements'!$D$3:$D$1002,$A81))</f>
        <v/>
      </c>
      <c r="K81" s="16">
        <f>IF($A81="","",SUMIFS('Stock by lot'!$N$3:$N$302,'Stock by lot'!$B$3:$B$302,$A81))</f>
        <v/>
      </c>
      <c r="L81" s="14">
        <f>IF($I81="Reorder",COUNTIF($I$3:$I81,"Reorder"),"")</f>
        <v/>
      </c>
    </row>
    <row r="82">
      <c r="A82" s="4" t="n"/>
      <c r="B82" s="4" t="n"/>
      <c r="C82" s="12" t="n"/>
      <c r="D82" s="12" t="n"/>
      <c r="E82" s="13" t="n"/>
      <c r="F82" s="6" t="n"/>
      <c r="G82" s="14">
        <f>IF($A82="","",SUMIFS('Stock by lot'!$K$3:$K$302,'Stock by lot'!$B$3:$B$302,$A82))</f>
        <v/>
      </c>
      <c r="H82" s="14">
        <f>IF($A82="","",SUMIFS('Stock by lot'!$K$3:$K$302,'Stock by lot'!$B$3:$B$302,$A82,'Stock by lot'!$L$3:$L$302,"&gt;=0"))</f>
        <v/>
      </c>
      <c r="I82" s="15">
        <f>IF(OR($A82="",$F82=""),"",IF($H82&lt;=$F82,"Reorder","OK"))</f>
        <v/>
      </c>
      <c r="J82" s="14">
        <f>IF($A82="","",COUNTIFS('Placements'!$D$3:$D$1002,$A82))</f>
        <v/>
      </c>
      <c r="K82" s="16">
        <f>IF($A82="","",SUMIFS('Stock by lot'!$N$3:$N$302,'Stock by lot'!$B$3:$B$302,$A82))</f>
        <v/>
      </c>
      <c r="L82" s="14">
        <f>IF($I82="Reorder",COUNTIF($I$3:$I82,"Reorder"),"")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L82"/>
  <mergeCells count="1">
    <mergeCell ref="A1:L1"/>
  </mergeCells>
  <conditionalFormatting sqref="I3:I82">
    <cfRule type="expression" priority="1" dxfId="0">
      <formula>I3="Reorder"</formula>
    </cfRule>
    <cfRule type="expression" priority="2" dxfId="1">
      <formula>I3="OK"</formula>
    </cfRule>
  </conditionalFormatting>
  <dataValidations count="1">
    <dataValidation sqref="B3:B82" showDropDown="0" showInputMessage="0" showErrorMessage="0" allowBlank="1" errorTitle="Not in the list" error="Pick from the list." type="list">
      <formula1>=Systems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O3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8" customWidth="1" min="3" max="3"/>
    <col width="8" customWidth="1" min="4" max="4"/>
    <col width="8" customWidth="1" min="5" max="5"/>
    <col width="13" customWidth="1" min="6" max="6"/>
    <col width="11" customWidth="1" min="7" max="7"/>
    <col width="9" customWidth="1" min="8" max="8"/>
    <col width="10" customWidth="1" min="9" max="9"/>
    <col width="8" customWidth="1" min="10" max="10"/>
    <col width="8" customWidth="1" min="11" max="11"/>
    <col width="10" customWidth="1" min="12" max="12"/>
    <col width="16" customWidth="1" min="13" max="13"/>
    <col width="11" customWidth="1" min="14" max="14"/>
    <col width="8" customWidth="1" min="15" max="15"/>
  </cols>
  <sheetData>
    <row r="1" ht="22" customHeight="1">
      <c r="A1" s="11" t="inlineStr">
        <is>
          <t>Sample data: delete it and start. How to clear it is on the How to use sheet.</t>
        </is>
      </c>
    </row>
    <row r="2" ht="34" customHeight="1">
      <c r="A2" s="7" t="inlineStr">
        <is>
          <t>Received</t>
        </is>
      </c>
      <c r="B2" s="7" t="inlineStr">
        <is>
          <t>Reference</t>
        </is>
      </c>
      <c r="C2" s="7" t="inlineStr">
        <is>
          <t>System</t>
        </is>
      </c>
      <c r="D2" s="7" t="inlineStr">
        <is>
          <t>Diameter</t>
        </is>
      </c>
      <c r="E2" s="7" t="inlineStr">
        <is>
          <t>Length</t>
        </is>
      </c>
      <c r="F2" s="7" t="inlineStr">
        <is>
          <t>Lot no.</t>
        </is>
      </c>
      <c r="G2" s="7" t="inlineStr">
        <is>
          <t>Expiry</t>
        </is>
      </c>
      <c r="H2" s="7" t="inlineStr">
        <is>
          <t>Qty in</t>
        </is>
      </c>
      <c r="I2" s="7" t="inlineStr">
        <is>
          <t>Wasted / returned</t>
        </is>
      </c>
      <c r="J2" s="7" t="inlineStr">
        <is>
          <t>Placed</t>
        </is>
      </c>
      <c r="K2" s="7" t="inlineStr">
        <is>
          <t>On hand</t>
        </is>
      </c>
      <c r="L2" s="7" t="inlineStr">
        <is>
          <t>Days to expiry</t>
        </is>
      </c>
      <c r="M2" s="7" t="inlineStr">
        <is>
          <t>Expiry warning</t>
        </is>
      </c>
      <c r="N2" s="7" t="inlineStr">
        <is>
          <t>Value</t>
        </is>
      </c>
      <c r="O2" s="7" t="inlineStr">
        <is>
          <t>Warning no.</t>
        </is>
      </c>
    </row>
    <row r="3">
      <c r="A3" s="5" t="n">
        <v>46025</v>
      </c>
      <c r="B3" s="4" t="inlineStr">
        <is>
          <t>OB-410100</t>
        </is>
      </c>
      <c r="C3" s="15">
        <f>IF($B3="","",IFERROR(INDEX('Catalogue'!$B$3:$B$82,MATCH($B3,'Catalogue'!$A$3:$A$82,0)),""))</f>
        <v/>
      </c>
      <c r="D3" s="17">
        <f>IF($B3="","",IFERROR(INDEX('Catalogue'!$C$3:$C$82,MATCH($B3,'Catalogue'!$A$3:$A$82,0)),""))</f>
        <v/>
      </c>
      <c r="E3" s="17">
        <f>IF($B3="","",IFERROR(INDEX('Catalogue'!$D$3:$D$82,MATCH($B3,'Catalogue'!$A$3:$A$82,0)),""))</f>
        <v/>
      </c>
      <c r="F3" s="18" t="inlineStr">
        <is>
          <t>OB72310</t>
        </is>
      </c>
      <c r="G3" s="5" t="n">
        <v>47266</v>
      </c>
      <c r="H3" s="6" t="n">
        <v>5</v>
      </c>
      <c r="I3" s="6" t="n"/>
      <c r="J3" s="14">
        <f>IF($F3="","",COUNTIFS('Placements'!$E$3:$E$1002,$F3))</f>
        <v/>
      </c>
      <c r="K3" s="14">
        <f>IF($F3="","",N($H3)-N($I3)-N($J3))</f>
        <v/>
      </c>
      <c r="L3" s="14">
        <f>IF(OR($F3="",$G3=""),"",$G3-'Settings'!$B$6)</f>
        <v/>
      </c>
      <c r="M3" s="15">
        <f>IF(OR($F3="",$G3=""),"",IF($K3&lt;=0,"",IF($L3&lt;0,"Expired",IF($L3&lt;='Settings'!$B$8,"Within 30 days",IF($L3&lt;='Settings'!$B$7,"Expiring soon","OK")))))</f>
        <v/>
      </c>
      <c r="N3" s="16">
        <f>IF($F3="","",$K3*N(IFERROR(INDEX('Catalogue'!$E$3:$E$82,MATCH($B3,'Catalogue'!$A$3:$A$82,0)),"")))</f>
        <v/>
      </c>
      <c r="O3" s="14">
        <f>IF(AND(ISNUMBER($L3),$L3&lt;='Settings'!$B$7,N($K3)&gt;0),SUMPRODUCT(($L$3:$L3&lt;='Settings'!$B$7)*ISNUMBER($L$3:$L3)*($K$3:$K3&gt;0)),"")</f>
        <v/>
      </c>
    </row>
    <row r="4">
      <c r="A4" s="5" t="n">
        <v>46025</v>
      </c>
      <c r="B4" s="4" t="inlineStr">
        <is>
          <t>NX-500080</t>
        </is>
      </c>
      <c r="C4" s="15">
        <f>IF($B4="","",IFERROR(INDEX('Catalogue'!$B$3:$B$82,MATCH($B4,'Catalogue'!$A$3:$A$82,0)),""))</f>
        <v/>
      </c>
      <c r="D4" s="17">
        <f>IF($B4="","",IFERROR(INDEX('Catalogue'!$C$3:$C$82,MATCH($B4,'Catalogue'!$A$3:$A$82,0)),""))</f>
        <v/>
      </c>
      <c r="E4" s="17">
        <f>IF($B4="","",IFERROR(INDEX('Catalogue'!$D$3:$D$82,MATCH($B4,'Catalogue'!$A$3:$A$82,0)),""))</f>
        <v/>
      </c>
      <c r="F4" s="18" t="inlineStr">
        <is>
          <t>NX73936</t>
        </is>
      </c>
      <c r="G4" s="5" t="n">
        <v>47631</v>
      </c>
      <c r="H4" s="6" t="n">
        <v>3</v>
      </c>
      <c r="I4" s="6" t="n"/>
      <c r="J4" s="14">
        <f>IF($F4="","",COUNTIFS('Placements'!$E$3:$E$1002,$F4))</f>
        <v/>
      </c>
      <c r="K4" s="14">
        <f>IF($F4="","",N($H4)-N($I4)-N($J4))</f>
        <v/>
      </c>
      <c r="L4" s="14">
        <f>IF(OR($F4="",$G4=""),"",$G4-'Settings'!$B$6)</f>
        <v/>
      </c>
      <c r="M4" s="15">
        <f>IF(OR($F4="",$G4=""),"",IF($K4&lt;=0,"",IF($L4&lt;0,"Expired",IF($L4&lt;='Settings'!$B$8,"Within 30 days",IF($L4&lt;='Settings'!$B$7,"Expiring soon","OK")))))</f>
        <v/>
      </c>
      <c r="N4" s="16">
        <f>IF($F4="","",$K4*N(IFERROR(INDEX('Catalogue'!$E$3:$E$82,MATCH($B4,'Catalogue'!$A$3:$A$82,0)),"")))</f>
        <v/>
      </c>
      <c r="O4" s="14">
        <f>IF(AND(ISNUMBER($L4),$L4&lt;='Settings'!$B$7,N($K4)&gt;0),SUMPRODUCT(($L$3:$L4&lt;='Settings'!$B$7)*ISNUMBER($L$3:$L4)*($K$3:$K4&gt;0)),"")</f>
        <v/>
      </c>
    </row>
    <row r="5">
      <c r="A5" s="5" t="n">
        <v>46026</v>
      </c>
      <c r="B5" s="4" t="inlineStr">
        <is>
          <t>KT-350100</t>
        </is>
      </c>
      <c r="C5" s="15">
        <f>IF($B5="","",IFERROR(INDEX('Catalogue'!$B$3:$B$82,MATCH($B5,'Catalogue'!$A$3:$A$82,0)),""))</f>
        <v/>
      </c>
      <c r="D5" s="17">
        <f>IF($B5="","",IFERROR(INDEX('Catalogue'!$C$3:$C$82,MATCH($B5,'Catalogue'!$A$3:$A$82,0)),""))</f>
        <v/>
      </c>
      <c r="E5" s="17">
        <f>IF($B5="","",IFERROR(INDEX('Catalogue'!$D$3:$D$82,MATCH($B5,'Catalogue'!$A$3:$A$82,0)),""))</f>
        <v/>
      </c>
      <c r="F5" s="18" t="inlineStr">
        <is>
          <t>KT70102</t>
        </is>
      </c>
      <c r="G5" s="5" t="n">
        <v>47327</v>
      </c>
      <c r="H5" s="6" t="n">
        <v>10</v>
      </c>
      <c r="I5" s="6" t="n"/>
      <c r="J5" s="14">
        <f>IF($F5="","",COUNTIFS('Placements'!$E$3:$E$1002,$F5))</f>
        <v/>
      </c>
      <c r="K5" s="14">
        <f>IF($F5="","",N($H5)-N($I5)-N($J5))</f>
        <v/>
      </c>
      <c r="L5" s="14">
        <f>IF(OR($F5="",$G5=""),"",$G5-'Settings'!$B$6)</f>
        <v/>
      </c>
      <c r="M5" s="15">
        <f>IF(OR($F5="",$G5=""),"",IF($K5&lt;=0,"",IF($L5&lt;0,"Expired",IF($L5&lt;='Settings'!$B$8,"Within 30 days",IF($L5&lt;='Settings'!$B$7,"Expiring soon","OK")))))</f>
        <v/>
      </c>
      <c r="N5" s="16">
        <f>IF($F5="","",$K5*N(IFERROR(INDEX('Catalogue'!$E$3:$E$82,MATCH($B5,'Catalogue'!$A$3:$A$82,0)),"")))</f>
        <v/>
      </c>
      <c r="O5" s="14">
        <f>IF(AND(ISNUMBER($L5),$L5&lt;='Settings'!$B$7,N($K5)&gt;0),SUMPRODUCT(($L$3:$L5&lt;='Settings'!$B$7)*ISNUMBER($L$3:$L5)*($K$3:$K5&gt;0)),"")</f>
        <v/>
      </c>
    </row>
    <row r="6">
      <c r="A6" s="5" t="n">
        <v>46026</v>
      </c>
      <c r="B6" s="4" t="inlineStr">
        <is>
          <t>KT-450085</t>
        </is>
      </c>
      <c r="C6" s="15">
        <f>IF($B6="","",IFERROR(INDEX('Catalogue'!$B$3:$B$82,MATCH($B6,'Catalogue'!$A$3:$A$82,0)),""))</f>
        <v/>
      </c>
      <c r="D6" s="17">
        <f>IF($B6="","",IFERROR(INDEX('Catalogue'!$C$3:$C$82,MATCH($B6,'Catalogue'!$A$3:$A$82,0)),""))</f>
        <v/>
      </c>
      <c r="E6" s="17">
        <f>IF($B6="","",IFERROR(INDEX('Catalogue'!$D$3:$D$82,MATCH($B6,'Catalogue'!$A$3:$A$82,0)),""))</f>
        <v/>
      </c>
      <c r="F6" s="18" t="inlineStr">
        <is>
          <t>KT70826</t>
        </is>
      </c>
      <c r="G6" s="5" t="n">
        <v>48180</v>
      </c>
      <c r="H6" s="6" t="n">
        <v>5</v>
      </c>
      <c r="I6" s="6" t="n"/>
      <c r="J6" s="14">
        <f>IF($F6="","",COUNTIFS('Placements'!$E$3:$E$1002,$F6))</f>
        <v/>
      </c>
      <c r="K6" s="14">
        <f>IF($F6="","",N($H6)-N($I6)-N($J6))</f>
        <v/>
      </c>
      <c r="L6" s="14">
        <f>IF(OR($F6="",$G6=""),"",$G6-'Settings'!$B$6)</f>
        <v/>
      </c>
      <c r="M6" s="15">
        <f>IF(OR($F6="",$G6=""),"",IF($K6&lt;=0,"",IF($L6&lt;0,"Expired",IF($L6&lt;='Settings'!$B$8,"Within 30 days",IF($L6&lt;='Settings'!$B$7,"Expiring soon","OK")))))</f>
        <v/>
      </c>
      <c r="N6" s="16">
        <f>IF($F6="","",$K6*N(IFERROR(INDEX('Catalogue'!$E$3:$E$82,MATCH($B6,'Catalogue'!$A$3:$A$82,0)),"")))</f>
        <v/>
      </c>
      <c r="O6" s="14">
        <f>IF(AND(ISNUMBER($L6),$L6&lt;='Settings'!$B$7,N($K6)&gt;0),SUMPRODUCT(($L$3:$L6&lt;='Settings'!$B$7)*ISNUMBER($L$3:$L6)*($K$3:$K6&gt;0)),"")</f>
        <v/>
      </c>
    </row>
    <row r="7">
      <c r="A7" s="5" t="n">
        <v>46026</v>
      </c>
      <c r="B7" s="4" t="inlineStr">
        <is>
          <t>KT-500085</t>
        </is>
      </c>
      <c r="C7" s="15">
        <f>IF($B7="","",IFERROR(INDEX('Catalogue'!$B$3:$B$82,MATCH($B7,'Catalogue'!$A$3:$A$82,0)),""))</f>
        <v/>
      </c>
      <c r="D7" s="17">
        <f>IF($B7="","",IFERROR(INDEX('Catalogue'!$C$3:$C$82,MATCH($B7,'Catalogue'!$A$3:$A$82,0)),""))</f>
        <v/>
      </c>
      <c r="E7" s="17">
        <f>IF($B7="","",IFERROR(INDEX('Catalogue'!$D$3:$D$82,MATCH($B7,'Catalogue'!$A$3:$A$82,0)),""))</f>
        <v/>
      </c>
      <c r="F7" s="18" t="inlineStr">
        <is>
          <t>KT71183</t>
        </is>
      </c>
      <c r="G7" s="5" t="n">
        <v>47692</v>
      </c>
      <c r="H7" s="6" t="n">
        <v>5</v>
      </c>
      <c r="I7" s="6" t="n"/>
      <c r="J7" s="14">
        <f>IF($F7="","",COUNTIFS('Placements'!$E$3:$E$1002,$F7))</f>
        <v/>
      </c>
      <c r="K7" s="14">
        <f>IF($F7="","",N($H7)-N($I7)-N($J7))</f>
        <v/>
      </c>
      <c r="L7" s="14">
        <f>IF(OR($F7="",$G7=""),"",$G7-'Settings'!$B$6)</f>
        <v/>
      </c>
      <c r="M7" s="15">
        <f>IF(OR($F7="",$G7=""),"",IF($K7&lt;=0,"",IF($L7&lt;0,"Expired",IF($L7&lt;='Settings'!$B$8,"Within 30 days",IF($L7&lt;='Settings'!$B$7,"Expiring soon","OK")))))</f>
        <v/>
      </c>
      <c r="N7" s="16">
        <f>IF($F7="","",$K7*N(IFERROR(INDEX('Catalogue'!$E$3:$E$82,MATCH($B7,'Catalogue'!$A$3:$A$82,0)),"")))</f>
        <v/>
      </c>
      <c r="O7" s="14">
        <f>IF(AND(ISNUMBER($L7),$L7&lt;='Settings'!$B$7,N($K7)&gt;0),SUMPRODUCT(($L$3:$L7&lt;='Settings'!$B$7)*ISNUMBER($L$3:$L7)*($K$3:$K7&gt;0)),"")</f>
        <v/>
      </c>
    </row>
    <row r="8">
      <c r="A8" s="5" t="n">
        <v>46027</v>
      </c>
      <c r="B8" s="4" t="inlineStr">
        <is>
          <t>KT-350115</t>
        </is>
      </c>
      <c r="C8" s="15">
        <f>IF($B8="","",IFERROR(INDEX('Catalogue'!$B$3:$B$82,MATCH($B8,'Catalogue'!$A$3:$A$82,0)),""))</f>
        <v/>
      </c>
      <c r="D8" s="17">
        <f>IF($B8="","",IFERROR(INDEX('Catalogue'!$C$3:$C$82,MATCH($B8,'Catalogue'!$A$3:$A$82,0)),""))</f>
        <v/>
      </c>
      <c r="E8" s="17">
        <f>IF($B8="","",IFERROR(INDEX('Catalogue'!$D$3:$D$82,MATCH($B8,'Catalogue'!$A$3:$A$82,0)),""))</f>
        <v/>
      </c>
      <c r="F8" s="18" t="inlineStr">
        <is>
          <t>KT70228</t>
        </is>
      </c>
      <c r="G8" s="5" t="n">
        <v>47935</v>
      </c>
      <c r="H8" s="6" t="n">
        <v>5</v>
      </c>
      <c r="I8" s="6" t="n"/>
      <c r="J8" s="14">
        <f>IF($F8="","",COUNTIFS('Placements'!$E$3:$E$1002,$F8))</f>
        <v/>
      </c>
      <c r="K8" s="14">
        <f>IF($F8="","",N($H8)-N($I8)-N($J8))</f>
        <v/>
      </c>
      <c r="L8" s="14">
        <f>IF(OR($F8="",$G8=""),"",$G8-'Settings'!$B$6)</f>
        <v/>
      </c>
      <c r="M8" s="15">
        <f>IF(OR($F8="",$G8=""),"",IF($K8&lt;=0,"",IF($L8&lt;0,"Expired",IF($L8&lt;='Settings'!$B$8,"Within 30 days",IF($L8&lt;='Settings'!$B$7,"Expiring soon","OK")))))</f>
        <v/>
      </c>
      <c r="N8" s="16">
        <f>IF($F8="","",$K8*N(IFERROR(INDEX('Catalogue'!$E$3:$E$82,MATCH($B8,'Catalogue'!$A$3:$A$82,0)),"")))</f>
        <v/>
      </c>
      <c r="O8" s="14">
        <f>IF(AND(ISNUMBER($L8),$L8&lt;='Settings'!$B$7,N($K8)&gt;0),SUMPRODUCT(($L$3:$L8&lt;='Settings'!$B$7)*ISNUMBER($L$3:$L8)*($K$3:$K8&gt;0)),"")</f>
        <v/>
      </c>
    </row>
    <row r="9">
      <c r="A9" s="5" t="n">
        <v>46027</v>
      </c>
      <c r="B9" s="4" t="inlineStr">
        <is>
          <t>KT-400100</t>
        </is>
      </c>
      <c r="C9" s="15">
        <f>IF($B9="","",IFERROR(INDEX('Catalogue'!$B$3:$B$82,MATCH($B9,'Catalogue'!$A$3:$A$82,0)),""))</f>
        <v/>
      </c>
      <c r="D9" s="17">
        <f>IF($B9="","",IFERROR(INDEX('Catalogue'!$C$3:$C$82,MATCH($B9,'Catalogue'!$A$3:$A$82,0)),""))</f>
        <v/>
      </c>
      <c r="E9" s="17">
        <f>IF($B9="","",IFERROR(INDEX('Catalogue'!$D$3:$D$82,MATCH($B9,'Catalogue'!$A$3:$A$82,0)),""))</f>
        <v/>
      </c>
      <c r="F9" s="18" t="inlineStr">
        <is>
          <t>KT70459</t>
        </is>
      </c>
      <c r="G9" s="5" t="n">
        <v>47450</v>
      </c>
      <c r="H9" s="6" t="n">
        <v>5</v>
      </c>
      <c r="I9" s="6" t="n">
        <v>1</v>
      </c>
      <c r="J9" s="14">
        <f>IF($F9="","",COUNTIFS('Placements'!$E$3:$E$1002,$F9))</f>
        <v/>
      </c>
      <c r="K9" s="14">
        <f>IF($F9="","",N($H9)-N($I9)-N($J9))</f>
        <v/>
      </c>
      <c r="L9" s="14">
        <f>IF(OR($F9="",$G9=""),"",$G9-'Settings'!$B$6)</f>
        <v/>
      </c>
      <c r="M9" s="15">
        <f>IF(OR($F9="",$G9=""),"",IF($K9&lt;=0,"",IF($L9&lt;0,"Expired",IF($L9&lt;='Settings'!$B$8,"Within 30 days",IF($L9&lt;='Settings'!$B$7,"Expiring soon","OK")))))</f>
        <v/>
      </c>
      <c r="N9" s="16">
        <f>IF($F9="","",$K9*N(IFERROR(INDEX('Catalogue'!$E$3:$E$82,MATCH($B9,'Catalogue'!$A$3:$A$82,0)),"")))</f>
        <v/>
      </c>
      <c r="O9" s="14">
        <f>IF(AND(ISNUMBER($L9),$L9&lt;='Settings'!$B$7,N($K9)&gt;0),SUMPRODUCT(($L$3:$L9&lt;='Settings'!$B$7)*ISNUMBER($L$3:$L9)*($K$3:$K9&gt;0)),"")</f>
        <v/>
      </c>
    </row>
    <row r="10">
      <c r="A10" s="5" t="n">
        <v>46027</v>
      </c>
      <c r="B10" s="4" t="inlineStr">
        <is>
          <t>OB-330100</t>
        </is>
      </c>
      <c r="C10" s="15">
        <f>IF($B10="","",IFERROR(INDEX('Catalogue'!$B$3:$B$82,MATCH($B10,'Catalogue'!$A$3:$A$82,0)),""))</f>
        <v/>
      </c>
      <c r="D10" s="17">
        <f>IF($B10="","",IFERROR(INDEX('Catalogue'!$C$3:$C$82,MATCH($B10,'Catalogue'!$A$3:$A$82,0)),""))</f>
        <v/>
      </c>
      <c r="E10" s="17">
        <f>IF($B10="","",IFERROR(INDEX('Catalogue'!$D$3:$D$82,MATCH($B10,'Catalogue'!$A$3:$A$82,0)),""))</f>
        <v/>
      </c>
      <c r="F10" s="18" t="inlineStr">
        <is>
          <t>OB71789</t>
        </is>
      </c>
      <c r="G10" s="5" t="n">
        <v>47996</v>
      </c>
      <c r="H10" s="6" t="n">
        <v>3</v>
      </c>
      <c r="I10" s="6" t="n"/>
      <c r="J10" s="14">
        <f>IF($F10="","",COUNTIFS('Placements'!$E$3:$E$1002,$F10))</f>
        <v/>
      </c>
      <c r="K10" s="14">
        <f>IF($F10="","",N($H10)-N($I10)-N($J10))</f>
        <v/>
      </c>
      <c r="L10" s="14">
        <f>IF(OR($F10="",$G10=""),"",$G10-'Settings'!$B$6)</f>
        <v/>
      </c>
      <c r="M10" s="15">
        <f>IF(OR($F10="",$G10=""),"",IF($K10&lt;=0,"",IF($L10&lt;0,"Expired",IF($L10&lt;='Settings'!$B$8,"Within 30 days",IF($L10&lt;='Settings'!$B$7,"Expiring soon","OK")))))</f>
        <v/>
      </c>
      <c r="N10" s="16">
        <f>IF($F10="","",$K10*N(IFERROR(INDEX('Catalogue'!$E$3:$E$82,MATCH($B10,'Catalogue'!$A$3:$A$82,0)),"")))</f>
        <v/>
      </c>
      <c r="O10" s="14">
        <f>IF(AND(ISNUMBER($L10),$L10&lt;='Settings'!$B$7,N($K10)&gt;0),SUMPRODUCT(($L$3:$L10&lt;='Settings'!$B$7)*ISNUMBER($L$3:$L10)*($K$3:$K10&gt;0)),"")</f>
        <v/>
      </c>
    </row>
    <row r="11">
      <c r="A11" s="5" t="n">
        <v>46027</v>
      </c>
      <c r="B11" s="4" t="inlineStr">
        <is>
          <t>OB-480080</t>
        </is>
      </c>
      <c r="C11" s="15">
        <f>IF($B11="","",IFERROR(INDEX('Catalogue'!$B$3:$B$82,MATCH($B11,'Catalogue'!$A$3:$A$82,0)),""))</f>
        <v/>
      </c>
      <c r="D11" s="17">
        <f>IF($B11="","",IFERROR(INDEX('Catalogue'!$C$3:$C$82,MATCH($B11,'Catalogue'!$A$3:$A$82,0)),""))</f>
        <v/>
      </c>
      <c r="E11" s="17">
        <f>IF($B11="","",IFERROR(INDEX('Catalogue'!$D$3:$D$82,MATCH($B11,'Catalogue'!$A$3:$A$82,0)),""))</f>
        <v/>
      </c>
      <c r="F11" s="18" t="inlineStr">
        <is>
          <t>OB72853</t>
        </is>
      </c>
      <c r="G11" s="5" t="n">
        <v>47754</v>
      </c>
      <c r="H11" s="6" t="n">
        <v>3</v>
      </c>
      <c r="I11" s="6" t="n"/>
      <c r="J11" s="14">
        <f>IF($F11="","",COUNTIFS('Placements'!$E$3:$E$1002,$F11))</f>
        <v/>
      </c>
      <c r="K11" s="14">
        <f>IF($F11="","",N($H11)-N($I11)-N($J11))</f>
        <v/>
      </c>
      <c r="L11" s="14">
        <f>IF(OR($F11="",$G11=""),"",$G11-'Settings'!$B$6)</f>
        <v/>
      </c>
      <c r="M11" s="15">
        <f>IF(OR($F11="",$G11=""),"",IF($K11&lt;=0,"",IF($L11&lt;0,"Expired",IF($L11&lt;='Settings'!$B$8,"Within 30 days",IF($L11&lt;='Settings'!$B$7,"Expiring soon","OK")))))</f>
        <v/>
      </c>
      <c r="N11" s="16">
        <f>IF($F11="","",$K11*N(IFERROR(INDEX('Catalogue'!$E$3:$E$82,MATCH($B11,'Catalogue'!$A$3:$A$82,0)),"")))</f>
        <v/>
      </c>
      <c r="O11" s="14">
        <f>IF(AND(ISNUMBER($L11),$L11&lt;='Settings'!$B$7,N($K11)&gt;0),SUMPRODUCT(($L$3:$L11&lt;='Settings'!$B$7)*ISNUMBER($L$3:$L11)*($K$3:$K11&gt;0)),"")</f>
        <v/>
      </c>
    </row>
    <row r="12">
      <c r="A12" s="5" t="n">
        <v>46028</v>
      </c>
      <c r="B12" s="4" t="inlineStr">
        <is>
          <t>OB-410120</t>
        </is>
      </c>
      <c r="C12" s="15">
        <f>IF($B12="","",IFERROR(INDEX('Catalogue'!$B$3:$B$82,MATCH($B12,'Catalogue'!$A$3:$A$82,0)),""))</f>
        <v/>
      </c>
      <c r="D12" s="17">
        <f>IF($B12="","",IFERROR(INDEX('Catalogue'!$C$3:$C$82,MATCH($B12,'Catalogue'!$A$3:$A$82,0)),""))</f>
        <v/>
      </c>
      <c r="E12" s="17">
        <f>IF($B12="","",IFERROR(INDEX('Catalogue'!$D$3:$D$82,MATCH($B12,'Catalogue'!$A$3:$A$82,0)),""))</f>
        <v/>
      </c>
      <c r="F12" s="18" t="inlineStr">
        <is>
          <t>OB72679</t>
        </is>
      </c>
      <c r="G12" s="5" t="n">
        <v>47297</v>
      </c>
      <c r="H12" s="6" t="n">
        <v>3</v>
      </c>
      <c r="I12" s="6" t="n"/>
      <c r="J12" s="14">
        <f>IF($F12="","",COUNTIFS('Placements'!$E$3:$E$1002,$F12))</f>
        <v/>
      </c>
      <c r="K12" s="14">
        <f>IF($F12="","",N($H12)-N($I12)-N($J12))</f>
        <v/>
      </c>
      <c r="L12" s="14">
        <f>IF(OR($F12="",$G12=""),"",$G12-'Settings'!$B$6)</f>
        <v/>
      </c>
      <c r="M12" s="15">
        <f>IF(OR($F12="",$G12=""),"",IF($K12&lt;=0,"",IF($L12&lt;0,"Expired",IF($L12&lt;='Settings'!$B$8,"Within 30 days",IF($L12&lt;='Settings'!$B$7,"Expiring soon","OK")))))</f>
        <v/>
      </c>
      <c r="N12" s="16">
        <f>IF($F12="","",$K12*N(IFERROR(INDEX('Catalogue'!$E$3:$E$82,MATCH($B12,'Catalogue'!$A$3:$A$82,0)),"")))</f>
        <v/>
      </c>
      <c r="O12" s="14">
        <f>IF(AND(ISNUMBER($L12),$L12&lt;='Settings'!$B$7,N($K12)&gt;0),SUMPRODUCT(($L$3:$L12&lt;='Settings'!$B$7)*ISNUMBER($L$3:$L12)*($K$3:$K12&gt;0)),"")</f>
        <v/>
      </c>
    </row>
    <row r="13">
      <c r="A13" s="5" t="n">
        <v>46028</v>
      </c>
      <c r="B13" s="4" t="inlineStr">
        <is>
          <t>OB-480100</t>
        </is>
      </c>
      <c r="C13" s="15">
        <f>IF($B13="","",IFERROR(INDEX('Catalogue'!$B$3:$B$82,MATCH($B13,'Catalogue'!$A$3:$A$82,0)),""))</f>
        <v/>
      </c>
      <c r="D13" s="17">
        <f>IF($B13="","",IFERROR(INDEX('Catalogue'!$C$3:$C$82,MATCH($B13,'Catalogue'!$A$3:$A$82,0)),""))</f>
        <v/>
      </c>
      <c r="E13" s="17">
        <f>IF($B13="","",IFERROR(INDEX('Catalogue'!$D$3:$D$82,MATCH($B13,'Catalogue'!$A$3:$A$82,0)),""))</f>
        <v/>
      </c>
      <c r="F13" s="18" t="inlineStr">
        <is>
          <t>OB73105</t>
        </is>
      </c>
      <c r="G13" s="5" t="n">
        <v>47358</v>
      </c>
      <c r="H13" s="6" t="n">
        <v>10</v>
      </c>
      <c r="I13" s="6" t="n"/>
      <c r="J13" s="14">
        <f>IF($F13="","",COUNTIFS('Placements'!$E$3:$E$1002,$F13))</f>
        <v/>
      </c>
      <c r="K13" s="14">
        <f>IF($F13="","",N($H13)-N($I13)-N($J13))</f>
        <v/>
      </c>
      <c r="L13" s="14">
        <f>IF(OR($F13="",$G13=""),"",$G13-'Settings'!$B$6)</f>
        <v/>
      </c>
      <c r="M13" s="15">
        <f>IF(OR($F13="",$G13=""),"",IF($K13&lt;=0,"",IF($L13&lt;0,"Expired",IF($L13&lt;='Settings'!$B$8,"Within 30 days",IF($L13&lt;='Settings'!$B$7,"Expiring soon","OK")))))</f>
        <v/>
      </c>
      <c r="N13" s="16">
        <f>IF($F13="","",$K13*N(IFERROR(INDEX('Catalogue'!$E$3:$E$82,MATCH($B13,'Catalogue'!$A$3:$A$82,0)),"")))</f>
        <v/>
      </c>
      <c r="O13" s="14">
        <f>IF(AND(ISNUMBER($L13),$L13&lt;='Settings'!$B$7,N($K13)&gt;0),SUMPRODUCT(($L$3:$L13&lt;='Settings'!$B$7)*ISNUMBER($L$3:$L13)*($K$3:$K13&gt;0)),"")</f>
        <v/>
      </c>
    </row>
    <row r="14">
      <c r="A14" s="5" t="n">
        <v>46028</v>
      </c>
      <c r="B14" s="4" t="inlineStr">
        <is>
          <t>NX-420100</t>
        </is>
      </c>
      <c r="C14" s="15">
        <f>IF($B14="","",IFERROR(INDEX('Catalogue'!$B$3:$B$82,MATCH($B14,'Catalogue'!$A$3:$A$82,0)),""))</f>
        <v/>
      </c>
      <c r="D14" s="17">
        <f>IF($B14="","",IFERROR(INDEX('Catalogue'!$C$3:$C$82,MATCH($B14,'Catalogue'!$A$3:$A$82,0)),""))</f>
        <v/>
      </c>
      <c r="E14" s="17">
        <f>IF($B14="","",IFERROR(INDEX('Catalogue'!$D$3:$D$82,MATCH($B14,'Catalogue'!$A$3:$A$82,0)),""))</f>
        <v/>
      </c>
      <c r="F14" s="18" t="inlineStr">
        <is>
          <t>NX73297</t>
        </is>
      </c>
      <c r="G14" s="5" t="n">
        <v>47236</v>
      </c>
      <c r="H14" s="6" t="n">
        <v>5</v>
      </c>
      <c r="I14" s="6" t="n"/>
      <c r="J14" s="14">
        <f>IF($F14="","",COUNTIFS('Placements'!$E$3:$E$1002,$F14))</f>
        <v/>
      </c>
      <c r="K14" s="14">
        <f>IF($F14="","",N($H14)-N($I14)-N($J14))</f>
        <v/>
      </c>
      <c r="L14" s="14">
        <f>IF(OR($F14="",$G14=""),"",$G14-'Settings'!$B$6)</f>
        <v/>
      </c>
      <c r="M14" s="15">
        <f>IF(OR($F14="",$G14=""),"",IF($K14&lt;=0,"",IF($L14&lt;0,"Expired",IF($L14&lt;='Settings'!$B$8,"Within 30 days",IF($L14&lt;='Settings'!$B$7,"Expiring soon","OK")))))</f>
        <v/>
      </c>
      <c r="N14" s="16">
        <f>IF($F14="","",$K14*N(IFERROR(INDEX('Catalogue'!$E$3:$E$82,MATCH($B14,'Catalogue'!$A$3:$A$82,0)),"")))</f>
        <v/>
      </c>
      <c r="O14" s="14">
        <f>IF(AND(ISNUMBER($L14),$L14&lt;='Settings'!$B$7,N($K14)&gt;0),SUMPRODUCT(($L$3:$L14&lt;='Settings'!$B$7)*ISNUMBER($L$3:$L14)*($K$3:$K14&gt;0)),"")</f>
        <v/>
      </c>
    </row>
    <row r="15">
      <c r="A15" s="5" t="n">
        <v>46029</v>
      </c>
      <c r="B15" s="4" t="inlineStr">
        <is>
          <t>KT-400115</t>
        </is>
      </c>
      <c r="C15" s="15">
        <f>IF($B15="","",IFERROR(INDEX('Catalogue'!$B$3:$B$82,MATCH($B15,'Catalogue'!$A$3:$A$82,0)),""))</f>
        <v/>
      </c>
      <c r="D15" s="17">
        <f>IF($B15="","",IFERROR(INDEX('Catalogue'!$C$3:$C$82,MATCH($B15,'Catalogue'!$A$3:$A$82,0)),""))</f>
        <v/>
      </c>
      <c r="E15" s="17">
        <f>IF($B15="","",IFERROR(INDEX('Catalogue'!$D$3:$D$82,MATCH($B15,'Catalogue'!$A$3:$A$82,0)),""))</f>
        <v/>
      </c>
      <c r="F15" s="18" t="inlineStr">
        <is>
          <t>KT70778</t>
        </is>
      </c>
      <c r="G15" s="5" t="n">
        <v>47754</v>
      </c>
      <c r="H15" s="6" t="n">
        <v>10</v>
      </c>
      <c r="I15" s="6" t="n"/>
      <c r="J15" s="14">
        <f>IF($F15="","",COUNTIFS('Placements'!$E$3:$E$1002,$F15))</f>
        <v/>
      </c>
      <c r="K15" s="14">
        <f>IF($F15="","",N($H15)-N($I15)-N($J15))</f>
        <v/>
      </c>
      <c r="L15" s="14">
        <f>IF(OR($F15="",$G15=""),"",$G15-'Settings'!$B$6)</f>
        <v/>
      </c>
      <c r="M15" s="15">
        <f>IF(OR($F15="",$G15=""),"",IF($K15&lt;=0,"",IF($L15&lt;0,"Expired",IF($L15&lt;='Settings'!$B$8,"Within 30 days",IF($L15&lt;='Settings'!$B$7,"Expiring soon","OK")))))</f>
        <v/>
      </c>
      <c r="N15" s="16">
        <f>IF($F15="","",$K15*N(IFERROR(INDEX('Catalogue'!$E$3:$E$82,MATCH($B15,'Catalogue'!$A$3:$A$82,0)),"")))</f>
        <v/>
      </c>
      <c r="O15" s="14">
        <f>IF(AND(ISNUMBER($L15),$L15&lt;='Settings'!$B$7,N($K15)&gt;0),SUMPRODUCT(($L$3:$L15&lt;='Settings'!$B$7)*ISNUMBER($L$3:$L15)*($K$3:$K15&gt;0)),"")</f>
        <v/>
      </c>
    </row>
    <row r="16">
      <c r="A16" s="5" t="n">
        <v>46029</v>
      </c>
      <c r="B16" s="4" t="inlineStr">
        <is>
          <t>KT-450100</t>
        </is>
      </c>
      <c r="C16" s="15">
        <f>IF($B16="","",IFERROR(INDEX('Catalogue'!$B$3:$B$82,MATCH($B16,'Catalogue'!$A$3:$A$82,0)),""))</f>
        <v/>
      </c>
      <c r="D16" s="17">
        <f>IF($B16="","",IFERROR(INDEX('Catalogue'!$C$3:$C$82,MATCH($B16,'Catalogue'!$A$3:$A$82,0)),""))</f>
        <v/>
      </c>
      <c r="E16" s="17">
        <f>IF($B16="","",IFERROR(INDEX('Catalogue'!$D$3:$D$82,MATCH($B16,'Catalogue'!$A$3:$A$82,0)),""))</f>
        <v/>
      </c>
      <c r="F16" s="18" t="inlineStr">
        <is>
          <t>KT70905</t>
        </is>
      </c>
      <c r="G16" s="5" t="n">
        <v>47631</v>
      </c>
      <c r="H16" s="6" t="n">
        <v>10</v>
      </c>
      <c r="I16" s="6" t="n"/>
      <c r="J16" s="14">
        <f>IF($F16="","",COUNTIFS('Placements'!$E$3:$E$1002,$F16))</f>
        <v/>
      </c>
      <c r="K16" s="14">
        <f>IF($F16="","",N($H16)-N($I16)-N($J16))</f>
        <v/>
      </c>
      <c r="L16" s="14">
        <f>IF(OR($F16="",$G16=""),"",$G16-'Settings'!$B$6)</f>
        <v/>
      </c>
      <c r="M16" s="15">
        <f>IF(OR($F16="",$G16=""),"",IF($K16&lt;=0,"",IF($L16&lt;0,"Expired",IF($L16&lt;='Settings'!$B$8,"Within 30 days",IF($L16&lt;='Settings'!$B$7,"Expiring soon","OK")))))</f>
        <v/>
      </c>
      <c r="N16" s="16">
        <f>IF($F16="","",$K16*N(IFERROR(INDEX('Catalogue'!$E$3:$E$82,MATCH($B16,'Catalogue'!$A$3:$A$82,0)),"")))</f>
        <v/>
      </c>
      <c r="O16" s="14">
        <f>IF(AND(ISNUMBER($L16),$L16&lt;='Settings'!$B$7,N($K16)&gt;0),SUMPRODUCT(($L$3:$L16&lt;='Settings'!$B$7)*ISNUMBER($L$3:$L16)*($K$3:$K16&gt;0)),"")</f>
        <v/>
      </c>
    </row>
    <row r="17">
      <c r="A17" s="5" t="n">
        <v>46029</v>
      </c>
      <c r="B17" s="4" t="inlineStr">
        <is>
          <t>KT-500100</t>
        </is>
      </c>
      <c r="C17" s="15">
        <f>IF($B17="","",IFERROR(INDEX('Catalogue'!$B$3:$B$82,MATCH($B17,'Catalogue'!$A$3:$A$82,0)),""))</f>
        <v/>
      </c>
      <c r="D17" s="17">
        <f>IF($B17="","",IFERROR(INDEX('Catalogue'!$C$3:$C$82,MATCH($B17,'Catalogue'!$A$3:$A$82,0)),""))</f>
        <v/>
      </c>
      <c r="E17" s="17">
        <f>IF($B17="","",IFERROR(INDEX('Catalogue'!$D$3:$D$82,MATCH($B17,'Catalogue'!$A$3:$A$82,0)),""))</f>
        <v/>
      </c>
      <c r="F17" s="18" t="inlineStr">
        <is>
          <t>KT71491</t>
        </is>
      </c>
      <c r="G17" s="5" t="n">
        <v>48027</v>
      </c>
      <c r="H17" s="6" t="n">
        <v>10</v>
      </c>
      <c r="I17" s="6" t="n"/>
      <c r="J17" s="14">
        <f>IF($F17="","",COUNTIFS('Placements'!$E$3:$E$1002,$F17))</f>
        <v/>
      </c>
      <c r="K17" s="14">
        <f>IF($F17="","",N($H17)-N($I17)-N($J17))</f>
        <v/>
      </c>
      <c r="L17" s="14">
        <f>IF(OR($F17="",$G17=""),"",$G17-'Settings'!$B$6)</f>
        <v/>
      </c>
      <c r="M17" s="15">
        <f>IF(OR($F17="",$G17=""),"",IF($K17&lt;=0,"",IF($L17&lt;0,"Expired",IF($L17&lt;='Settings'!$B$8,"Within 30 days",IF($L17&lt;='Settings'!$B$7,"Expiring soon","OK")))))</f>
        <v/>
      </c>
      <c r="N17" s="16">
        <f>IF($F17="","",$K17*N(IFERROR(INDEX('Catalogue'!$E$3:$E$82,MATCH($B17,'Catalogue'!$A$3:$A$82,0)),"")))</f>
        <v/>
      </c>
      <c r="O17" s="14">
        <f>IF(AND(ISNUMBER($L17),$L17&lt;='Settings'!$B$7,N($K17)&gt;0),SUMPRODUCT(($L$3:$L17&lt;='Settings'!$B$7)*ISNUMBER($L$3:$L17)*($K$3:$K17&gt;0)),"")</f>
        <v/>
      </c>
    </row>
    <row r="18">
      <c r="A18" s="5" t="n">
        <v>46030</v>
      </c>
      <c r="B18" s="4" t="inlineStr">
        <is>
          <t>OB-410080</t>
        </is>
      </c>
      <c r="C18" s="15">
        <f>IF($B18="","",IFERROR(INDEX('Catalogue'!$B$3:$B$82,MATCH($B18,'Catalogue'!$A$3:$A$82,0)),""))</f>
        <v/>
      </c>
      <c r="D18" s="17">
        <f>IF($B18="","",IFERROR(INDEX('Catalogue'!$C$3:$C$82,MATCH($B18,'Catalogue'!$A$3:$A$82,0)),""))</f>
        <v/>
      </c>
      <c r="E18" s="17">
        <f>IF($B18="","",IFERROR(INDEX('Catalogue'!$D$3:$D$82,MATCH($B18,'Catalogue'!$A$3:$A$82,0)),""))</f>
        <v/>
      </c>
      <c r="F18" s="18" t="inlineStr">
        <is>
          <t>OB72077</t>
        </is>
      </c>
      <c r="G18" s="5" t="n">
        <v>48210</v>
      </c>
      <c r="H18" s="6" t="n">
        <v>3</v>
      </c>
      <c r="I18" s="6" t="n"/>
      <c r="J18" s="14">
        <f>IF($F18="","",COUNTIFS('Placements'!$E$3:$E$1002,$F18))</f>
        <v/>
      </c>
      <c r="K18" s="14">
        <f>IF($F18="","",N($H18)-N($I18)-N($J18))</f>
        <v/>
      </c>
      <c r="L18" s="14">
        <f>IF(OR($F18="",$G18=""),"",$G18-'Settings'!$B$6)</f>
        <v/>
      </c>
      <c r="M18" s="15">
        <f>IF(OR($F18="",$G18=""),"",IF($K18&lt;=0,"",IF($L18&lt;0,"Expired",IF($L18&lt;='Settings'!$B$8,"Within 30 days",IF($L18&lt;='Settings'!$B$7,"Expiring soon","OK")))))</f>
        <v/>
      </c>
      <c r="N18" s="16">
        <f>IF($F18="","",$K18*N(IFERROR(INDEX('Catalogue'!$E$3:$E$82,MATCH($B18,'Catalogue'!$A$3:$A$82,0)),"")))</f>
        <v/>
      </c>
      <c r="O18" s="14">
        <f>IF(AND(ISNUMBER($L18),$L18&lt;='Settings'!$B$7,N($K18)&gt;0),SUMPRODUCT(($L$3:$L18&lt;='Settings'!$B$7)*ISNUMBER($L$3:$L18)*($K$3:$K18&gt;0)),"")</f>
        <v/>
      </c>
    </row>
    <row r="19">
      <c r="A19" s="5" t="n">
        <v>46030</v>
      </c>
      <c r="B19" s="4" t="inlineStr">
        <is>
          <t>NX-375115</t>
        </is>
      </c>
      <c r="C19" s="15">
        <f>IF($B19="","",IFERROR(INDEX('Catalogue'!$B$3:$B$82,MATCH($B19,'Catalogue'!$A$3:$A$82,0)),""))</f>
        <v/>
      </c>
      <c r="D19" s="17">
        <f>IF($B19="","",IFERROR(INDEX('Catalogue'!$C$3:$C$82,MATCH($B19,'Catalogue'!$A$3:$A$82,0)),""))</f>
        <v/>
      </c>
      <c r="E19" s="17">
        <f>IF($B19="","",IFERROR(INDEX('Catalogue'!$D$3:$D$82,MATCH($B19,'Catalogue'!$A$3:$A$82,0)),""))</f>
        <v/>
      </c>
      <c r="F19" s="18" t="inlineStr">
        <is>
          <t>NX73193</t>
        </is>
      </c>
      <c r="G19" s="5" t="n">
        <v>47177</v>
      </c>
      <c r="H19" s="6" t="n">
        <v>3</v>
      </c>
      <c r="I19" s="6" t="n"/>
      <c r="J19" s="14">
        <f>IF($F19="","",COUNTIFS('Placements'!$E$3:$E$1002,$F19))</f>
        <v/>
      </c>
      <c r="K19" s="14">
        <f>IF($F19="","",N($H19)-N($I19)-N($J19))</f>
        <v/>
      </c>
      <c r="L19" s="14">
        <f>IF(OR($F19="",$G19=""),"",$G19-'Settings'!$B$6)</f>
        <v/>
      </c>
      <c r="M19" s="15">
        <f>IF(OR($F19="",$G19=""),"",IF($K19&lt;=0,"",IF($L19&lt;0,"Expired",IF($L19&lt;='Settings'!$B$8,"Within 30 days",IF($L19&lt;='Settings'!$B$7,"Expiring soon","OK")))))</f>
        <v/>
      </c>
      <c r="N19" s="16">
        <f>IF($F19="","",$K19*N(IFERROR(INDEX('Catalogue'!$E$3:$E$82,MATCH($B19,'Catalogue'!$A$3:$A$82,0)),"")))</f>
        <v/>
      </c>
      <c r="O19" s="14">
        <f>IF(AND(ISNUMBER($L19),$L19&lt;='Settings'!$B$7,N($K19)&gt;0),SUMPRODUCT(($L$3:$L19&lt;='Settings'!$B$7)*ISNUMBER($L$3:$L19)*($K$3:$K19&gt;0)),"")</f>
        <v/>
      </c>
    </row>
    <row r="20">
      <c r="A20" s="5" t="n">
        <v>46030</v>
      </c>
      <c r="B20" s="4" t="inlineStr">
        <is>
          <t>NX-420115</t>
        </is>
      </c>
      <c r="C20" s="15">
        <f>IF($B20="","",IFERROR(INDEX('Catalogue'!$B$3:$B$82,MATCH($B20,'Catalogue'!$A$3:$A$82,0)),""))</f>
        <v/>
      </c>
      <c r="D20" s="17">
        <f>IF($B20="","",IFERROR(INDEX('Catalogue'!$C$3:$C$82,MATCH($B20,'Catalogue'!$A$3:$A$82,0)),""))</f>
        <v/>
      </c>
      <c r="E20" s="17">
        <f>IF($B20="","",IFERROR(INDEX('Catalogue'!$D$3:$D$82,MATCH($B20,'Catalogue'!$A$3:$A$82,0)),""))</f>
        <v/>
      </c>
      <c r="F20" s="18" t="inlineStr">
        <is>
          <t>NX73680</t>
        </is>
      </c>
      <c r="G20" s="5" t="n">
        <v>47662</v>
      </c>
      <c r="H20" s="6" t="n">
        <v>3</v>
      </c>
      <c r="I20" s="6" t="n"/>
      <c r="J20" s="14">
        <f>IF($F20="","",COUNTIFS('Placements'!$E$3:$E$1002,$F20))</f>
        <v/>
      </c>
      <c r="K20" s="14">
        <f>IF($F20="","",N($H20)-N($I20)-N($J20))</f>
        <v/>
      </c>
      <c r="L20" s="14">
        <f>IF(OR($F20="",$G20=""),"",$G20-'Settings'!$B$6)</f>
        <v/>
      </c>
      <c r="M20" s="15">
        <f>IF(OR($F20="",$G20=""),"",IF($K20&lt;=0,"",IF($L20&lt;0,"Expired",IF($L20&lt;='Settings'!$B$8,"Within 30 days",IF($L20&lt;='Settings'!$B$7,"Expiring soon","OK")))))</f>
        <v/>
      </c>
      <c r="N20" s="16">
        <f>IF($F20="","",$K20*N(IFERROR(INDEX('Catalogue'!$E$3:$E$82,MATCH($B20,'Catalogue'!$A$3:$A$82,0)),"")))</f>
        <v/>
      </c>
      <c r="O20" s="14">
        <f>IF(AND(ISNUMBER($L20),$L20&lt;='Settings'!$B$7,N($K20)&gt;0),SUMPRODUCT(($L$3:$L20&lt;='Settings'!$B$7)*ISNUMBER($L$3:$L20)*($K$3:$K20&gt;0)),"")</f>
        <v/>
      </c>
    </row>
    <row r="21">
      <c r="A21" s="5" t="n">
        <v>46047</v>
      </c>
      <c r="B21" s="4" t="inlineStr">
        <is>
          <t>NX-500080</t>
        </is>
      </c>
      <c r="C21" s="15">
        <f>IF($B21="","",IFERROR(INDEX('Catalogue'!$B$3:$B$82,MATCH($B21,'Catalogue'!$A$3:$A$82,0)),""))</f>
        <v/>
      </c>
      <c r="D21" s="17">
        <f>IF($B21="","",IFERROR(INDEX('Catalogue'!$C$3:$C$82,MATCH($B21,'Catalogue'!$A$3:$A$82,0)),""))</f>
        <v/>
      </c>
      <c r="E21" s="17">
        <f>IF($B21="","",IFERROR(INDEX('Catalogue'!$D$3:$D$82,MATCH($B21,'Catalogue'!$A$3:$A$82,0)),""))</f>
        <v/>
      </c>
      <c r="F21" s="18" t="inlineStr">
        <is>
          <t>NX74362</t>
        </is>
      </c>
      <c r="G21" s="5" t="n">
        <v>46277</v>
      </c>
      <c r="H21" s="6" t="n">
        <v>1</v>
      </c>
      <c r="I21" s="6" t="n"/>
      <c r="J21" s="14">
        <f>IF($F21="","",COUNTIFS('Placements'!$E$3:$E$1002,$F21))</f>
        <v/>
      </c>
      <c r="K21" s="14">
        <f>IF($F21="","",N($H21)-N($I21)-N($J21))</f>
        <v/>
      </c>
      <c r="L21" s="14">
        <f>IF(OR($F21="",$G21=""),"",$G21-'Settings'!$B$6)</f>
        <v/>
      </c>
      <c r="M21" s="15">
        <f>IF(OR($F21="",$G21=""),"",IF($K21&lt;=0,"",IF($L21&lt;0,"Expired",IF($L21&lt;='Settings'!$B$8,"Within 30 days",IF($L21&lt;='Settings'!$B$7,"Expiring soon","OK")))))</f>
        <v/>
      </c>
      <c r="N21" s="16">
        <f>IF($F21="","",$K21*N(IFERROR(INDEX('Catalogue'!$E$3:$E$82,MATCH($B21,'Catalogue'!$A$3:$A$82,0)),"")))</f>
        <v/>
      </c>
      <c r="O21" s="14">
        <f>IF(AND(ISNUMBER($L21),$L21&lt;='Settings'!$B$7,N($K21)&gt;0),SUMPRODUCT(($L$3:$L21&lt;='Settings'!$B$7)*ISNUMBER($L$3:$L21)*($K$3:$K21&gt;0)),"")</f>
        <v/>
      </c>
    </row>
    <row r="22">
      <c r="A22" s="5" t="n">
        <v>46054</v>
      </c>
      <c r="B22" s="4" t="inlineStr">
        <is>
          <t>OB-410100</t>
        </is>
      </c>
      <c r="C22" s="15">
        <f>IF($B22="","",IFERROR(INDEX('Catalogue'!$B$3:$B$82,MATCH($B22,'Catalogue'!$A$3:$A$82,0)),""))</f>
        <v/>
      </c>
      <c r="D22" s="17">
        <f>IF($B22="","",IFERROR(INDEX('Catalogue'!$C$3:$C$82,MATCH($B22,'Catalogue'!$A$3:$A$82,0)),""))</f>
        <v/>
      </c>
      <c r="E22" s="17">
        <f>IF($B22="","",IFERROR(INDEX('Catalogue'!$D$3:$D$82,MATCH($B22,'Catalogue'!$A$3:$A$82,0)),""))</f>
        <v/>
      </c>
      <c r="F22" s="18" t="inlineStr">
        <is>
          <t>OB74382</t>
        </is>
      </c>
      <c r="G22" s="5" t="n">
        <v>47723</v>
      </c>
      <c r="H22" s="6" t="n">
        <v>5</v>
      </c>
      <c r="I22" s="6" t="n"/>
      <c r="J22" s="14">
        <f>IF($F22="","",COUNTIFS('Placements'!$E$3:$E$1002,$F22))</f>
        <v/>
      </c>
      <c r="K22" s="14">
        <f>IF($F22="","",N($H22)-N($I22)-N($J22))</f>
        <v/>
      </c>
      <c r="L22" s="14">
        <f>IF(OR($F22="",$G22=""),"",$G22-'Settings'!$B$6)</f>
        <v/>
      </c>
      <c r="M22" s="15">
        <f>IF(OR($F22="",$G22=""),"",IF($K22&lt;=0,"",IF($L22&lt;0,"Expired",IF($L22&lt;='Settings'!$B$8,"Within 30 days",IF($L22&lt;='Settings'!$B$7,"Expiring soon","OK")))))</f>
        <v/>
      </c>
      <c r="N22" s="16">
        <f>IF($F22="","",$K22*N(IFERROR(INDEX('Catalogue'!$E$3:$E$82,MATCH($B22,'Catalogue'!$A$3:$A$82,0)),"")))</f>
        <v/>
      </c>
      <c r="O22" s="14">
        <f>IF(AND(ISNUMBER($L22),$L22&lt;='Settings'!$B$7,N($K22)&gt;0),SUMPRODUCT(($L$3:$L22&lt;='Settings'!$B$7)*ISNUMBER($L$3:$L22)*($K$3:$K22&gt;0)),"")</f>
        <v/>
      </c>
    </row>
    <row r="23">
      <c r="A23" s="5" t="n">
        <v>46069</v>
      </c>
      <c r="B23" s="4" t="inlineStr">
        <is>
          <t>OB-480080</t>
        </is>
      </c>
      <c r="C23" s="15">
        <f>IF($B23="","",IFERROR(INDEX('Catalogue'!$B$3:$B$82,MATCH($B23,'Catalogue'!$A$3:$A$82,0)),""))</f>
        <v/>
      </c>
      <c r="D23" s="17">
        <f>IF($B23="","",IFERROR(INDEX('Catalogue'!$C$3:$C$82,MATCH($B23,'Catalogue'!$A$3:$A$82,0)),""))</f>
        <v/>
      </c>
      <c r="E23" s="17">
        <f>IF($B23="","",IFERROR(INDEX('Catalogue'!$D$3:$D$82,MATCH($B23,'Catalogue'!$A$3:$A$82,0)),""))</f>
        <v/>
      </c>
      <c r="F23" s="18" t="inlineStr">
        <is>
          <t>OB74333</t>
        </is>
      </c>
      <c r="G23" s="5" t="n">
        <v>46313</v>
      </c>
      <c r="H23" s="6" t="n">
        <v>2</v>
      </c>
      <c r="I23" s="6" t="n"/>
      <c r="J23" s="14">
        <f>IF($F23="","",COUNTIFS('Placements'!$E$3:$E$1002,$F23))</f>
        <v/>
      </c>
      <c r="K23" s="14">
        <f>IF($F23="","",N($H23)-N($I23)-N($J23))</f>
        <v/>
      </c>
      <c r="L23" s="14">
        <f>IF(OR($F23="",$G23=""),"",$G23-'Settings'!$B$6)</f>
        <v/>
      </c>
      <c r="M23" s="15">
        <f>IF(OR($F23="",$G23=""),"",IF($K23&lt;=0,"",IF($L23&lt;0,"Expired",IF($L23&lt;='Settings'!$B$8,"Within 30 days",IF($L23&lt;='Settings'!$B$7,"Expiring soon","OK")))))</f>
        <v/>
      </c>
      <c r="N23" s="16">
        <f>IF($F23="","",$K23*N(IFERROR(INDEX('Catalogue'!$E$3:$E$82,MATCH($B23,'Catalogue'!$A$3:$A$82,0)),"")))</f>
        <v/>
      </c>
      <c r="O23" s="14">
        <f>IF(AND(ISNUMBER($L23),$L23&lt;='Settings'!$B$7,N($K23)&gt;0),SUMPRODUCT(($L$3:$L23&lt;='Settings'!$B$7)*ISNUMBER($L$3:$L23)*($K$3:$K23&gt;0)),"")</f>
        <v/>
      </c>
    </row>
    <row r="24">
      <c r="A24" s="5" t="n">
        <v>46078</v>
      </c>
      <c r="B24" s="4" t="inlineStr">
        <is>
          <t>KT-400100</t>
        </is>
      </c>
      <c r="C24" s="15">
        <f>IF($B24="","",IFERROR(INDEX('Catalogue'!$B$3:$B$82,MATCH($B24,'Catalogue'!$A$3:$A$82,0)),""))</f>
        <v/>
      </c>
      <c r="D24" s="17">
        <f>IF($B24="","",IFERROR(INDEX('Catalogue'!$C$3:$C$82,MATCH($B24,'Catalogue'!$A$3:$A$82,0)),""))</f>
        <v/>
      </c>
      <c r="E24" s="17">
        <f>IF($B24="","",IFERROR(INDEX('Catalogue'!$D$3:$D$82,MATCH($B24,'Catalogue'!$A$3:$A$82,0)),""))</f>
        <v/>
      </c>
      <c r="F24" s="18" t="inlineStr">
        <is>
          <t>KT74435</t>
        </is>
      </c>
      <c r="G24" s="5" t="n">
        <v>47570</v>
      </c>
      <c r="H24" s="6" t="n">
        <v>5</v>
      </c>
      <c r="I24" s="6" t="n"/>
      <c r="J24" s="14">
        <f>IF($F24="","",COUNTIFS('Placements'!$E$3:$E$1002,$F24))</f>
        <v/>
      </c>
      <c r="K24" s="14">
        <f>IF($F24="","",N($H24)-N($I24)-N($J24))</f>
        <v/>
      </c>
      <c r="L24" s="14">
        <f>IF(OR($F24="",$G24=""),"",$G24-'Settings'!$B$6)</f>
        <v/>
      </c>
      <c r="M24" s="15">
        <f>IF(OR($F24="",$G24=""),"",IF($K24&lt;=0,"",IF($L24&lt;0,"Expired",IF($L24&lt;='Settings'!$B$8,"Within 30 days",IF($L24&lt;='Settings'!$B$7,"Expiring soon","OK")))))</f>
        <v/>
      </c>
      <c r="N24" s="16">
        <f>IF($F24="","",$K24*N(IFERROR(INDEX('Catalogue'!$E$3:$E$82,MATCH($B24,'Catalogue'!$A$3:$A$82,0)),"")))</f>
        <v/>
      </c>
      <c r="O24" s="14">
        <f>IF(AND(ISNUMBER($L24),$L24&lt;='Settings'!$B$7,N($K24)&gt;0),SUMPRODUCT(($L$3:$L24&lt;='Settings'!$B$7)*ISNUMBER($L$3:$L24)*($K$3:$K24&gt;0)),"")</f>
        <v/>
      </c>
    </row>
    <row r="25">
      <c r="A25" s="5" t="n">
        <v>46083</v>
      </c>
      <c r="B25" s="4" t="inlineStr">
        <is>
          <t>KT-500085</t>
        </is>
      </c>
      <c r="C25" s="15">
        <f>IF($B25="","",IFERROR(INDEX('Catalogue'!$B$3:$B$82,MATCH($B25,'Catalogue'!$A$3:$A$82,0)),""))</f>
        <v/>
      </c>
      <c r="D25" s="17">
        <f>IF($B25="","",IFERROR(INDEX('Catalogue'!$C$3:$C$82,MATCH($B25,'Catalogue'!$A$3:$A$82,0)),""))</f>
        <v/>
      </c>
      <c r="E25" s="17">
        <f>IF($B25="","",IFERROR(INDEX('Catalogue'!$D$3:$D$82,MATCH($B25,'Catalogue'!$A$3:$A$82,0)),""))</f>
        <v/>
      </c>
      <c r="F25" s="18" t="inlineStr">
        <is>
          <t>KT74253</t>
        </is>
      </c>
      <c r="G25" s="5" t="n">
        <v>46346</v>
      </c>
      <c r="H25" s="6" t="n">
        <v>3</v>
      </c>
      <c r="I25" s="6" t="n"/>
      <c r="J25" s="14">
        <f>IF($F25="","",COUNTIFS('Placements'!$E$3:$E$1002,$F25))</f>
        <v/>
      </c>
      <c r="K25" s="14">
        <f>IF($F25="","",N($H25)-N($I25)-N($J25))</f>
        <v/>
      </c>
      <c r="L25" s="14">
        <f>IF(OR($F25="",$G25=""),"",$G25-'Settings'!$B$6)</f>
        <v/>
      </c>
      <c r="M25" s="15">
        <f>IF(OR($F25="",$G25=""),"",IF($K25&lt;=0,"",IF($L25&lt;0,"Expired",IF($L25&lt;='Settings'!$B$8,"Within 30 days",IF($L25&lt;='Settings'!$B$7,"Expiring soon","OK")))))</f>
        <v/>
      </c>
      <c r="N25" s="16">
        <f>IF($F25="","",$K25*N(IFERROR(INDEX('Catalogue'!$E$3:$E$82,MATCH($B25,'Catalogue'!$A$3:$A$82,0)),"")))</f>
        <v/>
      </c>
      <c r="O25" s="14">
        <f>IF(AND(ISNUMBER($L25),$L25&lt;='Settings'!$B$7,N($K25)&gt;0),SUMPRODUCT(($L$3:$L25&lt;='Settings'!$B$7)*ISNUMBER($L$3:$L25)*($K$3:$K25&gt;0)),"")</f>
        <v/>
      </c>
    </row>
    <row r="26">
      <c r="A26" s="5" t="n">
        <v>46097</v>
      </c>
      <c r="B26" s="4" t="inlineStr">
        <is>
          <t>OB-410120</t>
        </is>
      </c>
      <c r="C26" s="15">
        <f>IF($B26="","",IFERROR(INDEX('Catalogue'!$B$3:$B$82,MATCH($B26,'Catalogue'!$A$3:$A$82,0)),""))</f>
        <v/>
      </c>
      <c r="D26" s="17">
        <f>IF($B26="","",IFERROR(INDEX('Catalogue'!$C$3:$C$82,MATCH($B26,'Catalogue'!$A$3:$A$82,0)),""))</f>
        <v/>
      </c>
      <c r="E26" s="17">
        <f>IF($B26="","",IFERROR(INDEX('Catalogue'!$D$3:$D$82,MATCH($B26,'Catalogue'!$A$3:$A$82,0)),""))</f>
        <v/>
      </c>
      <c r="F26" s="18" t="inlineStr">
        <is>
          <t>OB74644</t>
        </is>
      </c>
      <c r="G26" s="5" t="n">
        <v>47815</v>
      </c>
      <c r="H26" s="6" t="n">
        <v>3</v>
      </c>
      <c r="I26" s="6" t="n"/>
      <c r="J26" s="14">
        <f>IF($F26="","",COUNTIFS('Placements'!$E$3:$E$1002,$F26))</f>
        <v/>
      </c>
      <c r="K26" s="14">
        <f>IF($F26="","",N($H26)-N($I26)-N($J26))</f>
        <v/>
      </c>
      <c r="L26" s="14">
        <f>IF(OR($F26="",$G26=""),"",$G26-'Settings'!$B$6)</f>
        <v/>
      </c>
      <c r="M26" s="15">
        <f>IF(OR($F26="",$G26=""),"",IF($K26&lt;=0,"",IF($L26&lt;0,"Expired",IF($L26&lt;='Settings'!$B$8,"Within 30 days",IF($L26&lt;='Settings'!$B$7,"Expiring soon","OK")))))</f>
        <v/>
      </c>
      <c r="N26" s="16">
        <f>IF($F26="","",$K26*N(IFERROR(INDEX('Catalogue'!$E$3:$E$82,MATCH($B26,'Catalogue'!$A$3:$A$82,0)),"")))</f>
        <v/>
      </c>
      <c r="O26" s="14">
        <f>IF(AND(ISNUMBER($L26),$L26&lt;='Settings'!$B$7,N($K26)&gt;0),SUMPRODUCT(($L$3:$L26&lt;='Settings'!$B$7)*ISNUMBER($L$3:$L26)*($K$3:$K26&gt;0)),"")</f>
        <v/>
      </c>
    </row>
    <row r="27">
      <c r="A27" s="5" t="n">
        <v>46101</v>
      </c>
      <c r="B27" s="4" t="inlineStr">
        <is>
          <t>NX-420100</t>
        </is>
      </c>
      <c r="C27" s="15">
        <f>IF($B27="","",IFERROR(INDEX('Catalogue'!$B$3:$B$82,MATCH($B27,'Catalogue'!$A$3:$A$82,0)),""))</f>
        <v/>
      </c>
      <c r="D27" s="17">
        <f>IF($B27="","",IFERROR(INDEX('Catalogue'!$C$3:$C$82,MATCH($B27,'Catalogue'!$A$3:$A$82,0)),""))</f>
        <v/>
      </c>
      <c r="E27" s="17">
        <f>IF($B27="","",IFERROR(INDEX('Catalogue'!$D$3:$D$82,MATCH($B27,'Catalogue'!$A$3:$A$82,0)),""))</f>
        <v/>
      </c>
      <c r="F27" s="18" t="inlineStr">
        <is>
          <t>NX74918</t>
        </is>
      </c>
      <c r="G27" s="5" t="n">
        <v>48057</v>
      </c>
      <c r="H27" s="6" t="n">
        <v>5</v>
      </c>
      <c r="I27" s="6" t="n"/>
      <c r="J27" s="14">
        <f>IF($F27="","",COUNTIFS('Placements'!$E$3:$E$1002,$F27))</f>
        <v/>
      </c>
      <c r="K27" s="14">
        <f>IF($F27="","",N($H27)-N($I27)-N($J27))</f>
        <v/>
      </c>
      <c r="L27" s="14">
        <f>IF(OR($F27="",$G27=""),"",$G27-'Settings'!$B$6)</f>
        <v/>
      </c>
      <c r="M27" s="15">
        <f>IF(OR($F27="",$G27=""),"",IF($K27&lt;=0,"",IF($L27&lt;0,"Expired",IF($L27&lt;='Settings'!$B$8,"Within 30 days",IF($L27&lt;='Settings'!$B$7,"Expiring soon","OK")))))</f>
        <v/>
      </c>
      <c r="N27" s="16">
        <f>IF($F27="","",$K27*N(IFERROR(INDEX('Catalogue'!$E$3:$E$82,MATCH($B27,'Catalogue'!$A$3:$A$82,0)),"")))</f>
        <v/>
      </c>
      <c r="O27" s="14">
        <f>IF(AND(ISNUMBER($L27),$L27&lt;='Settings'!$B$7,N($K27)&gt;0),SUMPRODUCT(($L$3:$L27&lt;='Settings'!$B$7)*ISNUMBER($L$3:$L27)*($K$3:$K27&gt;0)),"")</f>
        <v/>
      </c>
    </row>
    <row r="28">
      <c r="A28" s="5" t="n">
        <v>46122</v>
      </c>
      <c r="B28" s="4" t="inlineStr">
        <is>
          <t>OB-330100</t>
        </is>
      </c>
      <c r="C28" s="15">
        <f>IF($B28="","",IFERROR(INDEX('Catalogue'!$B$3:$B$82,MATCH($B28,'Catalogue'!$A$3:$A$82,0)),""))</f>
        <v/>
      </c>
      <c r="D28" s="17">
        <f>IF($B28="","",IFERROR(INDEX('Catalogue'!$C$3:$C$82,MATCH($B28,'Catalogue'!$A$3:$A$82,0)),""))</f>
        <v/>
      </c>
      <c r="E28" s="17">
        <f>IF($B28="","",IFERROR(INDEX('Catalogue'!$D$3:$D$82,MATCH($B28,'Catalogue'!$A$3:$A$82,0)),""))</f>
        <v/>
      </c>
      <c r="F28" s="18" t="inlineStr">
        <is>
          <t>OB74981</t>
        </is>
      </c>
      <c r="G28" s="5" t="n">
        <v>47480</v>
      </c>
      <c r="H28" s="6" t="n">
        <v>3</v>
      </c>
      <c r="I28" s="6" t="n"/>
      <c r="J28" s="14">
        <f>IF($F28="","",COUNTIFS('Placements'!$E$3:$E$1002,$F28))</f>
        <v/>
      </c>
      <c r="K28" s="14">
        <f>IF($F28="","",N($H28)-N($I28)-N($J28))</f>
        <v/>
      </c>
      <c r="L28" s="14">
        <f>IF(OR($F28="",$G28=""),"",$G28-'Settings'!$B$6)</f>
        <v/>
      </c>
      <c r="M28" s="15">
        <f>IF(OR($F28="",$G28=""),"",IF($K28&lt;=0,"",IF($L28&lt;0,"Expired",IF($L28&lt;='Settings'!$B$8,"Within 30 days",IF($L28&lt;='Settings'!$B$7,"Expiring soon","OK")))))</f>
        <v/>
      </c>
      <c r="N28" s="16">
        <f>IF($F28="","",$K28*N(IFERROR(INDEX('Catalogue'!$E$3:$E$82,MATCH($B28,'Catalogue'!$A$3:$A$82,0)),"")))</f>
        <v/>
      </c>
      <c r="O28" s="14">
        <f>IF(AND(ISNUMBER($L28),$L28&lt;='Settings'!$B$7,N($K28)&gt;0),SUMPRODUCT(($L$3:$L28&lt;='Settings'!$B$7)*ISNUMBER($L$3:$L28)*($K$3:$K28&gt;0)),"")</f>
        <v/>
      </c>
    </row>
    <row r="29">
      <c r="A29" s="5" t="n">
        <v>46150</v>
      </c>
      <c r="B29" s="4" t="inlineStr">
        <is>
          <t>KT-350115</t>
        </is>
      </c>
      <c r="C29" s="15">
        <f>IF($B29="","",IFERROR(INDEX('Catalogue'!$B$3:$B$82,MATCH($B29,'Catalogue'!$A$3:$A$82,0)),""))</f>
        <v/>
      </c>
      <c r="D29" s="17">
        <f>IF($B29="","",IFERROR(INDEX('Catalogue'!$C$3:$C$82,MATCH($B29,'Catalogue'!$A$3:$A$82,0)),""))</f>
        <v/>
      </c>
      <c r="E29" s="17">
        <f>IF($B29="","",IFERROR(INDEX('Catalogue'!$D$3:$D$82,MATCH($B29,'Catalogue'!$A$3:$A$82,0)),""))</f>
        <v/>
      </c>
      <c r="F29" s="18" t="inlineStr">
        <is>
          <t>KT75114</t>
        </is>
      </c>
      <c r="G29" s="5" t="n">
        <v>47754</v>
      </c>
      <c r="H29" s="6" t="n">
        <v>5</v>
      </c>
      <c r="I29" s="6" t="n"/>
      <c r="J29" s="14">
        <f>IF($F29="","",COUNTIFS('Placements'!$E$3:$E$1002,$F29))</f>
        <v/>
      </c>
      <c r="K29" s="14">
        <f>IF($F29="","",N($H29)-N($I29)-N($J29))</f>
        <v/>
      </c>
      <c r="L29" s="14">
        <f>IF(OR($F29="",$G29=""),"",$G29-'Settings'!$B$6)</f>
        <v/>
      </c>
      <c r="M29" s="15">
        <f>IF(OR($F29="",$G29=""),"",IF($K29&lt;=0,"",IF($L29&lt;0,"Expired",IF($L29&lt;='Settings'!$B$8,"Within 30 days",IF($L29&lt;='Settings'!$B$7,"Expiring soon","OK")))))</f>
        <v/>
      </c>
      <c r="N29" s="16">
        <f>IF($F29="","",$K29*N(IFERROR(INDEX('Catalogue'!$E$3:$E$82,MATCH($B29,'Catalogue'!$A$3:$A$82,0)),"")))</f>
        <v/>
      </c>
      <c r="O29" s="14">
        <f>IF(AND(ISNUMBER($L29),$L29&lt;='Settings'!$B$7,N($K29)&gt;0),SUMPRODUCT(($L$3:$L29&lt;='Settings'!$B$7)*ISNUMBER($L$3:$L29)*($K$3:$K29&gt;0)),"")</f>
        <v/>
      </c>
    </row>
    <row r="30">
      <c r="A30" s="5" t="n">
        <v>46153</v>
      </c>
      <c r="B30" s="4" t="inlineStr">
        <is>
          <t>KT-400115</t>
        </is>
      </c>
      <c r="C30" s="15">
        <f>IF($B30="","",IFERROR(INDEX('Catalogue'!$B$3:$B$82,MATCH($B30,'Catalogue'!$A$3:$A$82,0)),""))</f>
        <v/>
      </c>
      <c r="D30" s="17">
        <f>IF($B30="","",IFERROR(INDEX('Catalogue'!$C$3:$C$82,MATCH($B30,'Catalogue'!$A$3:$A$82,0)),""))</f>
        <v/>
      </c>
      <c r="E30" s="17">
        <f>IF($B30="","",IFERROR(INDEX('Catalogue'!$D$3:$D$82,MATCH($B30,'Catalogue'!$A$3:$A$82,0)),""))</f>
        <v/>
      </c>
      <c r="F30" s="18" t="inlineStr">
        <is>
          <t>KT75410</t>
        </is>
      </c>
      <c r="G30" s="5" t="n">
        <v>47146</v>
      </c>
      <c r="H30" s="6" t="n">
        <v>5</v>
      </c>
      <c r="I30" s="6" t="n"/>
      <c r="J30" s="14">
        <f>IF($F30="","",COUNTIFS('Placements'!$E$3:$E$1002,$F30))</f>
        <v/>
      </c>
      <c r="K30" s="14">
        <f>IF($F30="","",N($H30)-N($I30)-N($J30))</f>
        <v/>
      </c>
      <c r="L30" s="14">
        <f>IF(OR($F30="",$G30=""),"",$G30-'Settings'!$B$6)</f>
        <v/>
      </c>
      <c r="M30" s="15">
        <f>IF(OR($F30="",$G30=""),"",IF($K30&lt;=0,"",IF($L30&lt;0,"Expired",IF($L30&lt;='Settings'!$B$8,"Within 30 days",IF($L30&lt;='Settings'!$B$7,"Expiring soon","OK")))))</f>
        <v/>
      </c>
      <c r="N30" s="16">
        <f>IF($F30="","",$K30*N(IFERROR(INDEX('Catalogue'!$E$3:$E$82,MATCH($B30,'Catalogue'!$A$3:$A$82,0)),"")))</f>
        <v/>
      </c>
      <c r="O30" s="14">
        <f>IF(AND(ISNUMBER($L30),$L30&lt;='Settings'!$B$7,N($K30)&gt;0),SUMPRODUCT(($L$3:$L30&lt;='Settings'!$B$7)*ISNUMBER($L$3:$L30)*($K$3:$K30&gt;0)),"")</f>
        <v/>
      </c>
    </row>
    <row r="31">
      <c r="A31" s="5" t="n">
        <v>46156</v>
      </c>
      <c r="B31" s="4" t="inlineStr">
        <is>
          <t>KT-400100</t>
        </is>
      </c>
      <c r="C31" s="15">
        <f>IF($B31="","",IFERROR(INDEX('Catalogue'!$B$3:$B$82,MATCH($B31,'Catalogue'!$A$3:$A$82,0)),""))</f>
        <v/>
      </c>
      <c r="D31" s="17">
        <f>IF($B31="","",IFERROR(INDEX('Catalogue'!$C$3:$C$82,MATCH($B31,'Catalogue'!$A$3:$A$82,0)),""))</f>
        <v/>
      </c>
      <c r="E31" s="17">
        <f>IF($B31="","",IFERROR(INDEX('Catalogue'!$D$3:$D$82,MATCH($B31,'Catalogue'!$A$3:$A$82,0)),""))</f>
        <v/>
      </c>
      <c r="F31" s="18" t="inlineStr">
        <is>
          <t>KT75810</t>
        </is>
      </c>
      <c r="G31" s="5" t="n">
        <v>47205</v>
      </c>
      <c r="H31" s="6" t="n">
        <v>5</v>
      </c>
      <c r="I31" s="6" t="n"/>
      <c r="J31" s="14">
        <f>IF($F31="","",COUNTIFS('Placements'!$E$3:$E$1002,$F31))</f>
        <v/>
      </c>
      <c r="K31" s="14">
        <f>IF($F31="","",N($H31)-N($I31)-N($J31))</f>
        <v/>
      </c>
      <c r="L31" s="14">
        <f>IF(OR($F31="",$G31=""),"",$G31-'Settings'!$B$6)</f>
        <v/>
      </c>
      <c r="M31" s="15">
        <f>IF(OR($F31="",$G31=""),"",IF($K31&lt;=0,"",IF($L31&lt;0,"Expired",IF($L31&lt;='Settings'!$B$8,"Within 30 days",IF($L31&lt;='Settings'!$B$7,"Expiring soon","OK")))))</f>
        <v/>
      </c>
      <c r="N31" s="16">
        <f>IF($F31="","",$K31*N(IFERROR(INDEX('Catalogue'!$E$3:$E$82,MATCH($B31,'Catalogue'!$A$3:$A$82,0)),"")))</f>
        <v/>
      </c>
      <c r="O31" s="14">
        <f>IF(AND(ISNUMBER($L31),$L31&lt;='Settings'!$B$7,N($K31)&gt;0),SUMPRODUCT(($L$3:$L31&lt;='Settings'!$B$7)*ISNUMBER($L$3:$L31)*($K$3:$K31&gt;0)),"")</f>
        <v/>
      </c>
    </row>
    <row r="32">
      <c r="A32" s="5" t="n">
        <v>46172</v>
      </c>
      <c r="B32" s="4" t="inlineStr">
        <is>
          <t>KT-400100</t>
        </is>
      </c>
      <c r="C32" s="15">
        <f>IF($B32="","",IFERROR(INDEX('Catalogue'!$B$3:$B$82,MATCH($B32,'Catalogue'!$A$3:$A$82,0)),""))</f>
        <v/>
      </c>
      <c r="D32" s="17">
        <f>IF($B32="","",IFERROR(INDEX('Catalogue'!$C$3:$C$82,MATCH($B32,'Catalogue'!$A$3:$A$82,0)),""))</f>
        <v/>
      </c>
      <c r="E32" s="17">
        <f>IF($B32="","",IFERROR(INDEX('Catalogue'!$D$3:$D$82,MATCH($B32,'Catalogue'!$A$3:$A$82,0)),""))</f>
        <v/>
      </c>
      <c r="F32" s="18" t="inlineStr">
        <is>
          <t>KT75959</t>
        </is>
      </c>
      <c r="G32" s="5" t="n">
        <v>47996</v>
      </c>
      <c r="H32" s="6" t="n">
        <v>5</v>
      </c>
      <c r="I32" s="6" t="n"/>
      <c r="J32" s="14">
        <f>IF($F32="","",COUNTIFS('Placements'!$E$3:$E$1002,$F32))</f>
        <v/>
      </c>
      <c r="K32" s="14">
        <f>IF($F32="","",N($H32)-N($I32)-N($J32))</f>
        <v/>
      </c>
      <c r="L32" s="14">
        <f>IF(OR($F32="",$G32=""),"",$G32-'Settings'!$B$6)</f>
        <v/>
      </c>
      <c r="M32" s="15">
        <f>IF(OR($F32="",$G32=""),"",IF($K32&lt;=0,"",IF($L32&lt;0,"Expired",IF($L32&lt;='Settings'!$B$8,"Within 30 days",IF($L32&lt;='Settings'!$B$7,"Expiring soon","OK")))))</f>
        <v/>
      </c>
      <c r="N32" s="16">
        <f>IF($F32="","",$K32*N(IFERROR(INDEX('Catalogue'!$E$3:$E$82,MATCH($B32,'Catalogue'!$A$3:$A$82,0)),"")))</f>
        <v/>
      </c>
      <c r="O32" s="14">
        <f>IF(AND(ISNUMBER($L32),$L32&lt;='Settings'!$B$7,N($K32)&gt;0),SUMPRODUCT(($L$3:$L32&lt;='Settings'!$B$7)*ISNUMBER($L$3:$L32)*($K$3:$K32&gt;0)),"")</f>
        <v/>
      </c>
    </row>
    <row r="33">
      <c r="A33" s="5" t="n">
        <v>46175</v>
      </c>
      <c r="B33" s="4" t="inlineStr">
        <is>
          <t>NX-375115</t>
        </is>
      </c>
      <c r="C33" s="15">
        <f>IF($B33="","",IFERROR(INDEX('Catalogue'!$B$3:$B$82,MATCH($B33,'Catalogue'!$A$3:$A$82,0)),""))</f>
        <v/>
      </c>
      <c r="D33" s="17">
        <f>IF($B33="","",IFERROR(INDEX('Catalogue'!$C$3:$C$82,MATCH($B33,'Catalogue'!$A$3:$A$82,0)),""))</f>
        <v/>
      </c>
      <c r="E33" s="17">
        <f>IF($B33="","",IFERROR(INDEX('Catalogue'!$D$3:$D$82,MATCH($B33,'Catalogue'!$A$3:$A$82,0)),""))</f>
        <v/>
      </c>
      <c r="F33" s="18" t="inlineStr">
        <is>
          <t>NX75972</t>
        </is>
      </c>
      <c r="G33" s="5" t="n">
        <v>48180</v>
      </c>
      <c r="H33" s="6" t="n">
        <v>3</v>
      </c>
      <c r="I33" s="6" t="n"/>
      <c r="J33" s="14">
        <f>IF($F33="","",COUNTIFS('Placements'!$E$3:$E$1002,$F33))</f>
        <v/>
      </c>
      <c r="K33" s="14">
        <f>IF($F33="","",N($H33)-N($I33)-N($J33))</f>
        <v/>
      </c>
      <c r="L33" s="14">
        <f>IF(OR($F33="",$G33=""),"",$G33-'Settings'!$B$6)</f>
        <v/>
      </c>
      <c r="M33" s="15">
        <f>IF(OR($F33="",$G33=""),"",IF($K33&lt;=0,"",IF($L33&lt;0,"Expired",IF($L33&lt;='Settings'!$B$8,"Within 30 days",IF($L33&lt;='Settings'!$B$7,"Expiring soon","OK")))))</f>
        <v/>
      </c>
      <c r="N33" s="16">
        <f>IF($F33="","",$K33*N(IFERROR(INDEX('Catalogue'!$E$3:$E$82,MATCH($B33,'Catalogue'!$A$3:$A$82,0)),"")))</f>
        <v/>
      </c>
      <c r="O33" s="14">
        <f>IF(AND(ISNUMBER($L33),$L33&lt;='Settings'!$B$7,N($K33)&gt;0),SUMPRODUCT(($L$3:$L33&lt;='Settings'!$B$7)*ISNUMBER($L$3:$L33)*($K$3:$K33&gt;0)),"")</f>
        <v/>
      </c>
    </row>
    <row r="34">
      <c r="A34" s="5" t="n">
        <v>46203</v>
      </c>
      <c r="B34" s="4" t="inlineStr">
        <is>
          <t>KT-450100</t>
        </is>
      </c>
      <c r="C34" s="15">
        <f>IF($B34="","",IFERROR(INDEX('Catalogue'!$B$3:$B$82,MATCH($B34,'Catalogue'!$A$3:$A$82,0)),""))</f>
        <v/>
      </c>
      <c r="D34" s="17">
        <f>IF($B34="","",IFERROR(INDEX('Catalogue'!$C$3:$C$82,MATCH($B34,'Catalogue'!$A$3:$A$82,0)),""))</f>
        <v/>
      </c>
      <c r="E34" s="17">
        <f>IF($B34="","",IFERROR(INDEX('Catalogue'!$D$3:$D$82,MATCH($B34,'Catalogue'!$A$3:$A$82,0)),""))</f>
        <v/>
      </c>
      <c r="F34" s="18" t="inlineStr">
        <is>
          <t>KT76241</t>
        </is>
      </c>
      <c r="G34" s="5" t="n">
        <v>48210</v>
      </c>
      <c r="H34" s="6" t="n">
        <v>5</v>
      </c>
      <c r="I34" s="6" t="n"/>
      <c r="J34" s="14">
        <f>IF($F34="","",COUNTIFS('Placements'!$E$3:$E$1002,$F34))</f>
        <v/>
      </c>
      <c r="K34" s="14">
        <f>IF($F34="","",N($H34)-N($I34)-N($J34))</f>
        <v/>
      </c>
      <c r="L34" s="14">
        <f>IF(OR($F34="",$G34=""),"",$G34-'Settings'!$B$6)</f>
        <v/>
      </c>
      <c r="M34" s="15">
        <f>IF(OR($F34="",$G34=""),"",IF($K34&lt;=0,"",IF($L34&lt;0,"Expired",IF($L34&lt;='Settings'!$B$8,"Within 30 days",IF($L34&lt;='Settings'!$B$7,"Expiring soon","OK")))))</f>
        <v/>
      </c>
      <c r="N34" s="16">
        <f>IF($F34="","",$K34*N(IFERROR(INDEX('Catalogue'!$E$3:$E$82,MATCH($B34,'Catalogue'!$A$3:$A$82,0)),"")))</f>
        <v/>
      </c>
      <c r="O34" s="14">
        <f>IF(AND(ISNUMBER($L34),$L34&lt;='Settings'!$B$7,N($K34)&gt;0),SUMPRODUCT(($L$3:$L34&lt;='Settings'!$B$7)*ISNUMBER($L$3:$L34)*($K$3:$K34&gt;0)),"")</f>
        <v/>
      </c>
    </row>
    <row r="35">
      <c r="A35" s="5" t="n">
        <v>46209</v>
      </c>
      <c r="B35" s="4" t="inlineStr">
        <is>
          <t>KT-500085</t>
        </is>
      </c>
      <c r="C35" s="15">
        <f>IF($B35="","",IFERROR(INDEX('Catalogue'!$B$3:$B$82,MATCH($B35,'Catalogue'!$A$3:$A$82,0)),""))</f>
        <v/>
      </c>
      <c r="D35" s="17">
        <f>IF($B35="","",IFERROR(INDEX('Catalogue'!$C$3:$C$82,MATCH($B35,'Catalogue'!$A$3:$A$82,0)),""))</f>
        <v/>
      </c>
      <c r="E35" s="17">
        <f>IF($B35="","",IFERROR(INDEX('Catalogue'!$D$3:$D$82,MATCH($B35,'Catalogue'!$A$3:$A$82,0)),""))</f>
        <v/>
      </c>
      <c r="F35" s="18" t="inlineStr">
        <is>
          <t>KT76370</t>
        </is>
      </c>
      <c r="G35" s="5" t="n">
        <v>47419</v>
      </c>
      <c r="H35" s="6" t="n">
        <v>5</v>
      </c>
      <c r="I35" s="6" t="n"/>
      <c r="J35" s="14">
        <f>IF($F35="","",COUNTIFS('Placements'!$E$3:$E$1002,$F35))</f>
        <v/>
      </c>
      <c r="K35" s="14">
        <f>IF($F35="","",N($H35)-N($I35)-N($J35))</f>
        <v/>
      </c>
      <c r="L35" s="14">
        <f>IF(OR($F35="",$G35=""),"",$G35-'Settings'!$B$6)</f>
        <v/>
      </c>
      <c r="M35" s="15">
        <f>IF(OR($F35="",$G35=""),"",IF($K35&lt;=0,"",IF($L35&lt;0,"Expired",IF($L35&lt;='Settings'!$B$8,"Within 30 days",IF($L35&lt;='Settings'!$B$7,"Expiring soon","OK")))))</f>
        <v/>
      </c>
      <c r="N35" s="16">
        <f>IF($F35="","",$K35*N(IFERROR(INDEX('Catalogue'!$E$3:$E$82,MATCH($B35,'Catalogue'!$A$3:$A$82,0)),"")))</f>
        <v/>
      </c>
      <c r="O35" s="14">
        <f>IF(AND(ISNUMBER($L35),$L35&lt;='Settings'!$B$7,N($K35)&gt;0),SUMPRODUCT(($L$3:$L35&lt;='Settings'!$B$7)*ISNUMBER($L$3:$L35)*($K$3:$K35&gt;0)),"")</f>
        <v/>
      </c>
    </row>
    <row r="36">
      <c r="A36" s="5" t="n">
        <v>46228</v>
      </c>
      <c r="B36" s="4" t="inlineStr">
        <is>
          <t>OB-410100</t>
        </is>
      </c>
      <c r="C36" s="15">
        <f>IF($B36="","",IFERROR(INDEX('Catalogue'!$B$3:$B$82,MATCH($B36,'Catalogue'!$A$3:$A$82,0)),""))</f>
        <v/>
      </c>
      <c r="D36" s="17">
        <f>IF($B36="","",IFERROR(INDEX('Catalogue'!$C$3:$C$82,MATCH($B36,'Catalogue'!$A$3:$A$82,0)),""))</f>
        <v/>
      </c>
      <c r="E36" s="17">
        <f>IF($B36="","",IFERROR(INDEX('Catalogue'!$D$3:$D$82,MATCH($B36,'Catalogue'!$A$3:$A$82,0)),""))</f>
        <v/>
      </c>
      <c r="F36" s="18" t="inlineStr">
        <is>
          <t>OB76755</t>
        </is>
      </c>
      <c r="G36" s="5" t="n">
        <v>47358</v>
      </c>
      <c r="H36" s="6" t="n">
        <v>5</v>
      </c>
      <c r="I36" s="6" t="n"/>
      <c r="J36" s="14">
        <f>IF($F36="","",COUNTIFS('Placements'!$E$3:$E$1002,$F36))</f>
        <v/>
      </c>
      <c r="K36" s="14">
        <f>IF($F36="","",N($H36)-N($I36)-N($J36))</f>
        <v/>
      </c>
      <c r="L36" s="14">
        <f>IF(OR($F36="",$G36=""),"",$G36-'Settings'!$B$6)</f>
        <v/>
      </c>
      <c r="M36" s="15">
        <f>IF(OR($F36="",$G36=""),"",IF($K36&lt;=0,"",IF($L36&lt;0,"Expired",IF($L36&lt;='Settings'!$B$8,"Within 30 days",IF($L36&lt;='Settings'!$B$7,"Expiring soon","OK")))))</f>
        <v/>
      </c>
      <c r="N36" s="16">
        <f>IF($F36="","",$K36*N(IFERROR(INDEX('Catalogue'!$E$3:$E$82,MATCH($B36,'Catalogue'!$A$3:$A$82,0)),"")))</f>
        <v/>
      </c>
      <c r="O36" s="14">
        <f>IF(AND(ISNUMBER($L36),$L36&lt;='Settings'!$B$7,N($K36)&gt;0),SUMPRODUCT(($L$3:$L36&lt;='Settings'!$B$7)*ISNUMBER($L$3:$L36)*($K$3:$K36&gt;0)),"")</f>
        <v/>
      </c>
    </row>
    <row r="37">
      <c r="A37" s="5" t="n">
        <v>46233</v>
      </c>
      <c r="B37" s="4" t="inlineStr">
        <is>
          <t>KT-400100</t>
        </is>
      </c>
      <c r="C37" s="15">
        <f>IF($B37="","",IFERROR(INDEX('Catalogue'!$B$3:$B$82,MATCH($B37,'Catalogue'!$A$3:$A$82,0)),""))</f>
        <v/>
      </c>
      <c r="D37" s="17">
        <f>IF($B37="","",IFERROR(INDEX('Catalogue'!$C$3:$C$82,MATCH($B37,'Catalogue'!$A$3:$A$82,0)),""))</f>
        <v/>
      </c>
      <c r="E37" s="17">
        <f>IF($B37="","",IFERROR(INDEX('Catalogue'!$D$3:$D$82,MATCH($B37,'Catalogue'!$A$3:$A$82,0)),""))</f>
        <v/>
      </c>
      <c r="F37" s="18" t="inlineStr">
        <is>
          <t>KT76829</t>
        </is>
      </c>
      <c r="G37" s="5" t="n">
        <v>47996</v>
      </c>
      <c r="H37" s="6" t="n">
        <v>5</v>
      </c>
      <c r="I37" s="6" t="n"/>
      <c r="J37" s="14">
        <f>IF($F37="","",COUNTIFS('Placements'!$E$3:$E$1002,$F37))</f>
        <v/>
      </c>
      <c r="K37" s="14">
        <f>IF($F37="","",N($H37)-N($I37)-N($J37))</f>
        <v/>
      </c>
      <c r="L37" s="14">
        <f>IF(OR($F37="",$G37=""),"",$G37-'Settings'!$B$6)</f>
        <v/>
      </c>
      <c r="M37" s="15">
        <f>IF(OR($F37="",$G37=""),"",IF($K37&lt;=0,"",IF($L37&lt;0,"Expired",IF($L37&lt;='Settings'!$B$8,"Within 30 days",IF($L37&lt;='Settings'!$B$7,"Expiring soon","OK")))))</f>
        <v/>
      </c>
      <c r="N37" s="16">
        <f>IF($F37="","",$K37*N(IFERROR(INDEX('Catalogue'!$E$3:$E$82,MATCH($B37,'Catalogue'!$A$3:$A$82,0)),"")))</f>
        <v/>
      </c>
      <c r="O37" s="14">
        <f>IF(AND(ISNUMBER($L37),$L37&lt;='Settings'!$B$7,N($K37)&gt;0),SUMPRODUCT(($L$3:$L37&lt;='Settings'!$B$7)*ISNUMBER($L$3:$L37)*($K$3:$K37&gt;0)),"")</f>
        <v/>
      </c>
    </row>
    <row r="38">
      <c r="A38" s="5" t="n">
        <v>46235</v>
      </c>
      <c r="B38" s="4" t="inlineStr">
        <is>
          <t>OB-410120</t>
        </is>
      </c>
      <c r="C38" s="15">
        <f>IF($B38="","",IFERROR(INDEX('Catalogue'!$B$3:$B$82,MATCH($B38,'Catalogue'!$A$3:$A$82,0)),""))</f>
        <v/>
      </c>
      <c r="D38" s="17">
        <f>IF($B38="","",IFERROR(INDEX('Catalogue'!$C$3:$C$82,MATCH($B38,'Catalogue'!$A$3:$A$82,0)),""))</f>
        <v/>
      </c>
      <c r="E38" s="17">
        <f>IF($B38="","",IFERROR(INDEX('Catalogue'!$D$3:$D$82,MATCH($B38,'Catalogue'!$A$3:$A$82,0)),""))</f>
        <v/>
      </c>
      <c r="F38" s="18" t="inlineStr">
        <is>
          <t>OB76950</t>
        </is>
      </c>
      <c r="G38" s="5" t="n">
        <v>47784</v>
      </c>
      <c r="H38" s="6" t="n">
        <v>3</v>
      </c>
      <c r="I38" s="6" t="n"/>
      <c r="J38" s="14">
        <f>IF($F38="","",COUNTIFS('Placements'!$E$3:$E$1002,$F38))</f>
        <v/>
      </c>
      <c r="K38" s="14">
        <f>IF($F38="","",N($H38)-N($I38)-N($J38))</f>
        <v/>
      </c>
      <c r="L38" s="14">
        <f>IF(OR($F38="",$G38=""),"",$G38-'Settings'!$B$6)</f>
        <v/>
      </c>
      <c r="M38" s="15">
        <f>IF(OR($F38="",$G38=""),"",IF($K38&lt;=0,"",IF($L38&lt;0,"Expired",IF($L38&lt;='Settings'!$B$8,"Within 30 days",IF($L38&lt;='Settings'!$B$7,"Expiring soon","OK")))))</f>
        <v/>
      </c>
      <c r="N38" s="16">
        <f>IF($F38="","",$K38*N(IFERROR(INDEX('Catalogue'!$E$3:$E$82,MATCH($B38,'Catalogue'!$A$3:$A$82,0)),"")))</f>
        <v/>
      </c>
      <c r="O38" s="14">
        <f>IF(AND(ISNUMBER($L38),$L38&lt;='Settings'!$B$7,N($K38)&gt;0),SUMPRODUCT(($L$3:$L38&lt;='Settings'!$B$7)*ISNUMBER($L$3:$L38)*($K$3:$K38&gt;0)),"")</f>
        <v/>
      </c>
    </row>
    <row r="39">
      <c r="A39" s="5" t="n">
        <v>46250</v>
      </c>
      <c r="B39" s="4" t="inlineStr">
        <is>
          <t>NX-420115</t>
        </is>
      </c>
      <c r="C39" s="15">
        <f>IF($B39="","",IFERROR(INDEX('Catalogue'!$B$3:$B$82,MATCH($B39,'Catalogue'!$A$3:$A$82,0)),""))</f>
        <v/>
      </c>
      <c r="D39" s="17">
        <f>IF($B39="","",IFERROR(INDEX('Catalogue'!$C$3:$C$82,MATCH($B39,'Catalogue'!$A$3:$A$82,0)),""))</f>
        <v/>
      </c>
      <c r="E39" s="17">
        <f>IF($B39="","",IFERROR(INDEX('Catalogue'!$D$3:$D$82,MATCH($B39,'Catalogue'!$A$3:$A$82,0)),""))</f>
        <v/>
      </c>
      <c r="F39" s="18" t="inlineStr">
        <is>
          <t>NX77317</t>
        </is>
      </c>
      <c r="G39" s="5" t="n">
        <v>48027</v>
      </c>
      <c r="H39" s="6" t="n">
        <v>3</v>
      </c>
      <c r="I39" s="6" t="n"/>
      <c r="J39" s="14">
        <f>IF($F39="","",COUNTIFS('Placements'!$E$3:$E$1002,$F39))</f>
        <v/>
      </c>
      <c r="K39" s="14">
        <f>IF($F39="","",N($H39)-N($I39)-N($J39))</f>
        <v/>
      </c>
      <c r="L39" s="14">
        <f>IF(OR($F39="",$G39=""),"",$G39-'Settings'!$B$6)</f>
        <v/>
      </c>
      <c r="M39" s="15">
        <f>IF(OR($F39="",$G39=""),"",IF($K39&lt;=0,"",IF($L39&lt;0,"Expired",IF($L39&lt;='Settings'!$B$8,"Within 30 days",IF($L39&lt;='Settings'!$B$7,"Expiring soon","OK")))))</f>
        <v/>
      </c>
      <c r="N39" s="16">
        <f>IF($F39="","",$K39*N(IFERROR(INDEX('Catalogue'!$E$3:$E$82,MATCH($B39,'Catalogue'!$A$3:$A$82,0)),"")))</f>
        <v/>
      </c>
      <c r="O39" s="14">
        <f>IF(AND(ISNUMBER($L39),$L39&lt;='Settings'!$B$7,N($K39)&gt;0),SUMPRODUCT(($L$3:$L39&lt;='Settings'!$B$7)*ISNUMBER($L$3:$L39)*($K$3:$K39&gt;0)),"")</f>
        <v/>
      </c>
    </row>
    <row r="40">
      <c r="A40" s="5" t="n">
        <v>46271</v>
      </c>
      <c r="B40" s="4" t="inlineStr">
        <is>
          <t>KT-450100</t>
        </is>
      </c>
      <c r="C40" s="15">
        <f>IF($B40="","",IFERROR(INDEX('Catalogue'!$B$3:$B$82,MATCH($B40,'Catalogue'!$A$3:$A$82,0)),""))</f>
        <v/>
      </c>
      <c r="D40" s="17">
        <f>IF($B40="","",IFERROR(INDEX('Catalogue'!$C$3:$C$82,MATCH($B40,'Catalogue'!$A$3:$A$82,0)),""))</f>
        <v/>
      </c>
      <c r="E40" s="17">
        <f>IF($B40="","",IFERROR(INDEX('Catalogue'!$D$3:$D$82,MATCH($B40,'Catalogue'!$A$3:$A$82,0)),""))</f>
        <v/>
      </c>
      <c r="F40" s="18" t="inlineStr">
        <is>
          <t>KT77531</t>
        </is>
      </c>
      <c r="G40" s="5" t="n">
        <v>47266</v>
      </c>
      <c r="H40" s="6" t="n">
        <v>5</v>
      </c>
      <c r="I40" s="6" t="n"/>
      <c r="J40" s="14">
        <f>IF($F40="","",COUNTIFS('Placements'!$E$3:$E$1002,$F40))</f>
        <v/>
      </c>
      <c r="K40" s="14">
        <f>IF($F40="","",N($H40)-N($I40)-N($J40))</f>
        <v/>
      </c>
      <c r="L40" s="14">
        <f>IF(OR($F40="",$G40=""),"",$G40-'Settings'!$B$6)</f>
        <v/>
      </c>
      <c r="M40" s="15">
        <f>IF(OR($F40="",$G40=""),"",IF($K40&lt;=0,"",IF($L40&lt;0,"Expired",IF($L40&lt;='Settings'!$B$8,"Within 30 days",IF($L40&lt;='Settings'!$B$7,"Expiring soon","OK")))))</f>
        <v/>
      </c>
      <c r="N40" s="16">
        <f>IF($F40="","",$K40*N(IFERROR(INDEX('Catalogue'!$E$3:$E$82,MATCH($B40,'Catalogue'!$A$3:$A$82,0)),"")))</f>
        <v/>
      </c>
      <c r="O40" s="14">
        <f>IF(AND(ISNUMBER($L40),$L40&lt;='Settings'!$B$7,N($K40)&gt;0),SUMPRODUCT(($L$3:$L40&lt;='Settings'!$B$7)*ISNUMBER($L$3:$L40)*($K$3:$K40&gt;0)),"")</f>
        <v/>
      </c>
    </row>
    <row r="41">
      <c r="A41" s="5" t="n">
        <v>46283</v>
      </c>
      <c r="B41" s="4" t="inlineStr">
        <is>
          <t>KT-400115</t>
        </is>
      </c>
      <c r="C41" s="15">
        <f>IF($B41="","",IFERROR(INDEX('Catalogue'!$B$3:$B$82,MATCH($B41,'Catalogue'!$A$3:$A$82,0)),""))</f>
        <v/>
      </c>
      <c r="D41" s="17">
        <f>IF($B41="","",IFERROR(INDEX('Catalogue'!$C$3:$C$82,MATCH($B41,'Catalogue'!$A$3:$A$82,0)),""))</f>
        <v/>
      </c>
      <c r="E41" s="17">
        <f>IF($B41="","",IFERROR(INDEX('Catalogue'!$D$3:$D$82,MATCH($B41,'Catalogue'!$A$3:$A$82,0)),""))</f>
        <v/>
      </c>
      <c r="F41" s="18" t="inlineStr">
        <is>
          <t>KT77707</t>
        </is>
      </c>
      <c r="G41" s="5" t="n">
        <v>47754</v>
      </c>
      <c r="H41" s="6" t="n">
        <v>5</v>
      </c>
      <c r="I41" s="6" t="n"/>
      <c r="J41" s="14">
        <f>IF($F41="","",COUNTIFS('Placements'!$E$3:$E$1002,$F41))</f>
        <v/>
      </c>
      <c r="K41" s="14">
        <f>IF($F41="","",N($H41)-N($I41)-N($J41))</f>
        <v/>
      </c>
      <c r="L41" s="14">
        <f>IF(OR($F41="",$G41=""),"",$G41-'Settings'!$B$6)</f>
        <v/>
      </c>
      <c r="M41" s="15">
        <f>IF(OR($F41="",$G41=""),"",IF($K41&lt;=0,"",IF($L41&lt;0,"Expired",IF($L41&lt;='Settings'!$B$8,"Within 30 days",IF($L41&lt;='Settings'!$B$7,"Expiring soon","OK")))))</f>
        <v/>
      </c>
      <c r="N41" s="16">
        <f>IF($F41="","",$K41*N(IFERROR(INDEX('Catalogue'!$E$3:$E$82,MATCH($B41,'Catalogue'!$A$3:$A$82,0)),"")))</f>
        <v/>
      </c>
      <c r="O41" s="14">
        <f>IF(AND(ISNUMBER($L41),$L41&lt;='Settings'!$B$7,N($K41)&gt;0),SUMPRODUCT(($L$3:$L41&lt;='Settings'!$B$7)*ISNUMBER($L$3:$L41)*($K$3:$K41&gt;0)),"")</f>
        <v/>
      </c>
    </row>
    <row r="42">
      <c r="A42" s="5" t="n">
        <v>46293</v>
      </c>
      <c r="B42" s="4" t="inlineStr">
        <is>
          <t>KT-500100</t>
        </is>
      </c>
      <c r="C42" s="15">
        <f>IF($B42="","",IFERROR(INDEX('Catalogue'!$B$3:$B$82,MATCH($B42,'Catalogue'!$A$3:$A$82,0)),""))</f>
        <v/>
      </c>
      <c r="D42" s="17">
        <f>IF($B42="","",IFERROR(INDEX('Catalogue'!$C$3:$C$82,MATCH($B42,'Catalogue'!$A$3:$A$82,0)),""))</f>
        <v/>
      </c>
      <c r="E42" s="17">
        <f>IF($B42="","",IFERROR(INDEX('Catalogue'!$D$3:$D$82,MATCH($B42,'Catalogue'!$A$3:$A$82,0)),""))</f>
        <v/>
      </c>
      <c r="F42" s="18" t="inlineStr">
        <is>
          <t>KT77723</t>
        </is>
      </c>
      <c r="G42" s="5" t="n">
        <v>47996</v>
      </c>
      <c r="H42" s="6" t="n">
        <v>5</v>
      </c>
      <c r="I42" s="6" t="n"/>
      <c r="J42" s="14">
        <f>IF($F42="","",COUNTIFS('Placements'!$E$3:$E$1002,$F42))</f>
        <v/>
      </c>
      <c r="K42" s="14">
        <f>IF($F42="","",N($H42)-N($I42)-N($J42))</f>
        <v/>
      </c>
      <c r="L42" s="14">
        <f>IF(OR($F42="",$G42=""),"",$G42-'Settings'!$B$6)</f>
        <v/>
      </c>
      <c r="M42" s="15">
        <f>IF(OR($F42="",$G42=""),"",IF($K42&lt;=0,"",IF($L42&lt;0,"Expired",IF($L42&lt;='Settings'!$B$8,"Within 30 days",IF($L42&lt;='Settings'!$B$7,"Expiring soon","OK")))))</f>
        <v/>
      </c>
      <c r="N42" s="16">
        <f>IF($F42="","",$K42*N(IFERROR(INDEX('Catalogue'!$E$3:$E$82,MATCH($B42,'Catalogue'!$A$3:$A$82,0)),"")))</f>
        <v/>
      </c>
      <c r="O42" s="14">
        <f>IF(AND(ISNUMBER($L42),$L42&lt;='Settings'!$B$7,N($K42)&gt;0),SUMPRODUCT(($L$3:$L42&lt;='Settings'!$B$7)*ISNUMBER($L$3:$L42)*($K$3:$K42&gt;0)),"")</f>
        <v/>
      </c>
    </row>
    <row r="43">
      <c r="A43" s="5" t="n"/>
      <c r="B43" s="4" t="n"/>
      <c r="C43" s="15">
        <f>IF($B43="","",IFERROR(INDEX('Catalogue'!$B$3:$B$82,MATCH($B43,'Catalogue'!$A$3:$A$82,0)),""))</f>
        <v/>
      </c>
      <c r="D43" s="17">
        <f>IF($B43="","",IFERROR(INDEX('Catalogue'!$C$3:$C$82,MATCH($B43,'Catalogue'!$A$3:$A$82,0)),""))</f>
        <v/>
      </c>
      <c r="E43" s="17">
        <f>IF($B43="","",IFERROR(INDEX('Catalogue'!$D$3:$D$82,MATCH($B43,'Catalogue'!$A$3:$A$82,0)),""))</f>
        <v/>
      </c>
      <c r="F43" s="18" t="n"/>
      <c r="G43" s="5" t="n"/>
      <c r="H43" s="6" t="n"/>
      <c r="I43" s="6" t="n"/>
      <c r="J43" s="14">
        <f>IF($F43="","",COUNTIFS('Placements'!$E$3:$E$1002,$F43))</f>
        <v/>
      </c>
      <c r="K43" s="14">
        <f>IF($F43="","",N($H43)-N($I43)-N($J43))</f>
        <v/>
      </c>
      <c r="L43" s="14">
        <f>IF(OR($F43="",$G43=""),"",$G43-'Settings'!$B$6)</f>
        <v/>
      </c>
      <c r="M43" s="15">
        <f>IF(OR($F43="",$G43=""),"",IF($K43&lt;=0,"",IF($L43&lt;0,"Expired",IF($L43&lt;='Settings'!$B$8,"Within 30 days",IF($L43&lt;='Settings'!$B$7,"Expiring soon","OK")))))</f>
        <v/>
      </c>
      <c r="N43" s="16">
        <f>IF($F43="","",$K43*N(IFERROR(INDEX('Catalogue'!$E$3:$E$82,MATCH($B43,'Catalogue'!$A$3:$A$82,0)),"")))</f>
        <v/>
      </c>
      <c r="O43" s="14">
        <f>IF(AND(ISNUMBER($L43),$L43&lt;='Settings'!$B$7,N($K43)&gt;0),SUMPRODUCT(($L$3:$L43&lt;='Settings'!$B$7)*ISNUMBER($L$3:$L43)*($K$3:$K43&gt;0)),"")</f>
        <v/>
      </c>
    </row>
    <row r="44">
      <c r="A44" s="5" t="n"/>
      <c r="B44" s="4" t="n"/>
      <c r="C44" s="15">
        <f>IF($B44="","",IFERROR(INDEX('Catalogue'!$B$3:$B$82,MATCH($B44,'Catalogue'!$A$3:$A$82,0)),""))</f>
        <v/>
      </c>
      <c r="D44" s="17">
        <f>IF($B44="","",IFERROR(INDEX('Catalogue'!$C$3:$C$82,MATCH($B44,'Catalogue'!$A$3:$A$82,0)),""))</f>
        <v/>
      </c>
      <c r="E44" s="17">
        <f>IF($B44="","",IFERROR(INDEX('Catalogue'!$D$3:$D$82,MATCH($B44,'Catalogue'!$A$3:$A$82,0)),""))</f>
        <v/>
      </c>
      <c r="F44" s="18" t="n"/>
      <c r="G44" s="5" t="n"/>
      <c r="H44" s="6" t="n"/>
      <c r="I44" s="6" t="n"/>
      <c r="J44" s="14">
        <f>IF($F44="","",COUNTIFS('Placements'!$E$3:$E$1002,$F44))</f>
        <v/>
      </c>
      <c r="K44" s="14">
        <f>IF($F44="","",N($H44)-N($I44)-N($J44))</f>
        <v/>
      </c>
      <c r="L44" s="14">
        <f>IF(OR($F44="",$G44=""),"",$G44-'Settings'!$B$6)</f>
        <v/>
      </c>
      <c r="M44" s="15">
        <f>IF(OR($F44="",$G44=""),"",IF($K44&lt;=0,"",IF($L44&lt;0,"Expired",IF($L44&lt;='Settings'!$B$8,"Within 30 days",IF($L44&lt;='Settings'!$B$7,"Expiring soon","OK")))))</f>
        <v/>
      </c>
      <c r="N44" s="16">
        <f>IF($F44="","",$K44*N(IFERROR(INDEX('Catalogue'!$E$3:$E$82,MATCH($B44,'Catalogue'!$A$3:$A$82,0)),"")))</f>
        <v/>
      </c>
      <c r="O44" s="14">
        <f>IF(AND(ISNUMBER($L44),$L44&lt;='Settings'!$B$7,N($K44)&gt;0),SUMPRODUCT(($L$3:$L44&lt;='Settings'!$B$7)*ISNUMBER($L$3:$L44)*($K$3:$K44&gt;0)),"")</f>
        <v/>
      </c>
    </row>
    <row r="45">
      <c r="A45" s="5" t="n"/>
      <c r="B45" s="4" t="n"/>
      <c r="C45" s="15">
        <f>IF($B45="","",IFERROR(INDEX('Catalogue'!$B$3:$B$82,MATCH($B45,'Catalogue'!$A$3:$A$82,0)),""))</f>
        <v/>
      </c>
      <c r="D45" s="17">
        <f>IF($B45="","",IFERROR(INDEX('Catalogue'!$C$3:$C$82,MATCH($B45,'Catalogue'!$A$3:$A$82,0)),""))</f>
        <v/>
      </c>
      <c r="E45" s="17">
        <f>IF($B45="","",IFERROR(INDEX('Catalogue'!$D$3:$D$82,MATCH($B45,'Catalogue'!$A$3:$A$82,0)),""))</f>
        <v/>
      </c>
      <c r="F45" s="18" t="n"/>
      <c r="G45" s="5" t="n"/>
      <c r="H45" s="6" t="n"/>
      <c r="I45" s="6" t="n"/>
      <c r="J45" s="14">
        <f>IF($F45="","",COUNTIFS('Placements'!$E$3:$E$1002,$F45))</f>
        <v/>
      </c>
      <c r="K45" s="14">
        <f>IF($F45="","",N($H45)-N($I45)-N($J45))</f>
        <v/>
      </c>
      <c r="L45" s="14">
        <f>IF(OR($F45="",$G45=""),"",$G45-'Settings'!$B$6)</f>
        <v/>
      </c>
      <c r="M45" s="15">
        <f>IF(OR($F45="",$G45=""),"",IF($K45&lt;=0,"",IF($L45&lt;0,"Expired",IF($L45&lt;='Settings'!$B$8,"Within 30 days",IF($L45&lt;='Settings'!$B$7,"Expiring soon","OK")))))</f>
        <v/>
      </c>
      <c r="N45" s="16">
        <f>IF($F45="","",$K45*N(IFERROR(INDEX('Catalogue'!$E$3:$E$82,MATCH($B45,'Catalogue'!$A$3:$A$82,0)),"")))</f>
        <v/>
      </c>
      <c r="O45" s="14">
        <f>IF(AND(ISNUMBER($L45),$L45&lt;='Settings'!$B$7,N($K45)&gt;0),SUMPRODUCT(($L$3:$L45&lt;='Settings'!$B$7)*ISNUMBER($L$3:$L45)*($K$3:$K45&gt;0)),"")</f>
        <v/>
      </c>
    </row>
    <row r="46">
      <c r="A46" s="5" t="n"/>
      <c r="B46" s="4" t="n"/>
      <c r="C46" s="15">
        <f>IF($B46="","",IFERROR(INDEX('Catalogue'!$B$3:$B$82,MATCH($B46,'Catalogue'!$A$3:$A$82,0)),""))</f>
        <v/>
      </c>
      <c r="D46" s="17">
        <f>IF($B46="","",IFERROR(INDEX('Catalogue'!$C$3:$C$82,MATCH($B46,'Catalogue'!$A$3:$A$82,0)),""))</f>
        <v/>
      </c>
      <c r="E46" s="17">
        <f>IF($B46="","",IFERROR(INDEX('Catalogue'!$D$3:$D$82,MATCH($B46,'Catalogue'!$A$3:$A$82,0)),""))</f>
        <v/>
      </c>
      <c r="F46" s="18" t="n"/>
      <c r="G46" s="5" t="n"/>
      <c r="H46" s="6" t="n"/>
      <c r="I46" s="6" t="n"/>
      <c r="J46" s="14">
        <f>IF($F46="","",COUNTIFS('Placements'!$E$3:$E$1002,$F46))</f>
        <v/>
      </c>
      <c r="K46" s="14">
        <f>IF($F46="","",N($H46)-N($I46)-N($J46))</f>
        <v/>
      </c>
      <c r="L46" s="14">
        <f>IF(OR($F46="",$G46=""),"",$G46-'Settings'!$B$6)</f>
        <v/>
      </c>
      <c r="M46" s="15">
        <f>IF(OR($F46="",$G46=""),"",IF($K46&lt;=0,"",IF($L46&lt;0,"Expired",IF($L46&lt;='Settings'!$B$8,"Within 30 days",IF($L46&lt;='Settings'!$B$7,"Expiring soon","OK")))))</f>
        <v/>
      </c>
      <c r="N46" s="16">
        <f>IF($F46="","",$K46*N(IFERROR(INDEX('Catalogue'!$E$3:$E$82,MATCH($B46,'Catalogue'!$A$3:$A$82,0)),"")))</f>
        <v/>
      </c>
      <c r="O46" s="14">
        <f>IF(AND(ISNUMBER($L46),$L46&lt;='Settings'!$B$7,N($K46)&gt;0),SUMPRODUCT(($L$3:$L46&lt;='Settings'!$B$7)*ISNUMBER($L$3:$L46)*($K$3:$K46&gt;0)),"")</f>
        <v/>
      </c>
    </row>
    <row r="47">
      <c r="A47" s="5" t="n"/>
      <c r="B47" s="4" t="n"/>
      <c r="C47" s="15">
        <f>IF($B47="","",IFERROR(INDEX('Catalogue'!$B$3:$B$82,MATCH($B47,'Catalogue'!$A$3:$A$82,0)),""))</f>
        <v/>
      </c>
      <c r="D47" s="17">
        <f>IF($B47="","",IFERROR(INDEX('Catalogue'!$C$3:$C$82,MATCH($B47,'Catalogue'!$A$3:$A$82,0)),""))</f>
        <v/>
      </c>
      <c r="E47" s="17">
        <f>IF($B47="","",IFERROR(INDEX('Catalogue'!$D$3:$D$82,MATCH($B47,'Catalogue'!$A$3:$A$82,0)),""))</f>
        <v/>
      </c>
      <c r="F47" s="18" t="n"/>
      <c r="G47" s="5" t="n"/>
      <c r="H47" s="6" t="n"/>
      <c r="I47" s="6" t="n"/>
      <c r="J47" s="14">
        <f>IF($F47="","",COUNTIFS('Placements'!$E$3:$E$1002,$F47))</f>
        <v/>
      </c>
      <c r="K47" s="14">
        <f>IF($F47="","",N($H47)-N($I47)-N($J47))</f>
        <v/>
      </c>
      <c r="L47" s="14">
        <f>IF(OR($F47="",$G47=""),"",$G47-'Settings'!$B$6)</f>
        <v/>
      </c>
      <c r="M47" s="15">
        <f>IF(OR($F47="",$G47=""),"",IF($K47&lt;=0,"",IF($L47&lt;0,"Expired",IF($L47&lt;='Settings'!$B$8,"Within 30 days",IF($L47&lt;='Settings'!$B$7,"Expiring soon","OK")))))</f>
        <v/>
      </c>
      <c r="N47" s="16">
        <f>IF($F47="","",$K47*N(IFERROR(INDEX('Catalogue'!$E$3:$E$82,MATCH($B47,'Catalogue'!$A$3:$A$82,0)),"")))</f>
        <v/>
      </c>
      <c r="O47" s="14">
        <f>IF(AND(ISNUMBER($L47),$L47&lt;='Settings'!$B$7,N($K47)&gt;0),SUMPRODUCT(($L$3:$L47&lt;='Settings'!$B$7)*ISNUMBER($L$3:$L47)*($K$3:$K47&gt;0)),"")</f>
        <v/>
      </c>
    </row>
    <row r="48">
      <c r="A48" s="5" t="n"/>
      <c r="B48" s="4" t="n"/>
      <c r="C48" s="15">
        <f>IF($B48="","",IFERROR(INDEX('Catalogue'!$B$3:$B$82,MATCH($B48,'Catalogue'!$A$3:$A$82,0)),""))</f>
        <v/>
      </c>
      <c r="D48" s="17">
        <f>IF($B48="","",IFERROR(INDEX('Catalogue'!$C$3:$C$82,MATCH($B48,'Catalogue'!$A$3:$A$82,0)),""))</f>
        <v/>
      </c>
      <c r="E48" s="17">
        <f>IF($B48="","",IFERROR(INDEX('Catalogue'!$D$3:$D$82,MATCH($B48,'Catalogue'!$A$3:$A$82,0)),""))</f>
        <v/>
      </c>
      <c r="F48" s="18" t="n"/>
      <c r="G48" s="5" t="n"/>
      <c r="H48" s="6" t="n"/>
      <c r="I48" s="6" t="n"/>
      <c r="J48" s="14">
        <f>IF($F48="","",COUNTIFS('Placements'!$E$3:$E$1002,$F48))</f>
        <v/>
      </c>
      <c r="K48" s="14">
        <f>IF($F48="","",N($H48)-N($I48)-N($J48))</f>
        <v/>
      </c>
      <c r="L48" s="14">
        <f>IF(OR($F48="",$G48=""),"",$G48-'Settings'!$B$6)</f>
        <v/>
      </c>
      <c r="M48" s="15">
        <f>IF(OR($F48="",$G48=""),"",IF($K48&lt;=0,"",IF($L48&lt;0,"Expired",IF($L48&lt;='Settings'!$B$8,"Within 30 days",IF($L48&lt;='Settings'!$B$7,"Expiring soon","OK")))))</f>
        <v/>
      </c>
      <c r="N48" s="16">
        <f>IF($F48="","",$K48*N(IFERROR(INDEX('Catalogue'!$E$3:$E$82,MATCH($B48,'Catalogue'!$A$3:$A$82,0)),"")))</f>
        <v/>
      </c>
      <c r="O48" s="14">
        <f>IF(AND(ISNUMBER($L48),$L48&lt;='Settings'!$B$7,N($K48)&gt;0),SUMPRODUCT(($L$3:$L48&lt;='Settings'!$B$7)*ISNUMBER($L$3:$L48)*($K$3:$K48&gt;0)),"")</f>
        <v/>
      </c>
    </row>
    <row r="49">
      <c r="A49" s="5" t="n"/>
      <c r="B49" s="4" t="n"/>
      <c r="C49" s="15">
        <f>IF($B49="","",IFERROR(INDEX('Catalogue'!$B$3:$B$82,MATCH($B49,'Catalogue'!$A$3:$A$82,0)),""))</f>
        <v/>
      </c>
      <c r="D49" s="17">
        <f>IF($B49="","",IFERROR(INDEX('Catalogue'!$C$3:$C$82,MATCH($B49,'Catalogue'!$A$3:$A$82,0)),""))</f>
        <v/>
      </c>
      <c r="E49" s="17">
        <f>IF($B49="","",IFERROR(INDEX('Catalogue'!$D$3:$D$82,MATCH($B49,'Catalogue'!$A$3:$A$82,0)),""))</f>
        <v/>
      </c>
      <c r="F49" s="18" t="n"/>
      <c r="G49" s="5" t="n"/>
      <c r="H49" s="6" t="n"/>
      <c r="I49" s="6" t="n"/>
      <c r="J49" s="14">
        <f>IF($F49="","",COUNTIFS('Placements'!$E$3:$E$1002,$F49))</f>
        <v/>
      </c>
      <c r="K49" s="14">
        <f>IF($F49="","",N($H49)-N($I49)-N($J49))</f>
        <v/>
      </c>
      <c r="L49" s="14">
        <f>IF(OR($F49="",$G49=""),"",$G49-'Settings'!$B$6)</f>
        <v/>
      </c>
      <c r="M49" s="15">
        <f>IF(OR($F49="",$G49=""),"",IF($K49&lt;=0,"",IF($L49&lt;0,"Expired",IF($L49&lt;='Settings'!$B$8,"Within 30 days",IF($L49&lt;='Settings'!$B$7,"Expiring soon","OK")))))</f>
        <v/>
      </c>
      <c r="N49" s="16">
        <f>IF($F49="","",$K49*N(IFERROR(INDEX('Catalogue'!$E$3:$E$82,MATCH($B49,'Catalogue'!$A$3:$A$82,0)),"")))</f>
        <v/>
      </c>
      <c r="O49" s="14">
        <f>IF(AND(ISNUMBER($L49),$L49&lt;='Settings'!$B$7,N($K49)&gt;0),SUMPRODUCT(($L$3:$L49&lt;='Settings'!$B$7)*ISNUMBER($L$3:$L49)*($K$3:$K49&gt;0)),"")</f>
        <v/>
      </c>
    </row>
    <row r="50">
      <c r="A50" s="5" t="n"/>
      <c r="B50" s="4" t="n"/>
      <c r="C50" s="15">
        <f>IF($B50="","",IFERROR(INDEX('Catalogue'!$B$3:$B$82,MATCH($B50,'Catalogue'!$A$3:$A$82,0)),""))</f>
        <v/>
      </c>
      <c r="D50" s="17">
        <f>IF($B50="","",IFERROR(INDEX('Catalogue'!$C$3:$C$82,MATCH($B50,'Catalogue'!$A$3:$A$82,0)),""))</f>
        <v/>
      </c>
      <c r="E50" s="17">
        <f>IF($B50="","",IFERROR(INDEX('Catalogue'!$D$3:$D$82,MATCH($B50,'Catalogue'!$A$3:$A$82,0)),""))</f>
        <v/>
      </c>
      <c r="F50" s="18" t="n"/>
      <c r="G50" s="5" t="n"/>
      <c r="H50" s="6" t="n"/>
      <c r="I50" s="6" t="n"/>
      <c r="J50" s="14">
        <f>IF($F50="","",COUNTIFS('Placements'!$E$3:$E$1002,$F50))</f>
        <v/>
      </c>
      <c r="K50" s="14">
        <f>IF($F50="","",N($H50)-N($I50)-N($J50))</f>
        <v/>
      </c>
      <c r="L50" s="14">
        <f>IF(OR($F50="",$G50=""),"",$G50-'Settings'!$B$6)</f>
        <v/>
      </c>
      <c r="M50" s="15">
        <f>IF(OR($F50="",$G50=""),"",IF($K50&lt;=0,"",IF($L50&lt;0,"Expired",IF($L50&lt;='Settings'!$B$8,"Within 30 days",IF($L50&lt;='Settings'!$B$7,"Expiring soon","OK")))))</f>
        <v/>
      </c>
      <c r="N50" s="16">
        <f>IF($F50="","",$K50*N(IFERROR(INDEX('Catalogue'!$E$3:$E$82,MATCH($B50,'Catalogue'!$A$3:$A$82,0)),"")))</f>
        <v/>
      </c>
      <c r="O50" s="14">
        <f>IF(AND(ISNUMBER($L50),$L50&lt;='Settings'!$B$7,N($K50)&gt;0),SUMPRODUCT(($L$3:$L50&lt;='Settings'!$B$7)*ISNUMBER($L$3:$L50)*($K$3:$K50&gt;0)),"")</f>
        <v/>
      </c>
    </row>
    <row r="51">
      <c r="A51" s="5" t="n"/>
      <c r="B51" s="4" t="n"/>
      <c r="C51" s="15">
        <f>IF($B51="","",IFERROR(INDEX('Catalogue'!$B$3:$B$82,MATCH($B51,'Catalogue'!$A$3:$A$82,0)),""))</f>
        <v/>
      </c>
      <c r="D51" s="17">
        <f>IF($B51="","",IFERROR(INDEX('Catalogue'!$C$3:$C$82,MATCH($B51,'Catalogue'!$A$3:$A$82,0)),""))</f>
        <v/>
      </c>
      <c r="E51" s="17">
        <f>IF($B51="","",IFERROR(INDEX('Catalogue'!$D$3:$D$82,MATCH($B51,'Catalogue'!$A$3:$A$82,0)),""))</f>
        <v/>
      </c>
      <c r="F51" s="18" t="n"/>
      <c r="G51" s="5" t="n"/>
      <c r="H51" s="6" t="n"/>
      <c r="I51" s="6" t="n"/>
      <c r="J51" s="14">
        <f>IF($F51="","",COUNTIFS('Placements'!$E$3:$E$1002,$F51))</f>
        <v/>
      </c>
      <c r="K51" s="14">
        <f>IF($F51="","",N($H51)-N($I51)-N($J51))</f>
        <v/>
      </c>
      <c r="L51" s="14">
        <f>IF(OR($F51="",$G51=""),"",$G51-'Settings'!$B$6)</f>
        <v/>
      </c>
      <c r="M51" s="15">
        <f>IF(OR($F51="",$G51=""),"",IF($K51&lt;=0,"",IF($L51&lt;0,"Expired",IF($L51&lt;='Settings'!$B$8,"Within 30 days",IF($L51&lt;='Settings'!$B$7,"Expiring soon","OK")))))</f>
        <v/>
      </c>
      <c r="N51" s="16">
        <f>IF($F51="","",$K51*N(IFERROR(INDEX('Catalogue'!$E$3:$E$82,MATCH($B51,'Catalogue'!$A$3:$A$82,0)),"")))</f>
        <v/>
      </c>
      <c r="O51" s="14">
        <f>IF(AND(ISNUMBER($L51),$L51&lt;='Settings'!$B$7,N($K51)&gt;0),SUMPRODUCT(($L$3:$L51&lt;='Settings'!$B$7)*ISNUMBER($L$3:$L51)*($K$3:$K51&gt;0)),"")</f>
        <v/>
      </c>
    </row>
    <row r="52">
      <c r="A52" s="5" t="n"/>
      <c r="B52" s="4" t="n"/>
      <c r="C52" s="15">
        <f>IF($B52="","",IFERROR(INDEX('Catalogue'!$B$3:$B$82,MATCH($B52,'Catalogue'!$A$3:$A$82,0)),""))</f>
        <v/>
      </c>
      <c r="D52" s="17">
        <f>IF($B52="","",IFERROR(INDEX('Catalogue'!$C$3:$C$82,MATCH($B52,'Catalogue'!$A$3:$A$82,0)),""))</f>
        <v/>
      </c>
      <c r="E52" s="17">
        <f>IF($B52="","",IFERROR(INDEX('Catalogue'!$D$3:$D$82,MATCH($B52,'Catalogue'!$A$3:$A$82,0)),""))</f>
        <v/>
      </c>
      <c r="F52" s="18" t="n"/>
      <c r="G52" s="5" t="n"/>
      <c r="H52" s="6" t="n"/>
      <c r="I52" s="6" t="n"/>
      <c r="J52" s="14">
        <f>IF($F52="","",COUNTIFS('Placements'!$E$3:$E$1002,$F52))</f>
        <v/>
      </c>
      <c r="K52" s="14">
        <f>IF($F52="","",N($H52)-N($I52)-N($J52))</f>
        <v/>
      </c>
      <c r="L52" s="14">
        <f>IF(OR($F52="",$G52=""),"",$G52-'Settings'!$B$6)</f>
        <v/>
      </c>
      <c r="M52" s="15">
        <f>IF(OR($F52="",$G52=""),"",IF($K52&lt;=0,"",IF($L52&lt;0,"Expired",IF($L52&lt;='Settings'!$B$8,"Within 30 days",IF($L52&lt;='Settings'!$B$7,"Expiring soon","OK")))))</f>
        <v/>
      </c>
      <c r="N52" s="16">
        <f>IF($F52="","",$K52*N(IFERROR(INDEX('Catalogue'!$E$3:$E$82,MATCH($B52,'Catalogue'!$A$3:$A$82,0)),"")))</f>
        <v/>
      </c>
      <c r="O52" s="14">
        <f>IF(AND(ISNUMBER($L52),$L52&lt;='Settings'!$B$7,N($K52)&gt;0),SUMPRODUCT(($L$3:$L52&lt;='Settings'!$B$7)*ISNUMBER($L$3:$L52)*($K$3:$K52&gt;0)),"")</f>
        <v/>
      </c>
    </row>
    <row r="53">
      <c r="A53" s="5" t="n"/>
      <c r="B53" s="4" t="n"/>
      <c r="C53" s="15">
        <f>IF($B53="","",IFERROR(INDEX('Catalogue'!$B$3:$B$82,MATCH($B53,'Catalogue'!$A$3:$A$82,0)),""))</f>
        <v/>
      </c>
      <c r="D53" s="17">
        <f>IF($B53="","",IFERROR(INDEX('Catalogue'!$C$3:$C$82,MATCH($B53,'Catalogue'!$A$3:$A$82,0)),""))</f>
        <v/>
      </c>
      <c r="E53" s="17">
        <f>IF($B53="","",IFERROR(INDEX('Catalogue'!$D$3:$D$82,MATCH($B53,'Catalogue'!$A$3:$A$82,0)),""))</f>
        <v/>
      </c>
      <c r="F53" s="18" t="n"/>
      <c r="G53" s="5" t="n"/>
      <c r="H53" s="6" t="n"/>
      <c r="I53" s="6" t="n"/>
      <c r="J53" s="14">
        <f>IF($F53="","",COUNTIFS('Placements'!$E$3:$E$1002,$F53))</f>
        <v/>
      </c>
      <c r="K53" s="14">
        <f>IF($F53="","",N($H53)-N($I53)-N($J53))</f>
        <v/>
      </c>
      <c r="L53" s="14">
        <f>IF(OR($F53="",$G53=""),"",$G53-'Settings'!$B$6)</f>
        <v/>
      </c>
      <c r="M53" s="15">
        <f>IF(OR($F53="",$G53=""),"",IF($K53&lt;=0,"",IF($L53&lt;0,"Expired",IF($L53&lt;='Settings'!$B$8,"Within 30 days",IF($L53&lt;='Settings'!$B$7,"Expiring soon","OK")))))</f>
        <v/>
      </c>
      <c r="N53" s="16">
        <f>IF($F53="","",$K53*N(IFERROR(INDEX('Catalogue'!$E$3:$E$82,MATCH($B53,'Catalogue'!$A$3:$A$82,0)),"")))</f>
        <v/>
      </c>
      <c r="O53" s="14">
        <f>IF(AND(ISNUMBER($L53),$L53&lt;='Settings'!$B$7,N($K53)&gt;0),SUMPRODUCT(($L$3:$L53&lt;='Settings'!$B$7)*ISNUMBER($L$3:$L53)*($K$3:$K53&gt;0)),"")</f>
        <v/>
      </c>
    </row>
    <row r="54">
      <c r="A54" s="5" t="n"/>
      <c r="B54" s="4" t="n"/>
      <c r="C54" s="15">
        <f>IF($B54="","",IFERROR(INDEX('Catalogue'!$B$3:$B$82,MATCH($B54,'Catalogue'!$A$3:$A$82,0)),""))</f>
        <v/>
      </c>
      <c r="D54" s="17">
        <f>IF($B54="","",IFERROR(INDEX('Catalogue'!$C$3:$C$82,MATCH($B54,'Catalogue'!$A$3:$A$82,0)),""))</f>
        <v/>
      </c>
      <c r="E54" s="17">
        <f>IF($B54="","",IFERROR(INDEX('Catalogue'!$D$3:$D$82,MATCH($B54,'Catalogue'!$A$3:$A$82,0)),""))</f>
        <v/>
      </c>
      <c r="F54" s="18" t="n"/>
      <c r="G54" s="5" t="n"/>
      <c r="H54" s="6" t="n"/>
      <c r="I54" s="6" t="n"/>
      <c r="J54" s="14">
        <f>IF($F54="","",COUNTIFS('Placements'!$E$3:$E$1002,$F54))</f>
        <v/>
      </c>
      <c r="K54" s="14">
        <f>IF($F54="","",N($H54)-N($I54)-N($J54))</f>
        <v/>
      </c>
      <c r="L54" s="14">
        <f>IF(OR($F54="",$G54=""),"",$G54-'Settings'!$B$6)</f>
        <v/>
      </c>
      <c r="M54" s="15">
        <f>IF(OR($F54="",$G54=""),"",IF($K54&lt;=0,"",IF($L54&lt;0,"Expired",IF($L54&lt;='Settings'!$B$8,"Within 30 days",IF($L54&lt;='Settings'!$B$7,"Expiring soon","OK")))))</f>
        <v/>
      </c>
      <c r="N54" s="16">
        <f>IF($F54="","",$K54*N(IFERROR(INDEX('Catalogue'!$E$3:$E$82,MATCH($B54,'Catalogue'!$A$3:$A$82,0)),"")))</f>
        <v/>
      </c>
      <c r="O54" s="14">
        <f>IF(AND(ISNUMBER($L54),$L54&lt;='Settings'!$B$7,N($K54)&gt;0),SUMPRODUCT(($L$3:$L54&lt;='Settings'!$B$7)*ISNUMBER($L$3:$L54)*($K$3:$K54&gt;0)),"")</f>
        <v/>
      </c>
    </row>
    <row r="55">
      <c r="A55" s="5" t="n"/>
      <c r="B55" s="4" t="n"/>
      <c r="C55" s="15">
        <f>IF($B55="","",IFERROR(INDEX('Catalogue'!$B$3:$B$82,MATCH($B55,'Catalogue'!$A$3:$A$82,0)),""))</f>
        <v/>
      </c>
      <c r="D55" s="17">
        <f>IF($B55="","",IFERROR(INDEX('Catalogue'!$C$3:$C$82,MATCH($B55,'Catalogue'!$A$3:$A$82,0)),""))</f>
        <v/>
      </c>
      <c r="E55" s="17">
        <f>IF($B55="","",IFERROR(INDEX('Catalogue'!$D$3:$D$82,MATCH($B55,'Catalogue'!$A$3:$A$82,0)),""))</f>
        <v/>
      </c>
      <c r="F55" s="18" t="n"/>
      <c r="G55" s="5" t="n"/>
      <c r="H55" s="6" t="n"/>
      <c r="I55" s="6" t="n"/>
      <c r="J55" s="14">
        <f>IF($F55="","",COUNTIFS('Placements'!$E$3:$E$1002,$F55))</f>
        <v/>
      </c>
      <c r="K55" s="14">
        <f>IF($F55="","",N($H55)-N($I55)-N($J55))</f>
        <v/>
      </c>
      <c r="L55" s="14">
        <f>IF(OR($F55="",$G55=""),"",$G55-'Settings'!$B$6)</f>
        <v/>
      </c>
      <c r="M55" s="15">
        <f>IF(OR($F55="",$G55=""),"",IF($K55&lt;=0,"",IF($L55&lt;0,"Expired",IF($L55&lt;='Settings'!$B$8,"Within 30 days",IF($L55&lt;='Settings'!$B$7,"Expiring soon","OK")))))</f>
        <v/>
      </c>
      <c r="N55" s="16">
        <f>IF($F55="","",$K55*N(IFERROR(INDEX('Catalogue'!$E$3:$E$82,MATCH($B55,'Catalogue'!$A$3:$A$82,0)),"")))</f>
        <v/>
      </c>
      <c r="O55" s="14">
        <f>IF(AND(ISNUMBER($L55),$L55&lt;='Settings'!$B$7,N($K55)&gt;0),SUMPRODUCT(($L$3:$L55&lt;='Settings'!$B$7)*ISNUMBER($L$3:$L55)*($K$3:$K55&gt;0)),"")</f>
        <v/>
      </c>
    </row>
    <row r="56">
      <c r="A56" s="5" t="n"/>
      <c r="B56" s="4" t="n"/>
      <c r="C56" s="15">
        <f>IF($B56="","",IFERROR(INDEX('Catalogue'!$B$3:$B$82,MATCH($B56,'Catalogue'!$A$3:$A$82,0)),""))</f>
        <v/>
      </c>
      <c r="D56" s="17">
        <f>IF($B56="","",IFERROR(INDEX('Catalogue'!$C$3:$C$82,MATCH($B56,'Catalogue'!$A$3:$A$82,0)),""))</f>
        <v/>
      </c>
      <c r="E56" s="17">
        <f>IF($B56="","",IFERROR(INDEX('Catalogue'!$D$3:$D$82,MATCH($B56,'Catalogue'!$A$3:$A$82,0)),""))</f>
        <v/>
      </c>
      <c r="F56" s="18" t="n"/>
      <c r="G56" s="5" t="n"/>
      <c r="H56" s="6" t="n"/>
      <c r="I56" s="6" t="n"/>
      <c r="J56" s="14">
        <f>IF($F56="","",COUNTIFS('Placements'!$E$3:$E$1002,$F56))</f>
        <v/>
      </c>
      <c r="K56" s="14">
        <f>IF($F56="","",N($H56)-N($I56)-N($J56))</f>
        <v/>
      </c>
      <c r="L56" s="14">
        <f>IF(OR($F56="",$G56=""),"",$G56-'Settings'!$B$6)</f>
        <v/>
      </c>
      <c r="M56" s="15">
        <f>IF(OR($F56="",$G56=""),"",IF($K56&lt;=0,"",IF($L56&lt;0,"Expired",IF($L56&lt;='Settings'!$B$8,"Within 30 days",IF($L56&lt;='Settings'!$B$7,"Expiring soon","OK")))))</f>
        <v/>
      </c>
      <c r="N56" s="16">
        <f>IF($F56="","",$K56*N(IFERROR(INDEX('Catalogue'!$E$3:$E$82,MATCH($B56,'Catalogue'!$A$3:$A$82,0)),"")))</f>
        <v/>
      </c>
      <c r="O56" s="14">
        <f>IF(AND(ISNUMBER($L56),$L56&lt;='Settings'!$B$7,N($K56)&gt;0),SUMPRODUCT(($L$3:$L56&lt;='Settings'!$B$7)*ISNUMBER($L$3:$L56)*($K$3:$K56&gt;0)),"")</f>
        <v/>
      </c>
    </row>
    <row r="57">
      <c r="A57" s="5" t="n"/>
      <c r="B57" s="4" t="n"/>
      <c r="C57" s="15">
        <f>IF($B57="","",IFERROR(INDEX('Catalogue'!$B$3:$B$82,MATCH($B57,'Catalogue'!$A$3:$A$82,0)),""))</f>
        <v/>
      </c>
      <c r="D57" s="17">
        <f>IF($B57="","",IFERROR(INDEX('Catalogue'!$C$3:$C$82,MATCH($B57,'Catalogue'!$A$3:$A$82,0)),""))</f>
        <v/>
      </c>
      <c r="E57" s="17">
        <f>IF($B57="","",IFERROR(INDEX('Catalogue'!$D$3:$D$82,MATCH($B57,'Catalogue'!$A$3:$A$82,0)),""))</f>
        <v/>
      </c>
      <c r="F57" s="18" t="n"/>
      <c r="G57" s="5" t="n"/>
      <c r="H57" s="6" t="n"/>
      <c r="I57" s="6" t="n"/>
      <c r="J57" s="14">
        <f>IF($F57="","",COUNTIFS('Placements'!$E$3:$E$1002,$F57))</f>
        <v/>
      </c>
      <c r="K57" s="14">
        <f>IF($F57="","",N($H57)-N($I57)-N($J57))</f>
        <v/>
      </c>
      <c r="L57" s="14">
        <f>IF(OR($F57="",$G57=""),"",$G57-'Settings'!$B$6)</f>
        <v/>
      </c>
      <c r="M57" s="15">
        <f>IF(OR($F57="",$G57=""),"",IF($K57&lt;=0,"",IF($L57&lt;0,"Expired",IF($L57&lt;='Settings'!$B$8,"Within 30 days",IF($L57&lt;='Settings'!$B$7,"Expiring soon","OK")))))</f>
        <v/>
      </c>
      <c r="N57" s="16">
        <f>IF($F57="","",$K57*N(IFERROR(INDEX('Catalogue'!$E$3:$E$82,MATCH($B57,'Catalogue'!$A$3:$A$82,0)),"")))</f>
        <v/>
      </c>
      <c r="O57" s="14">
        <f>IF(AND(ISNUMBER($L57),$L57&lt;='Settings'!$B$7,N($K57)&gt;0),SUMPRODUCT(($L$3:$L57&lt;='Settings'!$B$7)*ISNUMBER($L$3:$L57)*($K$3:$K57&gt;0)),"")</f>
        <v/>
      </c>
    </row>
    <row r="58">
      <c r="A58" s="5" t="n"/>
      <c r="B58" s="4" t="n"/>
      <c r="C58" s="15">
        <f>IF($B58="","",IFERROR(INDEX('Catalogue'!$B$3:$B$82,MATCH($B58,'Catalogue'!$A$3:$A$82,0)),""))</f>
        <v/>
      </c>
      <c r="D58" s="17">
        <f>IF($B58="","",IFERROR(INDEX('Catalogue'!$C$3:$C$82,MATCH($B58,'Catalogue'!$A$3:$A$82,0)),""))</f>
        <v/>
      </c>
      <c r="E58" s="17">
        <f>IF($B58="","",IFERROR(INDEX('Catalogue'!$D$3:$D$82,MATCH($B58,'Catalogue'!$A$3:$A$82,0)),""))</f>
        <v/>
      </c>
      <c r="F58" s="18" t="n"/>
      <c r="G58" s="5" t="n"/>
      <c r="H58" s="6" t="n"/>
      <c r="I58" s="6" t="n"/>
      <c r="J58" s="14">
        <f>IF($F58="","",COUNTIFS('Placements'!$E$3:$E$1002,$F58))</f>
        <v/>
      </c>
      <c r="K58" s="14">
        <f>IF($F58="","",N($H58)-N($I58)-N($J58))</f>
        <v/>
      </c>
      <c r="L58" s="14">
        <f>IF(OR($F58="",$G58=""),"",$G58-'Settings'!$B$6)</f>
        <v/>
      </c>
      <c r="M58" s="15">
        <f>IF(OR($F58="",$G58=""),"",IF($K58&lt;=0,"",IF($L58&lt;0,"Expired",IF($L58&lt;='Settings'!$B$8,"Within 30 days",IF($L58&lt;='Settings'!$B$7,"Expiring soon","OK")))))</f>
        <v/>
      </c>
      <c r="N58" s="16">
        <f>IF($F58="","",$K58*N(IFERROR(INDEX('Catalogue'!$E$3:$E$82,MATCH($B58,'Catalogue'!$A$3:$A$82,0)),"")))</f>
        <v/>
      </c>
      <c r="O58" s="14">
        <f>IF(AND(ISNUMBER($L58),$L58&lt;='Settings'!$B$7,N($K58)&gt;0),SUMPRODUCT(($L$3:$L58&lt;='Settings'!$B$7)*ISNUMBER($L$3:$L58)*($K$3:$K58&gt;0)),"")</f>
        <v/>
      </c>
    </row>
    <row r="59">
      <c r="A59" s="5" t="n"/>
      <c r="B59" s="4" t="n"/>
      <c r="C59" s="15">
        <f>IF($B59="","",IFERROR(INDEX('Catalogue'!$B$3:$B$82,MATCH($B59,'Catalogue'!$A$3:$A$82,0)),""))</f>
        <v/>
      </c>
      <c r="D59" s="17">
        <f>IF($B59="","",IFERROR(INDEX('Catalogue'!$C$3:$C$82,MATCH($B59,'Catalogue'!$A$3:$A$82,0)),""))</f>
        <v/>
      </c>
      <c r="E59" s="17">
        <f>IF($B59="","",IFERROR(INDEX('Catalogue'!$D$3:$D$82,MATCH($B59,'Catalogue'!$A$3:$A$82,0)),""))</f>
        <v/>
      </c>
      <c r="F59" s="18" t="n"/>
      <c r="G59" s="5" t="n"/>
      <c r="H59" s="6" t="n"/>
      <c r="I59" s="6" t="n"/>
      <c r="J59" s="14">
        <f>IF($F59="","",COUNTIFS('Placements'!$E$3:$E$1002,$F59))</f>
        <v/>
      </c>
      <c r="K59" s="14">
        <f>IF($F59="","",N($H59)-N($I59)-N($J59))</f>
        <v/>
      </c>
      <c r="L59" s="14">
        <f>IF(OR($F59="",$G59=""),"",$G59-'Settings'!$B$6)</f>
        <v/>
      </c>
      <c r="M59" s="15">
        <f>IF(OR($F59="",$G59=""),"",IF($K59&lt;=0,"",IF($L59&lt;0,"Expired",IF($L59&lt;='Settings'!$B$8,"Within 30 days",IF($L59&lt;='Settings'!$B$7,"Expiring soon","OK")))))</f>
        <v/>
      </c>
      <c r="N59" s="16">
        <f>IF($F59="","",$K59*N(IFERROR(INDEX('Catalogue'!$E$3:$E$82,MATCH($B59,'Catalogue'!$A$3:$A$82,0)),"")))</f>
        <v/>
      </c>
      <c r="O59" s="14">
        <f>IF(AND(ISNUMBER($L59),$L59&lt;='Settings'!$B$7,N($K59)&gt;0),SUMPRODUCT(($L$3:$L59&lt;='Settings'!$B$7)*ISNUMBER($L$3:$L59)*($K$3:$K59&gt;0)),"")</f>
        <v/>
      </c>
    </row>
    <row r="60">
      <c r="A60" s="5" t="n"/>
      <c r="B60" s="4" t="n"/>
      <c r="C60" s="15">
        <f>IF($B60="","",IFERROR(INDEX('Catalogue'!$B$3:$B$82,MATCH($B60,'Catalogue'!$A$3:$A$82,0)),""))</f>
        <v/>
      </c>
      <c r="D60" s="17">
        <f>IF($B60="","",IFERROR(INDEX('Catalogue'!$C$3:$C$82,MATCH($B60,'Catalogue'!$A$3:$A$82,0)),""))</f>
        <v/>
      </c>
      <c r="E60" s="17">
        <f>IF($B60="","",IFERROR(INDEX('Catalogue'!$D$3:$D$82,MATCH($B60,'Catalogue'!$A$3:$A$82,0)),""))</f>
        <v/>
      </c>
      <c r="F60" s="18" t="n"/>
      <c r="G60" s="5" t="n"/>
      <c r="H60" s="6" t="n"/>
      <c r="I60" s="6" t="n"/>
      <c r="J60" s="14">
        <f>IF($F60="","",COUNTIFS('Placements'!$E$3:$E$1002,$F60))</f>
        <v/>
      </c>
      <c r="K60" s="14">
        <f>IF($F60="","",N($H60)-N($I60)-N($J60))</f>
        <v/>
      </c>
      <c r="L60" s="14">
        <f>IF(OR($F60="",$G60=""),"",$G60-'Settings'!$B$6)</f>
        <v/>
      </c>
      <c r="M60" s="15">
        <f>IF(OR($F60="",$G60=""),"",IF($K60&lt;=0,"",IF($L60&lt;0,"Expired",IF($L60&lt;='Settings'!$B$8,"Within 30 days",IF($L60&lt;='Settings'!$B$7,"Expiring soon","OK")))))</f>
        <v/>
      </c>
      <c r="N60" s="16">
        <f>IF($F60="","",$K60*N(IFERROR(INDEX('Catalogue'!$E$3:$E$82,MATCH($B60,'Catalogue'!$A$3:$A$82,0)),"")))</f>
        <v/>
      </c>
      <c r="O60" s="14">
        <f>IF(AND(ISNUMBER($L60),$L60&lt;='Settings'!$B$7,N($K60)&gt;0),SUMPRODUCT(($L$3:$L60&lt;='Settings'!$B$7)*ISNUMBER($L$3:$L60)*($K$3:$K60&gt;0)),"")</f>
        <v/>
      </c>
    </row>
    <row r="61">
      <c r="A61" s="5" t="n"/>
      <c r="B61" s="4" t="n"/>
      <c r="C61" s="15">
        <f>IF($B61="","",IFERROR(INDEX('Catalogue'!$B$3:$B$82,MATCH($B61,'Catalogue'!$A$3:$A$82,0)),""))</f>
        <v/>
      </c>
      <c r="D61" s="17">
        <f>IF($B61="","",IFERROR(INDEX('Catalogue'!$C$3:$C$82,MATCH($B61,'Catalogue'!$A$3:$A$82,0)),""))</f>
        <v/>
      </c>
      <c r="E61" s="17">
        <f>IF($B61="","",IFERROR(INDEX('Catalogue'!$D$3:$D$82,MATCH($B61,'Catalogue'!$A$3:$A$82,0)),""))</f>
        <v/>
      </c>
      <c r="F61" s="18" t="n"/>
      <c r="G61" s="5" t="n"/>
      <c r="H61" s="6" t="n"/>
      <c r="I61" s="6" t="n"/>
      <c r="J61" s="14">
        <f>IF($F61="","",COUNTIFS('Placements'!$E$3:$E$1002,$F61))</f>
        <v/>
      </c>
      <c r="K61" s="14">
        <f>IF($F61="","",N($H61)-N($I61)-N($J61))</f>
        <v/>
      </c>
      <c r="L61" s="14">
        <f>IF(OR($F61="",$G61=""),"",$G61-'Settings'!$B$6)</f>
        <v/>
      </c>
      <c r="M61" s="15">
        <f>IF(OR($F61="",$G61=""),"",IF($K61&lt;=0,"",IF($L61&lt;0,"Expired",IF($L61&lt;='Settings'!$B$8,"Within 30 days",IF($L61&lt;='Settings'!$B$7,"Expiring soon","OK")))))</f>
        <v/>
      </c>
      <c r="N61" s="16">
        <f>IF($F61="","",$K61*N(IFERROR(INDEX('Catalogue'!$E$3:$E$82,MATCH($B61,'Catalogue'!$A$3:$A$82,0)),"")))</f>
        <v/>
      </c>
      <c r="O61" s="14">
        <f>IF(AND(ISNUMBER($L61),$L61&lt;='Settings'!$B$7,N($K61)&gt;0),SUMPRODUCT(($L$3:$L61&lt;='Settings'!$B$7)*ISNUMBER($L$3:$L61)*($K$3:$K61&gt;0)),"")</f>
        <v/>
      </c>
    </row>
    <row r="62">
      <c r="A62" s="5" t="n"/>
      <c r="B62" s="4" t="n"/>
      <c r="C62" s="15">
        <f>IF($B62="","",IFERROR(INDEX('Catalogue'!$B$3:$B$82,MATCH($B62,'Catalogue'!$A$3:$A$82,0)),""))</f>
        <v/>
      </c>
      <c r="D62" s="17">
        <f>IF($B62="","",IFERROR(INDEX('Catalogue'!$C$3:$C$82,MATCH($B62,'Catalogue'!$A$3:$A$82,0)),""))</f>
        <v/>
      </c>
      <c r="E62" s="17">
        <f>IF($B62="","",IFERROR(INDEX('Catalogue'!$D$3:$D$82,MATCH($B62,'Catalogue'!$A$3:$A$82,0)),""))</f>
        <v/>
      </c>
      <c r="F62" s="18" t="n"/>
      <c r="G62" s="5" t="n"/>
      <c r="H62" s="6" t="n"/>
      <c r="I62" s="6" t="n"/>
      <c r="J62" s="14">
        <f>IF($F62="","",COUNTIFS('Placements'!$E$3:$E$1002,$F62))</f>
        <v/>
      </c>
      <c r="K62" s="14">
        <f>IF($F62="","",N($H62)-N($I62)-N($J62))</f>
        <v/>
      </c>
      <c r="L62" s="14">
        <f>IF(OR($F62="",$G62=""),"",$G62-'Settings'!$B$6)</f>
        <v/>
      </c>
      <c r="M62" s="15">
        <f>IF(OR($F62="",$G62=""),"",IF($K62&lt;=0,"",IF($L62&lt;0,"Expired",IF($L62&lt;='Settings'!$B$8,"Within 30 days",IF($L62&lt;='Settings'!$B$7,"Expiring soon","OK")))))</f>
        <v/>
      </c>
      <c r="N62" s="16">
        <f>IF($F62="","",$K62*N(IFERROR(INDEX('Catalogue'!$E$3:$E$82,MATCH($B62,'Catalogue'!$A$3:$A$82,0)),"")))</f>
        <v/>
      </c>
      <c r="O62" s="14">
        <f>IF(AND(ISNUMBER($L62),$L62&lt;='Settings'!$B$7,N($K62)&gt;0),SUMPRODUCT(($L$3:$L62&lt;='Settings'!$B$7)*ISNUMBER($L$3:$L62)*($K$3:$K62&gt;0)),"")</f>
        <v/>
      </c>
    </row>
    <row r="63">
      <c r="A63" s="5" t="n"/>
      <c r="B63" s="4" t="n"/>
      <c r="C63" s="15">
        <f>IF($B63="","",IFERROR(INDEX('Catalogue'!$B$3:$B$82,MATCH($B63,'Catalogue'!$A$3:$A$82,0)),""))</f>
        <v/>
      </c>
      <c r="D63" s="17">
        <f>IF($B63="","",IFERROR(INDEX('Catalogue'!$C$3:$C$82,MATCH($B63,'Catalogue'!$A$3:$A$82,0)),""))</f>
        <v/>
      </c>
      <c r="E63" s="17">
        <f>IF($B63="","",IFERROR(INDEX('Catalogue'!$D$3:$D$82,MATCH($B63,'Catalogue'!$A$3:$A$82,0)),""))</f>
        <v/>
      </c>
      <c r="F63" s="18" t="n"/>
      <c r="G63" s="5" t="n"/>
      <c r="H63" s="6" t="n"/>
      <c r="I63" s="6" t="n"/>
      <c r="J63" s="14">
        <f>IF($F63="","",COUNTIFS('Placements'!$E$3:$E$1002,$F63))</f>
        <v/>
      </c>
      <c r="K63" s="14">
        <f>IF($F63="","",N($H63)-N($I63)-N($J63))</f>
        <v/>
      </c>
      <c r="L63" s="14">
        <f>IF(OR($F63="",$G63=""),"",$G63-'Settings'!$B$6)</f>
        <v/>
      </c>
      <c r="M63" s="15">
        <f>IF(OR($F63="",$G63=""),"",IF($K63&lt;=0,"",IF($L63&lt;0,"Expired",IF($L63&lt;='Settings'!$B$8,"Within 30 days",IF($L63&lt;='Settings'!$B$7,"Expiring soon","OK")))))</f>
        <v/>
      </c>
      <c r="N63" s="16">
        <f>IF($F63="","",$K63*N(IFERROR(INDEX('Catalogue'!$E$3:$E$82,MATCH($B63,'Catalogue'!$A$3:$A$82,0)),"")))</f>
        <v/>
      </c>
      <c r="O63" s="14">
        <f>IF(AND(ISNUMBER($L63),$L63&lt;='Settings'!$B$7,N($K63)&gt;0),SUMPRODUCT(($L$3:$L63&lt;='Settings'!$B$7)*ISNUMBER($L$3:$L63)*($K$3:$K63&gt;0)),"")</f>
        <v/>
      </c>
    </row>
    <row r="64">
      <c r="A64" s="5" t="n"/>
      <c r="B64" s="4" t="n"/>
      <c r="C64" s="15">
        <f>IF($B64="","",IFERROR(INDEX('Catalogue'!$B$3:$B$82,MATCH($B64,'Catalogue'!$A$3:$A$82,0)),""))</f>
        <v/>
      </c>
      <c r="D64" s="17">
        <f>IF($B64="","",IFERROR(INDEX('Catalogue'!$C$3:$C$82,MATCH($B64,'Catalogue'!$A$3:$A$82,0)),""))</f>
        <v/>
      </c>
      <c r="E64" s="17">
        <f>IF($B64="","",IFERROR(INDEX('Catalogue'!$D$3:$D$82,MATCH($B64,'Catalogue'!$A$3:$A$82,0)),""))</f>
        <v/>
      </c>
      <c r="F64" s="18" t="n"/>
      <c r="G64" s="5" t="n"/>
      <c r="H64" s="6" t="n"/>
      <c r="I64" s="6" t="n"/>
      <c r="J64" s="14">
        <f>IF($F64="","",COUNTIFS('Placements'!$E$3:$E$1002,$F64))</f>
        <v/>
      </c>
      <c r="K64" s="14">
        <f>IF($F64="","",N($H64)-N($I64)-N($J64))</f>
        <v/>
      </c>
      <c r="L64" s="14">
        <f>IF(OR($F64="",$G64=""),"",$G64-'Settings'!$B$6)</f>
        <v/>
      </c>
      <c r="M64" s="15">
        <f>IF(OR($F64="",$G64=""),"",IF($K64&lt;=0,"",IF($L64&lt;0,"Expired",IF($L64&lt;='Settings'!$B$8,"Within 30 days",IF($L64&lt;='Settings'!$B$7,"Expiring soon","OK")))))</f>
        <v/>
      </c>
      <c r="N64" s="16">
        <f>IF($F64="","",$K64*N(IFERROR(INDEX('Catalogue'!$E$3:$E$82,MATCH($B64,'Catalogue'!$A$3:$A$82,0)),"")))</f>
        <v/>
      </c>
      <c r="O64" s="14">
        <f>IF(AND(ISNUMBER($L64),$L64&lt;='Settings'!$B$7,N($K64)&gt;0),SUMPRODUCT(($L$3:$L64&lt;='Settings'!$B$7)*ISNUMBER($L$3:$L64)*($K$3:$K64&gt;0)),"")</f>
        <v/>
      </c>
    </row>
    <row r="65">
      <c r="A65" s="5" t="n"/>
      <c r="B65" s="4" t="n"/>
      <c r="C65" s="15">
        <f>IF($B65="","",IFERROR(INDEX('Catalogue'!$B$3:$B$82,MATCH($B65,'Catalogue'!$A$3:$A$82,0)),""))</f>
        <v/>
      </c>
      <c r="D65" s="17">
        <f>IF($B65="","",IFERROR(INDEX('Catalogue'!$C$3:$C$82,MATCH($B65,'Catalogue'!$A$3:$A$82,0)),""))</f>
        <v/>
      </c>
      <c r="E65" s="17">
        <f>IF($B65="","",IFERROR(INDEX('Catalogue'!$D$3:$D$82,MATCH($B65,'Catalogue'!$A$3:$A$82,0)),""))</f>
        <v/>
      </c>
      <c r="F65" s="18" t="n"/>
      <c r="G65" s="5" t="n"/>
      <c r="H65" s="6" t="n"/>
      <c r="I65" s="6" t="n"/>
      <c r="J65" s="14">
        <f>IF($F65="","",COUNTIFS('Placements'!$E$3:$E$1002,$F65))</f>
        <v/>
      </c>
      <c r="K65" s="14">
        <f>IF($F65="","",N($H65)-N($I65)-N($J65))</f>
        <v/>
      </c>
      <c r="L65" s="14">
        <f>IF(OR($F65="",$G65=""),"",$G65-'Settings'!$B$6)</f>
        <v/>
      </c>
      <c r="M65" s="15">
        <f>IF(OR($F65="",$G65=""),"",IF($K65&lt;=0,"",IF($L65&lt;0,"Expired",IF($L65&lt;='Settings'!$B$8,"Within 30 days",IF($L65&lt;='Settings'!$B$7,"Expiring soon","OK")))))</f>
        <v/>
      </c>
      <c r="N65" s="16">
        <f>IF($F65="","",$K65*N(IFERROR(INDEX('Catalogue'!$E$3:$E$82,MATCH($B65,'Catalogue'!$A$3:$A$82,0)),"")))</f>
        <v/>
      </c>
      <c r="O65" s="14">
        <f>IF(AND(ISNUMBER($L65),$L65&lt;='Settings'!$B$7,N($K65)&gt;0),SUMPRODUCT(($L$3:$L65&lt;='Settings'!$B$7)*ISNUMBER($L$3:$L65)*($K$3:$K65&gt;0)),"")</f>
        <v/>
      </c>
    </row>
    <row r="66">
      <c r="A66" s="5" t="n"/>
      <c r="B66" s="4" t="n"/>
      <c r="C66" s="15">
        <f>IF($B66="","",IFERROR(INDEX('Catalogue'!$B$3:$B$82,MATCH($B66,'Catalogue'!$A$3:$A$82,0)),""))</f>
        <v/>
      </c>
      <c r="D66" s="17">
        <f>IF($B66="","",IFERROR(INDEX('Catalogue'!$C$3:$C$82,MATCH($B66,'Catalogue'!$A$3:$A$82,0)),""))</f>
        <v/>
      </c>
      <c r="E66" s="17">
        <f>IF($B66="","",IFERROR(INDEX('Catalogue'!$D$3:$D$82,MATCH($B66,'Catalogue'!$A$3:$A$82,0)),""))</f>
        <v/>
      </c>
      <c r="F66" s="18" t="n"/>
      <c r="G66" s="5" t="n"/>
      <c r="H66" s="6" t="n"/>
      <c r="I66" s="6" t="n"/>
      <c r="J66" s="14">
        <f>IF($F66="","",COUNTIFS('Placements'!$E$3:$E$1002,$F66))</f>
        <v/>
      </c>
      <c r="K66" s="14">
        <f>IF($F66="","",N($H66)-N($I66)-N($J66))</f>
        <v/>
      </c>
      <c r="L66" s="14">
        <f>IF(OR($F66="",$G66=""),"",$G66-'Settings'!$B$6)</f>
        <v/>
      </c>
      <c r="M66" s="15">
        <f>IF(OR($F66="",$G66=""),"",IF($K66&lt;=0,"",IF($L66&lt;0,"Expired",IF($L66&lt;='Settings'!$B$8,"Within 30 days",IF($L66&lt;='Settings'!$B$7,"Expiring soon","OK")))))</f>
        <v/>
      </c>
      <c r="N66" s="16">
        <f>IF($F66="","",$K66*N(IFERROR(INDEX('Catalogue'!$E$3:$E$82,MATCH($B66,'Catalogue'!$A$3:$A$82,0)),"")))</f>
        <v/>
      </c>
      <c r="O66" s="14">
        <f>IF(AND(ISNUMBER($L66),$L66&lt;='Settings'!$B$7,N($K66)&gt;0),SUMPRODUCT(($L$3:$L66&lt;='Settings'!$B$7)*ISNUMBER($L$3:$L66)*($K$3:$K66&gt;0)),"")</f>
        <v/>
      </c>
    </row>
    <row r="67">
      <c r="A67" s="5" t="n"/>
      <c r="B67" s="4" t="n"/>
      <c r="C67" s="15">
        <f>IF($B67="","",IFERROR(INDEX('Catalogue'!$B$3:$B$82,MATCH($B67,'Catalogue'!$A$3:$A$82,0)),""))</f>
        <v/>
      </c>
      <c r="D67" s="17">
        <f>IF($B67="","",IFERROR(INDEX('Catalogue'!$C$3:$C$82,MATCH($B67,'Catalogue'!$A$3:$A$82,0)),""))</f>
        <v/>
      </c>
      <c r="E67" s="17">
        <f>IF($B67="","",IFERROR(INDEX('Catalogue'!$D$3:$D$82,MATCH($B67,'Catalogue'!$A$3:$A$82,0)),""))</f>
        <v/>
      </c>
      <c r="F67" s="18" t="n"/>
      <c r="G67" s="5" t="n"/>
      <c r="H67" s="6" t="n"/>
      <c r="I67" s="6" t="n"/>
      <c r="J67" s="14">
        <f>IF($F67="","",COUNTIFS('Placements'!$E$3:$E$1002,$F67))</f>
        <v/>
      </c>
      <c r="K67" s="14">
        <f>IF($F67="","",N($H67)-N($I67)-N($J67))</f>
        <v/>
      </c>
      <c r="L67" s="14">
        <f>IF(OR($F67="",$G67=""),"",$G67-'Settings'!$B$6)</f>
        <v/>
      </c>
      <c r="M67" s="15">
        <f>IF(OR($F67="",$G67=""),"",IF($K67&lt;=0,"",IF($L67&lt;0,"Expired",IF($L67&lt;='Settings'!$B$8,"Within 30 days",IF($L67&lt;='Settings'!$B$7,"Expiring soon","OK")))))</f>
        <v/>
      </c>
      <c r="N67" s="16">
        <f>IF($F67="","",$K67*N(IFERROR(INDEX('Catalogue'!$E$3:$E$82,MATCH($B67,'Catalogue'!$A$3:$A$82,0)),"")))</f>
        <v/>
      </c>
      <c r="O67" s="14">
        <f>IF(AND(ISNUMBER($L67),$L67&lt;='Settings'!$B$7,N($K67)&gt;0),SUMPRODUCT(($L$3:$L67&lt;='Settings'!$B$7)*ISNUMBER($L$3:$L67)*($K$3:$K67&gt;0)),"")</f>
        <v/>
      </c>
    </row>
    <row r="68">
      <c r="A68" s="5" t="n"/>
      <c r="B68" s="4" t="n"/>
      <c r="C68" s="15">
        <f>IF($B68="","",IFERROR(INDEX('Catalogue'!$B$3:$B$82,MATCH($B68,'Catalogue'!$A$3:$A$82,0)),""))</f>
        <v/>
      </c>
      <c r="D68" s="17">
        <f>IF($B68="","",IFERROR(INDEX('Catalogue'!$C$3:$C$82,MATCH($B68,'Catalogue'!$A$3:$A$82,0)),""))</f>
        <v/>
      </c>
      <c r="E68" s="17">
        <f>IF($B68="","",IFERROR(INDEX('Catalogue'!$D$3:$D$82,MATCH($B68,'Catalogue'!$A$3:$A$82,0)),""))</f>
        <v/>
      </c>
      <c r="F68" s="18" t="n"/>
      <c r="G68" s="5" t="n"/>
      <c r="H68" s="6" t="n"/>
      <c r="I68" s="6" t="n"/>
      <c r="J68" s="14">
        <f>IF($F68="","",COUNTIFS('Placements'!$E$3:$E$1002,$F68))</f>
        <v/>
      </c>
      <c r="K68" s="14">
        <f>IF($F68="","",N($H68)-N($I68)-N($J68))</f>
        <v/>
      </c>
      <c r="L68" s="14">
        <f>IF(OR($F68="",$G68=""),"",$G68-'Settings'!$B$6)</f>
        <v/>
      </c>
      <c r="M68" s="15">
        <f>IF(OR($F68="",$G68=""),"",IF($K68&lt;=0,"",IF($L68&lt;0,"Expired",IF($L68&lt;='Settings'!$B$8,"Within 30 days",IF($L68&lt;='Settings'!$B$7,"Expiring soon","OK")))))</f>
        <v/>
      </c>
      <c r="N68" s="16">
        <f>IF($F68="","",$K68*N(IFERROR(INDEX('Catalogue'!$E$3:$E$82,MATCH($B68,'Catalogue'!$A$3:$A$82,0)),"")))</f>
        <v/>
      </c>
      <c r="O68" s="14">
        <f>IF(AND(ISNUMBER($L68),$L68&lt;='Settings'!$B$7,N($K68)&gt;0),SUMPRODUCT(($L$3:$L68&lt;='Settings'!$B$7)*ISNUMBER($L$3:$L68)*($K$3:$K68&gt;0)),"")</f>
        <v/>
      </c>
    </row>
    <row r="69">
      <c r="A69" s="5" t="n"/>
      <c r="B69" s="4" t="n"/>
      <c r="C69" s="15">
        <f>IF($B69="","",IFERROR(INDEX('Catalogue'!$B$3:$B$82,MATCH($B69,'Catalogue'!$A$3:$A$82,0)),""))</f>
        <v/>
      </c>
      <c r="D69" s="17">
        <f>IF($B69="","",IFERROR(INDEX('Catalogue'!$C$3:$C$82,MATCH($B69,'Catalogue'!$A$3:$A$82,0)),""))</f>
        <v/>
      </c>
      <c r="E69" s="17">
        <f>IF($B69="","",IFERROR(INDEX('Catalogue'!$D$3:$D$82,MATCH($B69,'Catalogue'!$A$3:$A$82,0)),""))</f>
        <v/>
      </c>
      <c r="F69" s="18" t="n"/>
      <c r="G69" s="5" t="n"/>
      <c r="H69" s="6" t="n"/>
      <c r="I69" s="6" t="n"/>
      <c r="J69" s="14">
        <f>IF($F69="","",COUNTIFS('Placements'!$E$3:$E$1002,$F69))</f>
        <v/>
      </c>
      <c r="K69" s="14">
        <f>IF($F69="","",N($H69)-N($I69)-N($J69))</f>
        <v/>
      </c>
      <c r="L69" s="14">
        <f>IF(OR($F69="",$G69=""),"",$G69-'Settings'!$B$6)</f>
        <v/>
      </c>
      <c r="M69" s="15">
        <f>IF(OR($F69="",$G69=""),"",IF($K69&lt;=0,"",IF($L69&lt;0,"Expired",IF($L69&lt;='Settings'!$B$8,"Within 30 days",IF($L69&lt;='Settings'!$B$7,"Expiring soon","OK")))))</f>
        <v/>
      </c>
      <c r="N69" s="16">
        <f>IF($F69="","",$K69*N(IFERROR(INDEX('Catalogue'!$E$3:$E$82,MATCH($B69,'Catalogue'!$A$3:$A$82,0)),"")))</f>
        <v/>
      </c>
      <c r="O69" s="14">
        <f>IF(AND(ISNUMBER($L69),$L69&lt;='Settings'!$B$7,N($K69)&gt;0),SUMPRODUCT(($L$3:$L69&lt;='Settings'!$B$7)*ISNUMBER($L$3:$L69)*($K$3:$K69&gt;0)),"")</f>
        <v/>
      </c>
    </row>
    <row r="70">
      <c r="A70" s="5" t="n"/>
      <c r="B70" s="4" t="n"/>
      <c r="C70" s="15">
        <f>IF($B70="","",IFERROR(INDEX('Catalogue'!$B$3:$B$82,MATCH($B70,'Catalogue'!$A$3:$A$82,0)),""))</f>
        <v/>
      </c>
      <c r="D70" s="17">
        <f>IF($B70="","",IFERROR(INDEX('Catalogue'!$C$3:$C$82,MATCH($B70,'Catalogue'!$A$3:$A$82,0)),""))</f>
        <v/>
      </c>
      <c r="E70" s="17">
        <f>IF($B70="","",IFERROR(INDEX('Catalogue'!$D$3:$D$82,MATCH($B70,'Catalogue'!$A$3:$A$82,0)),""))</f>
        <v/>
      </c>
      <c r="F70" s="18" t="n"/>
      <c r="G70" s="5" t="n"/>
      <c r="H70" s="6" t="n"/>
      <c r="I70" s="6" t="n"/>
      <c r="J70" s="14">
        <f>IF($F70="","",COUNTIFS('Placements'!$E$3:$E$1002,$F70))</f>
        <v/>
      </c>
      <c r="K70" s="14">
        <f>IF($F70="","",N($H70)-N($I70)-N($J70))</f>
        <v/>
      </c>
      <c r="L70" s="14">
        <f>IF(OR($F70="",$G70=""),"",$G70-'Settings'!$B$6)</f>
        <v/>
      </c>
      <c r="M70" s="15">
        <f>IF(OR($F70="",$G70=""),"",IF($K70&lt;=0,"",IF($L70&lt;0,"Expired",IF($L70&lt;='Settings'!$B$8,"Within 30 days",IF($L70&lt;='Settings'!$B$7,"Expiring soon","OK")))))</f>
        <v/>
      </c>
      <c r="N70" s="16">
        <f>IF($F70="","",$K70*N(IFERROR(INDEX('Catalogue'!$E$3:$E$82,MATCH($B70,'Catalogue'!$A$3:$A$82,0)),"")))</f>
        <v/>
      </c>
      <c r="O70" s="14">
        <f>IF(AND(ISNUMBER($L70),$L70&lt;='Settings'!$B$7,N($K70)&gt;0),SUMPRODUCT(($L$3:$L70&lt;='Settings'!$B$7)*ISNUMBER($L$3:$L70)*($K$3:$K70&gt;0)),"")</f>
        <v/>
      </c>
    </row>
    <row r="71">
      <c r="A71" s="5" t="n"/>
      <c r="B71" s="4" t="n"/>
      <c r="C71" s="15">
        <f>IF($B71="","",IFERROR(INDEX('Catalogue'!$B$3:$B$82,MATCH($B71,'Catalogue'!$A$3:$A$82,0)),""))</f>
        <v/>
      </c>
      <c r="D71" s="17">
        <f>IF($B71="","",IFERROR(INDEX('Catalogue'!$C$3:$C$82,MATCH($B71,'Catalogue'!$A$3:$A$82,0)),""))</f>
        <v/>
      </c>
      <c r="E71" s="17">
        <f>IF($B71="","",IFERROR(INDEX('Catalogue'!$D$3:$D$82,MATCH($B71,'Catalogue'!$A$3:$A$82,0)),""))</f>
        <v/>
      </c>
      <c r="F71" s="18" t="n"/>
      <c r="G71" s="5" t="n"/>
      <c r="H71" s="6" t="n"/>
      <c r="I71" s="6" t="n"/>
      <c r="J71" s="14">
        <f>IF($F71="","",COUNTIFS('Placements'!$E$3:$E$1002,$F71))</f>
        <v/>
      </c>
      <c r="K71" s="14">
        <f>IF($F71="","",N($H71)-N($I71)-N($J71))</f>
        <v/>
      </c>
      <c r="L71" s="14">
        <f>IF(OR($F71="",$G71=""),"",$G71-'Settings'!$B$6)</f>
        <v/>
      </c>
      <c r="M71" s="15">
        <f>IF(OR($F71="",$G71=""),"",IF($K71&lt;=0,"",IF($L71&lt;0,"Expired",IF($L71&lt;='Settings'!$B$8,"Within 30 days",IF($L71&lt;='Settings'!$B$7,"Expiring soon","OK")))))</f>
        <v/>
      </c>
      <c r="N71" s="16">
        <f>IF($F71="","",$K71*N(IFERROR(INDEX('Catalogue'!$E$3:$E$82,MATCH($B71,'Catalogue'!$A$3:$A$82,0)),"")))</f>
        <v/>
      </c>
      <c r="O71" s="14">
        <f>IF(AND(ISNUMBER($L71),$L71&lt;='Settings'!$B$7,N($K71)&gt;0),SUMPRODUCT(($L$3:$L71&lt;='Settings'!$B$7)*ISNUMBER($L$3:$L71)*($K$3:$K71&gt;0)),"")</f>
        <v/>
      </c>
    </row>
    <row r="72">
      <c r="A72" s="5" t="n"/>
      <c r="B72" s="4" t="n"/>
      <c r="C72" s="15">
        <f>IF($B72="","",IFERROR(INDEX('Catalogue'!$B$3:$B$82,MATCH($B72,'Catalogue'!$A$3:$A$82,0)),""))</f>
        <v/>
      </c>
      <c r="D72" s="17">
        <f>IF($B72="","",IFERROR(INDEX('Catalogue'!$C$3:$C$82,MATCH($B72,'Catalogue'!$A$3:$A$82,0)),""))</f>
        <v/>
      </c>
      <c r="E72" s="17">
        <f>IF($B72="","",IFERROR(INDEX('Catalogue'!$D$3:$D$82,MATCH($B72,'Catalogue'!$A$3:$A$82,0)),""))</f>
        <v/>
      </c>
      <c r="F72" s="18" t="n"/>
      <c r="G72" s="5" t="n"/>
      <c r="H72" s="6" t="n"/>
      <c r="I72" s="6" t="n"/>
      <c r="J72" s="14">
        <f>IF($F72="","",COUNTIFS('Placements'!$E$3:$E$1002,$F72))</f>
        <v/>
      </c>
      <c r="K72" s="14">
        <f>IF($F72="","",N($H72)-N($I72)-N($J72))</f>
        <v/>
      </c>
      <c r="L72" s="14">
        <f>IF(OR($F72="",$G72=""),"",$G72-'Settings'!$B$6)</f>
        <v/>
      </c>
      <c r="M72" s="15">
        <f>IF(OR($F72="",$G72=""),"",IF($K72&lt;=0,"",IF($L72&lt;0,"Expired",IF($L72&lt;='Settings'!$B$8,"Within 30 days",IF($L72&lt;='Settings'!$B$7,"Expiring soon","OK")))))</f>
        <v/>
      </c>
      <c r="N72" s="16">
        <f>IF($F72="","",$K72*N(IFERROR(INDEX('Catalogue'!$E$3:$E$82,MATCH($B72,'Catalogue'!$A$3:$A$82,0)),"")))</f>
        <v/>
      </c>
      <c r="O72" s="14">
        <f>IF(AND(ISNUMBER($L72),$L72&lt;='Settings'!$B$7,N($K72)&gt;0),SUMPRODUCT(($L$3:$L72&lt;='Settings'!$B$7)*ISNUMBER($L$3:$L72)*($K$3:$K72&gt;0)),"")</f>
        <v/>
      </c>
    </row>
    <row r="73">
      <c r="A73" s="5" t="n"/>
      <c r="B73" s="4" t="n"/>
      <c r="C73" s="15">
        <f>IF($B73="","",IFERROR(INDEX('Catalogue'!$B$3:$B$82,MATCH($B73,'Catalogue'!$A$3:$A$82,0)),""))</f>
        <v/>
      </c>
      <c r="D73" s="17">
        <f>IF($B73="","",IFERROR(INDEX('Catalogue'!$C$3:$C$82,MATCH($B73,'Catalogue'!$A$3:$A$82,0)),""))</f>
        <v/>
      </c>
      <c r="E73" s="17">
        <f>IF($B73="","",IFERROR(INDEX('Catalogue'!$D$3:$D$82,MATCH($B73,'Catalogue'!$A$3:$A$82,0)),""))</f>
        <v/>
      </c>
      <c r="F73" s="18" t="n"/>
      <c r="G73" s="5" t="n"/>
      <c r="H73" s="6" t="n"/>
      <c r="I73" s="6" t="n"/>
      <c r="J73" s="14">
        <f>IF($F73="","",COUNTIFS('Placements'!$E$3:$E$1002,$F73))</f>
        <v/>
      </c>
      <c r="K73" s="14">
        <f>IF($F73="","",N($H73)-N($I73)-N($J73))</f>
        <v/>
      </c>
      <c r="L73" s="14">
        <f>IF(OR($F73="",$G73=""),"",$G73-'Settings'!$B$6)</f>
        <v/>
      </c>
      <c r="M73" s="15">
        <f>IF(OR($F73="",$G73=""),"",IF($K73&lt;=0,"",IF($L73&lt;0,"Expired",IF($L73&lt;='Settings'!$B$8,"Within 30 days",IF($L73&lt;='Settings'!$B$7,"Expiring soon","OK")))))</f>
        <v/>
      </c>
      <c r="N73" s="16">
        <f>IF($F73="","",$K73*N(IFERROR(INDEX('Catalogue'!$E$3:$E$82,MATCH($B73,'Catalogue'!$A$3:$A$82,0)),"")))</f>
        <v/>
      </c>
      <c r="O73" s="14">
        <f>IF(AND(ISNUMBER($L73),$L73&lt;='Settings'!$B$7,N($K73)&gt;0),SUMPRODUCT(($L$3:$L73&lt;='Settings'!$B$7)*ISNUMBER($L$3:$L73)*($K$3:$K73&gt;0)),"")</f>
        <v/>
      </c>
    </row>
    <row r="74">
      <c r="A74" s="5" t="n"/>
      <c r="B74" s="4" t="n"/>
      <c r="C74" s="15">
        <f>IF($B74="","",IFERROR(INDEX('Catalogue'!$B$3:$B$82,MATCH($B74,'Catalogue'!$A$3:$A$82,0)),""))</f>
        <v/>
      </c>
      <c r="D74" s="17">
        <f>IF($B74="","",IFERROR(INDEX('Catalogue'!$C$3:$C$82,MATCH($B74,'Catalogue'!$A$3:$A$82,0)),""))</f>
        <v/>
      </c>
      <c r="E74" s="17">
        <f>IF($B74="","",IFERROR(INDEX('Catalogue'!$D$3:$D$82,MATCH($B74,'Catalogue'!$A$3:$A$82,0)),""))</f>
        <v/>
      </c>
      <c r="F74" s="18" t="n"/>
      <c r="G74" s="5" t="n"/>
      <c r="H74" s="6" t="n"/>
      <c r="I74" s="6" t="n"/>
      <c r="J74" s="14">
        <f>IF($F74="","",COUNTIFS('Placements'!$E$3:$E$1002,$F74))</f>
        <v/>
      </c>
      <c r="K74" s="14">
        <f>IF($F74="","",N($H74)-N($I74)-N($J74))</f>
        <v/>
      </c>
      <c r="L74" s="14">
        <f>IF(OR($F74="",$G74=""),"",$G74-'Settings'!$B$6)</f>
        <v/>
      </c>
      <c r="M74" s="15">
        <f>IF(OR($F74="",$G74=""),"",IF($K74&lt;=0,"",IF($L74&lt;0,"Expired",IF($L74&lt;='Settings'!$B$8,"Within 30 days",IF($L74&lt;='Settings'!$B$7,"Expiring soon","OK")))))</f>
        <v/>
      </c>
      <c r="N74" s="16">
        <f>IF($F74="","",$K74*N(IFERROR(INDEX('Catalogue'!$E$3:$E$82,MATCH($B74,'Catalogue'!$A$3:$A$82,0)),"")))</f>
        <v/>
      </c>
      <c r="O74" s="14">
        <f>IF(AND(ISNUMBER($L74),$L74&lt;='Settings'!$B$7,N($K74)&gt;0),SUMPRODUCT(($L$3:$L74&lt;='Settings'!$B$7)*ISNUMBER($L$3:$L74)*($K$3:$K74&gt;0)),"")</f>
        <v/>
      </c>
    </row>
    <row r="75">
      <c r="A75" s="5" t="n"/>
      <c r="B75" s="4" t="n"/>
      <c r="C75" s="15">
        <f>IF($B75="","",IFERROR(INDEX('Catalogue'!$B$3:$B$82,MATCH($B75,'Catalogue'!$A$3:$A$82,0)),""))</f>
        <v/>
      </c>
      <c r="D75" s="17">
        <f>IF($B75="","",IFERROR(INDEX('Catalogue'!$C$3:$C$82,MATCH($B75,'Catalogue'!$A$3:$A$82,0)),""))</f>
        <v/>
      </c>
      <c r="E75" s="17">
        <f>IF($B75="","",IFERROR(INDEX('Catalogue'!$D$3:$D$82,MATCH($B75,'Catalogue'!$A$3:$A$82,0)),""))</f>
        <v/>
      </c>
      <c r="F75" s="18" t="n"/>
      <c r="G75" s="5" t="n"/>
      <c r="H75" s="6" t="n"/>
      <c r="I75" s="6" t="n"/>
      <c r="J75" s="14">
        <f>IF($F75="","",COUNTIFS('Placements'!$E$3:$E$1002,$F75))</f>
        <v/>
      </c>
      <c r="K75" s="14">
        <f>IF($F75="","",N($H75)-N($I75)-N($J75))</f>
        <v/>
      </c>
      <c r="L75" s="14">
        <f>IF(OR($F75="",$G75=""),"",$G75-'Settings'!$B$6)</f>
        <v/>
      </c>
      <c r="M75" s="15">
        <f>IF(OR($F75="",$G75=""),"",IF($K75&lt;=0,"",IF($L75&lt;0,"Expired",IF($L75&lt;='Settings'!$B$8,"Within 30 days",IF($L75&lt;='Settings'!$B$7,"Expiring soon","OK")))))</f>
        <v/>
      </c>
      <c r="N75" s="16">
        <f>IF($F75="","",$K75*N(IFERROR(INDEX('Catalogue'!$E$3:$E$82,MATCH($B75,'Catalogue'!$A$3:$A$82,0)),"")))</f>
        <v/>
      </c>
      <c r="O75" s="14">
        <f>IF(AND(ISNUMBER($L75),$L75&lt;='Settings'!$B$7,N($K75)&gt;0),SUMPRODUCT(($L$3:$L75&lt;='Settings'!$B$7)*ISNUMBER($L$3:$L75)*($K$3:$K75&gt;0)),"")</f>
        <v/>
      </c>
    </row>
    <row r="76">
      <c r="A76" s="5" t="n"/>
      <c r="B76" s="4" t="n"/>
      <c r="C76" s="15">
        <f>IF($B76="","",IFERROR(INDEX('Catalogue'!$B$3:$B$82,MATCH($B76,'Catalogue'!$A$3:$A$82,0)),""))</f>
        <v/>
      </c>
      <c r="D76" s="17">
        <f>IF($B76="","",IFERROR(INDEX('Catalogue'!$C$3:$C$82,MATCH($B76,'Catalogue'!$A$3:$A$82,0)),""))</f>
        <v/>
      </c>
      <c r="E76" s="17">
        <f>IF($B76="","",IFERROR(INDEX('Catalogue'!$D$3:$D$82,MATCH($B76,'Catalogue'!$A$3:$A$82,0)),""))</f>
        <v/>
      </c>
      <c r="F76" s="18" t="n"/>
      <c r="G76" s="5" t="n"/>
      <c r="H76" s="6" t="n"/>
      <c r="I76" s="6" t="n"/>
      <c r="J76" s="14">
        <f>IF($F76="","",COUNTIFS('Placements'!$E$3:$E$1002,$F76))</f>
        <v/>
      </c>
      <c r="K76" s="14">
        <f>IF($F76="","",N($H76)-N($I76)-N($J76))</f>
        <v/>
      </c>
      <c r="L76" s="14">
        <f>IF(OR($F76="",$G76=""),"",$G76-'Settings'!$B$6)</f>
        <v/>
      </c>
      <c r="M76" s="15">
        <f>IF(OR($F76="",$G76=""),"",IF($K76&lt;=0,"",IF($L76&lt;0,"Expired",IF($L76&lt;='Settings'!$B$8,"Within 30 days",IF($L76&lt;='Settings'!$B$7,"Expiring soon","OK")))))</f>
        <v/>
      </c>
      <c r="N76" s="16">
        <f>IF($F76="","",$K76*N(IFERROR(INDEX('Catalogue'!$E$3:$E$82,MATCH($B76,'Catalogue'!$A$3:$A$82,0)),"")))</f>
        <v/>
      </c>
      <c r="O76" s="14">
        <f>IF(AND(ISNUMBER($L76),$L76&lt;='Settings'!$B$7,N($K76)&gt;0),SUMPRODUCT(($L$3:$L76&lt;='Settings'!$B$7)*ISNUMBER($L$3:$L76)*($K$3:$K76&gt;0)),"")</f>
        <v/>
      </c>
    </row>
    <row r="77">
      <c r="A77" s="5" t="n"/>
      <c r="B77" s="4" t="n"/>
      <c r="C77" s="15">
        <f>IF($B77="","",IFERROR(INDEX('Catalogue'!$B$3:$B$82,MATCH($B77,'Catalogue'!$A$3:$A$82,0)),""))</f>
        <v/>
      </c>
      <c r="D77" s="17">
        <f>IF($B77="","",IFERROR(INDEX('Catalogue'!$C$3:$C$82,MATCH($B77,'Catalogue'!$A$3:$A$82,0)),""))</f>
        <v/>
      </c>
      <c r="E77" s="17">
        <f>IF($B77="","",IFERROR(INDEX('Catalogue'!$D$3:$D$82,MATCH($B77,'Catalogue'!$A$3:$A$82,0)),""))</f>
        <v/>
      </c>
      <c r="F77" s="18" t="n"/>
      <c r="G77" s="5" t="n"/>
      <c r="H77" s="6" t="n"/>
      <c r="I77" s="6" t="n"/>
      <c r="J77" s="14">
        <f>IF($F77="","",COUNTIFS('Placements'!$E$3:$E$1002,$F77))</f>
        <v/>
      </c>
      <c r="K77" s="14">
        <f>IF($F77="","",N($H77)-N($I77)-N($J77))</f>
        <v/>
      </c>
      <c r="L77" s="14">
        <f>IF(OR($F77="",$G77=""),"",$G77-'Settings'!$B$6)</f>
        <v/>
      </c>
      <c r="M77" s="15">
        <f>IF(OR($F77="",$G77=""),"",IF($K77&lt;=0,"",IF($L77&lt;0,"Expired",IF($L77&lt;='Settings'!$B$8,"Within 30 days",IF($L77&lt;='Settings'!$B$7,"Expiring soon","OK")))))</f>
        <v/>
      </c>
      <c r="N77" s="16">
        <f>IF($F77="","",$K77*N(IFERROR(INDEX('Catalogue'!$E$3:$E$82,MATCH($B77,'Catalogue'!$A$3:$A$82,0)),"")))</f>
        <v/>
      </c>
      <c r="O77" s="14">
        <f>IF(AND(ISNUMBER($L77),$L77&lt;='Settings'!$B$7,N($K77)&gt;0),SUMPRODUCT(($L$3:$L77&lt;='Settings'!$B$7)*ISNUMBER($L$3:$L77)*($K$3:$K77&gt;0)),"")</f>
        <v/>
      </c>
    </row>
    <row r="78">
      <c r="A78" s="5" t="n"/>
      <c r="B78" s="4" t="n"/>
      <c r="C78" s="15">
        <f>IF($B78="","",IFERROR(INDEX('Catalogue'!$B$3:$B$82,MATCH($B78,'Catalogue'!$A$3:$A$82,0)),""))</f>
        <v/>
      </c>
      <c r="D78" s="17">
        <f>IF($B78="","",IFERROR(INDEX('Catalogue'!$C$3:$C$82,MATCH($B78,'Catalogue'!$A$3:$A$82,0)),""))</f>
        <v/>
      </c>
      <c r="E78" s="17">
        <f>IF($B78="","",IFERROR(INDEX('Catalogue'!$D$3:$D$82,MATCH($B78,'Catalogue'!$A$3:$A$82,0)),""))</f>
        <v/>
      </c>
      <c r="F78" s="18" t="n"/>
      <c r="G78" s="5" t="n"/>
      <c r="H78" s="6" t="n"/>
      <c r="I78" s="6" t="n"/>
      <c r="J78" s="14">
        <f>IF($F78="","",COUNTIFS('Placements'!$E$3:$E$1002,$F78))</f>
        <v/>
      </c>
      <c r="K78" s="14">
        <f>IF($F78="","",N($H78)-N($I78)-N($J78))</f>
        <v/>
      </c>
      <c r="L78" s="14">
        <f>IF(OR($F78="",$G78=""),"",$G78-'Settings'!$B$6)</f>
        <v/>
      </c>
      <c r="M78" s="15">
        <f>IF(OR($F78="",$G78=""),"",IF($K78&lt;=0,"",IF($L78&lt;0,"Expired",IF($L78&lt;='Settings'!$B$8,"Within 30 days",IF($L78&lt;='Settings'!$B$7,"Expiring soon","OK")))))</f>
        <v/>
      </c>
      <c r="N78" s="16">
        <f>IF($F78="","",$K78*N(IFERROR(INDEX('Catalogue'!$E$3:$E$82,MATCH($B78,'Catalogue'!$A$3:$A$82,0)),"")))</f>
        <v/>
      </c>
      <c r="O78" s="14">
        <f>IF(AND(ISNUMBER($L78),$L78&lt;='Settings'!$B$7,N($K78)&gt;0),SUMPRODUCT(($L$3:$L78&lt;='Settings'!$B$7)*ISNUMBER($L$3:$L78)*($K$3:$K78&gt;0)),"")</f>
        <v/>
      </c>
    </row>
    <row r="79">
      <c r="A79" s="5" t="n"/>
      <c r="B79" s="4" t="n"/>
      <c r="C79" s="15">
        <f>IF($B79="","",IFERROR(INDEX('Catalogue'!$B$3:$B$82,MATCH($B79,'Catalogue'!$A$3:$A$82,0)),""))</f>
        <v/>
      </c>
      <c r="D79" s="17">
        <f>IF($B79="","",IFERROR(INDEX('Catalogue'!$C$3:$C$82,MATCH($B79,'Catalogue'!$A$3:$A$82,0)),""))</f>
        <v/>
      </c>
      <c r="E79" s="17">
        <f>IF($B79="","",IFERROR(INDEX('Catalogue'!$D$3:$D$82,MATCH($B79,'Catalogue'!$A$3:$A$82,0)),""))</f>
        <v/>
      </c>
      <c r="F79" s="18" t="n"/>
      <c r="G79" s="5" t="n"/>
      <c r="H79" s="6" t="n"/>
      <c r="I79" s="6" t="n"/>
      <c r="J79" s="14">
        <f>IF($F79="","",COUNTIFS('Placements'!$E$3:$E$1002,$F79))</f>
        <v/>
      </c>
      <c r="K79" s="14">
        <f>IF($F79="","",N($H79)-N($I79)-N($J79))</f>
        <v/>
      </c>
      <c r="L79" s="14">
        <f>IF(OR($F79="",$G79=""),"",$G79-'Settings'!$B$6)</f>
        <v/>
      </c>
      <c r="M79" s="15">
        <f>IF(OR($F79="",$G79=""),"",IF($K79&lt;=0,"",IF($L79&lt;0,"Expired",IF($L79&lt;='Settings'!$B$8,"Within 30 days",IF($L79&lt;='Settings'!$B$7,"Expiring soon","OK")))))</f>
        <v/>
      </c>
      <c r="N79" s="16">
        <f>IF($F79="","",$K79*N(IFERROR(INDEX('Catalogue'!$E$3:$E$82,MATCH($B79,'Catalogue'!$A$3:$A$82,0)),"")))</f>
        <v/>
      </c>
      <c r="O79" s="14">
        <f>IF(AND(ISNUMBER($L79),$L79&lt;='Settings'!$B$7,N($K79)&gt;0),SUMPRODUCT(($L$3:$L79&lt;='Settings'!$B$7)*ISNUMBER($L$3:$L79)*($K$3:$K79&gt;0)),"")</f>
        <v/>
      </c>
    </row>
    <row r="80">
      <c r="A80" s="5" t="n"/>
      <c r="B80" s="4" t="n"/>
      <c r="C80" s="15">
        <f>IF($B80="","",IFERROR(INDEX('Catalogue'!$B$3:$B$82,MATCH($B80,'Catalogue'!$A$3:$A$82,0)),""))</f>
        <v/>
      </c>
      <c r="D80" s="17">
        <f>IF($B80="","",IFERROR(INDEX('Catalogue'!$C$3:$C$82,MATCH($B80,'Catalogue'!$A$3:$A$82,0)),""))</f>
        <v/>
      </c>
      <c r="E80" s="17">
        <f>IF($B80="","",IFERROR(INDEX('Catalogue'!$D$3:$D$82,MATCH($B80,'Catalogue'!$A$3:$A$82,0)),""))</f>
        <v/>
      </c>
      <c r="F80" s="18" t="n"/>
      <c r="G80" s="5" t="n"/>
      <c r="H80" s="6" t="n"/>
      <c r="I80" s="6" t="n"/>
      <c r="J80" s="14">
        <f>IF($F80="","",COUNTIFS('Placements'!$E$3:$E$1002,$F80))</f>
        <v/>
      </c>
      <c r="K80" s="14">
        <f>IF($F80="","",N($H80)-N($I80)-N($J80))</f>
        <v/>
      </c>
      <c r="L80" s="14">
        <f>IF(OR($F80="",$G80=""),"",$G80-'Settings'!$B$6)</f>
        <v/>
      </c>
      <c r="M80" s="15">
        <f>IF(OR($F80="",$G80=""),"",IF($K80&lt;=0,"",IF($L80&lt;0,"Expired",IF($L80&lt;='Settings'!$B$8,"Within 30 days",IF($L80&lt;='Settings'!$B$7,"Expiring soon","OK")))))</f>
        <v/>
      </c>
      <c r="N80" s="16">
        <f>IF($F80="","",$K80*N(IFERROR(INDEX('Catalogue'!$E$3:$E$82,MATCH($B80,'Catalogue'!$A$3:$A$82,0)),"")))</f>
        <v/>
      </c>
      <c r="O80" s="14">
        <f>IF(AND(ISNUMBER($L80),$L80&lt;='Settings'!$B$7,N($K80)&gt;0),SUMPRODUCT(($L$3:$L80&lt;='Settings'!$B$7)*ISNUMBER($L$3:$L80)*($K$3:$K80&gt;0)),"")</f>
        <v/>
      </c>
    </row>
    <row r="81">
      <c r="A81" s="5" t="n"/>
      <c r="B81" s="4" t="n"/>
      <c r="C81" s="15">
        <f>IF($B81="","",IFERROR(INDEX('Catalogue'!$B$3:$B$82,MATCH($B81,'Catalogue'!$A$3:$A$82,0)),""))</f>
        <v/>
      </c>
      <c r="D81" s="17">
        <f>IF($B81="","",IFERROR(INDEX('Catalogue'!$C$3:$C$82,MATCH($B81,'Catalogue'!$A$3:$A$82,0)),""))</f>
        <v/>
      </c>
      <c r="E81" s="17">
        <f>IF($B81="","",IFERROR(INDEX('Catalogue'!$D$3:$D$82,MATCH($B81,'Catalogue'!$A$3:$A$82,0)),""))</f>
        <v/>
      </c>
      <c r="F81" s="18" t="n"/>
      <c r="G81" s="5" t="n"/>
      <c r="H81" s="6" t="n"/>
      <c r="I81" s="6" t="n"/>
      <c r="J81" s="14">
        <f>IF($F81="","",COUNTIFS('Placements'!$E$3:$E$1002,$F81))</f>
        <v/>
      </c>
      <c r="K81" s="14">
        <f>IF($F81="","",N($H81)-N($I81)-N($J81))</f>
        <v/>
      </c>
      <c r="L81" s="14">
        <f>IF(OR($F81="",$G81=""),"",$G81-'Settings'!$B$6)</f>
        <v/>
      </c>
      <c r="M81" s="15">
        <f>IF(OR($F81="",$G81=""),"",IF($K81&lt;=0,"",IF($L81&lt;0,"Expired",IF($L81&lt;='Settings'!$B$8,"Within 30 days",IF($L81&lt;='Settings'!$B$7,"Expiring soon","OK")))))</f>
        <v/>
      </c>
      <c r="N81" s="16">
        <f>IF($F81="","",$K81*N(IFERROR(INDEX('Catalogue'!$E$3:$E$82,MATCH($B81,'Catalogue'!$A$3:$A$82,0)),"")))</f>
        <v/>
      </c>
      <c r="O81" s="14">
        <f>IF(AND(ISNUMBER($L81),$L81&lt;='Settings'!$B$7,N($K81)&gt;0),SUMPRODUCT(($L$3:$L81&lt;='Settings'!$B$7)*ISNUMBER($L$3:$L81)*($K$3:$K81&gt;0)),"")</f>
        <v/>
      </c>
    </row>
    <row r="82">
      <c r="A82" s="5" t="n"/>
      <c r="B82" s="4" t="n"/>
      <c r="C82" s="15">
        <f>IF($B82="","",IFERROR(INDEX('Catalogue'!$B$3:$B$82,MATCH($B82,'Catalogue'!$A$3:$A$82,0)),""))</f>
        <v/>
      </c>
      <c r="D82" s="17">
        <f>IF($B82="","",IFERROR(INDEX('Catalogue'!$C$3:$C$82,MATCH($B82,'Catalogue'!$A$3:$A$82,0)),""))</f>
        <v/>
      </c>
      <c r="E82" s="17">
        <f>IF($B82="","",IFERROR(INDEX('Catalogue'!$D$3:$D$82,MATCH($B82,'Catalogue'!$A$3:$A$82,0)),""))</f>
        <v/>
      </c>
      <c r="F82" s="18" t="n"/>
      <c r="G82" s="5" t="n"/>
      <c r="H82" s="6" t="n"/>
      <c r="I82" s="6" t="n"/>
      <c r="J82" s="14">
        <f>IF($F82="","",COUNTIFS('Placements'!$E$3:$E$1002,$F82))</f>
        <v/>
      </c>
      <c r="K82" s="14">
        <f>IF($F82="","",N($H82)-N($I82)-N($J82))</f>
        <v/>
      </c>
      <c r="L82" s="14">
        <f>IF(OR($F82="",$G82=""),"",$G82-'Settings'!$B$6)</f>
        <v/>
      </c>
      <c r="M82" s="15">
        <f>IF(OR($F82="",$G82=""),"",IF($K82&lt;=0,"",IF($L82&lt;0,"Expired",IF($L82&lt;='Settings'!$B$8,"Within 30 days",IF($L82&lt;='Settings'!$B$7,"Expiring soon","OK")))))</f>
        <v/>
      </c>
      <c r="N82" s="16">
        <f>IF($F82="","",$K82*N(IFERROR(INDEX('Catalogue'!$E$3:$E$82,MATCH($B82,'Catalogue'!$A$3:$A$82,0)),"")))</f>
        <v/>
      </c>
      <c r="O82" s="14">
        <f>IF(AND(ISNUMBER($L82),$L82&lt;='Settings'!$B$7,N($K82)&gt;0),SUMPRODUCT(($L$3:$L82&lt;='Settings'!$B$7)*ISNUMBER($L$3:$L82)*($K$3:$K82&gt;0)),"")</f>
        <v/>
      </c>
    </row>
    <row r="83">
      <c r="A83" s="5" t="n"/>
      <c r="B83" s="4" t="n"/>
      <c r="C83" s="15">
        <f>IF($B83="","",IFERROR(INDEX('Catalogue'!$B$3:$B$82,MATCH($B83,'Catalogue'!$A$3:$A$82,0)),""))</f>
        <v/>
      </c>
      <c r="D83" s="17">
        <f>IF($B83="","",IFERROR(INDEX('Catalogue'!$C$3:$C$82,MATCH($B83,'Catalogue'!$A$3:$A$82,0)),""))</f>
        <v/>
      </c>
      <c r="E83" s="17">
        <f>IF($B83="","",IFERROR(INDEX('Catalogue'!$D$3:$D$82,MATCH($B83,'Catalogue'!$A$3:$A$82,0)),""))</f>
        <v/>
      </c>
      <c r="F83" s="18" t="n"/>
      <c r="G83" s="5" t="n"/>
      <c r="H83" s="6" t="n"/>
      <c r="I83" s="6" t="n"/>
      <c r="J83" s="14">
        <f>IF($F83="","",COUNTIFS('Placements'!$E$3:$E$1002,$F83))</f>
        <v/>
      </c>
      <c r="K83" s="14">
        <f>IF($F83="","",N($H83)-N($I83)-N($J83))</f>
        <v/>
      </c>
      <c r="L83" s="14">
        <f>IF(OR($F83="",$G83=""),"",$G83-'Settings'!$B$6)</f>
        <v/>
      </c>
      <c r="M83" s="15">
        <f>IF(OR($F83="",$G83=""),"",IF($K83&lt;=0,"",IF($L83&lt;0,"Expired",IF($L83&lt;='Settings'!$B$8,"Within 30 days",IF($L83&lt;='Settings'!$B$7,"Expiring soon","OK")))))</f>
        <v/>
      </c>
      <c r="N83" s="16">
        <f>IF($F83="","",$K83*N(IFERROR(INDEX('Catalogue'!$E$3:$E$82,MATCH($B83,'Catalogue'!$A$3:$A$82,0)),"")))</f>
        <v/>
      </c>
      <c r="O83" s="14">
        <f>IF(AND(ISNUMBER($L83),$L83&lt;='Settings'!$B$7,N($K83)&gt;0),SUMPRODUCT(($L$3:$L83&lt;='Settings'!$B$7)*ISNUMBER($L$3:$L83)*($K$3:$K83&gt;0)),"")</f>
        <v/>
      </c>
    </row>
    <row r="84">
      <c r="A84" s="5" t="n"/>
      <c r="B84" s="4" t="n"/>
      <c r="C84" s="15">
        <f>IF($B84="","",IFERROR(INDEX('Catalogue'!$B$3:$B$82,MATCH($B84,'Catalogue'!$A$3:$A$82,0)),""))</f>
        <v/>
      </c>
      <c r="D84" s="17">
        <f>IF($B84="","",IFERROR(INDEX('Catalogue'!$C$3:$C$82,MATCH($B84,'Catalogue'!$A$3:$A$82,0)),""))</f>
        <v/>
      </c>
      <c r="E84" s="17">
        <f>IF($B84="","",IFERROR(INDEX('Catalogue'!$D$3:$D$82,MATCH($B84,'Catalogue'!$A$3:$A$82,0)),""))</f>
        <v/>
      </c>
      <c r="F84" s="18" t="n"/>
      <c r="G84" s="5" t="n"/>
      <c r="H84" s="6" t="n"/>
      <c r="I84" s="6" t="n"/>
      <c r="J84" s="14">
        <f>IF($F84="","",COUNTIFS('Placements'!$E$3:$E$1002,$F84))</f>
        <v/>
      </c>
      <c r="K84" s="14">
        <f>IF($F84="","",N($H84)-N($I84)-N($J84))</f>
        <v/>
      </c>
      <c r="L84" s="14">
        <f>IF(OR($F84="",$G84=""),"",$G84-'Settings'!$B$6)</f>
        <v/>
      </c>
      <c r="M84" s="15">
        <f>IF(OR($F84="",$G84=""),"",IF($K84&lt;=0,"",IF($L84&lt;0,"Expired",IF($L84&lt;='Settings'!$B$8,"Within 30 days",IF($L84&lt;='Settings'!$B$7,"Expiring soon","OK")))))</f>
        <v/>
      </c>
      <c r="N84" s="16">
        <f>IF($F84="","",$K84*N(IFERROR(INDEX('Catalogue'!$E$3:$E$82,MATCH($B84,'Catalogue'!$A$3:$A$82,0)),"")))</f>
        <v/>
      </c>
      <c r="O84" s="14">
        <f>IF(AND(ISNUMBER($L84),$L84&lt;='Settings'!$B$7,N($K84)&gt;0),SUMPRODUCT(($L$3:$L84&lt;='Settings'!$B$7)*ISNUMBER($L$3:$L84)*($K$3:$K84&gt;0)),"")</f>
        <v/>
      </c>
    </row>
    <row r="85">
      <c r="A85" s="5" t="n"/>
      <c r="B85" s="4" t="n"/>
      <c r="C85" s="15">
        <f>IF($B85="","",IFERROR(INDEX('Catalogue'!$B$3:$B$82,MATCH($B85,'Catalogue'!$A$3:$A$82,0)),""))</f>
        <v/>
      </c>
      <c r="D85" s="17">
        <f>IF($B85="","",IFERROR(INDEX('Catalogue'!$C$3:$C$82,MATCH($B85,'Catalogue'!$A$3:$A$82,0)),""))</f>
        <v/>
      </c>
      <c r="E85" s="17">
        <f>IF($B85="","",IFERROR(INDEX('Catalogue'!$D$3:$D$82,MATCH($B85,'Catalogue'!$A$3:$A$82,0)),""))</f>
        <v/>
      </c>
      <c r="F85" s="18" t="n"/>
      <c r="G85" s="5" t="n"/>
      <c r="H85" s="6" t="n"/>
      <c r="I85" s="6" t="n"/>
      <c r="J85" s="14">
        <f>IF($F85="","",COUNTIFS('Placements'!$E$3:$E$1002,$F85))</f>
        <v/>
      </c>
      <c r="K85" s="14">
        <f>IF($F85="","",N($H85)-N($I85)-N($J85))</f>
        <v/>
      </c>
      <c r="L85" s="14">
        <f>IF(OR($F85="",$G85=""),"",$G85-'Settings'!$B$6)</f>
        <v/>
      </c>
      <c r="M85" s="15">
        <f>IF(OR($F85="",$G85=""),"",IF($K85&lt;=0,"",IF($L85&lt;0,"Expired",IF($L85&lt;='Settings'!$B$8,"Within 30 days",IF($L85&lt;='Settings'!$B$7,"Expiring soon","OK")))))</f>
        <v/>
      </c>
      <c r="N85" s="16">
        <f>IF($F85="","",$K85*N(IFERROR(INDEX('Catalogue'!$E$3:$E$82,MATCH($B85,'Catalogue'!$A$3:$A$82,0)),"")))</f>
        <v/>
      </c>
      <c r="O85" s="14">
        <f>IF(AND(ISNUMBER($L85),$L85&lt;='Settings'!$B$7,N($K85)&gt;0),SUMPRODUCT(($L$3:$L85&lt;='Settings'!$B$7)*ISNUMBER($L$3:$L85)*($K$3:$K85&gt;0)),"")</f>
        <v/>
      </c>
    </row>
    <row r="86">
      <c r="A86" s="5" t="n"/>
      <c r="B86" s="4" t="n"/>
      <c r="C86" s="15">
        <f>IF($B86="","",IFERROR(INDEX('Catalogue'!$B$3:$B$82,MATCH($B86,'Catalogue'!$A$3:$A$82,0)),""))</f>
        <v/>
      </c>
      <c r="D86" s="17">
        <f>IF($B86="","",IFERROR(INDEX('Catalogue'!$C$3:$C$82,MATCH($B86,'Catalogue'!$A$3:$A$82,0)),""))</f>
        <v/>
      </c>
      <c r="E86" s="17">
        <f>IF($B86="","",IFERROR(INDEX('Catalogue'!$D$3:$D$82,MATCH($B86,'Catalogue'!$A$3:$A$82,0)),""))</f>
        <v/>
      </c>
      <c r="F86" s="18" t="n"/>
      <c r="G86" s="5" t="n"/>
      <c r="H86" s="6" t="n"/>
      <c r="I86" s="6" t="n"/>
      <c r="J86" s="14">
        <f>IF($F86="","",COUNTIFS('Placements'!$E$3:$E$1002,$F86))</f>
        <v/>
      </c>
      <c r="K86" s="14">
        <f>IF($F86="","",N($H86)-N($I86)-N($J86))</f>
        <v/>
      </c>
      <c r="L86" s="14">
        <f>IF(OR($F86="",$G86=""),"",$G86-'Settings'!$B$6)</f>
        <v/>
      </c>
      <c r="M86" s="15">
        <f>IF(OR($F86="",$G86=""),"",IF($K86&lt;=0,"",IF($L86&lt;0,"Expired",IF($L86&lt;='Settings'!$B$8,"Within 30 days",IF($L86&lt;='Settings'!$B$7,"Expiring soon","OK")))))</f>
        <v/>
      </c>
      <c r="N86" s="16">
        <f>IF($F86="","",$K86*N(IFERROR(INDEX('Catalogue'!$E$3:$E$82,MATCH($B86,'Catalogue'!$A$3:$A$82,0)),"")))</f>
        <v/>
      </c>
      <c r="O86" s="14">
        <f>IF(AND(ISNUMBER($L86),$L86&lt;='Settings'!$B$7,N($K86)&gt;0),SUMPRODUCT(($L$3:$L86&lt;='Settings'!$B$7)*ISNUMBER($L$3:$L86)*($K$3:$K86&gt;0)),"")</f>
        <v/>
      </c>
    </row>
    <row r="87">
      <c r="A87" s="5" t="n"/>
      <c r="B87" s="4" t="n"/>
      <c r="C87" s="15">
        <f>IF($B87="","",IFERROR(INDEX('Catalogue'!$B$3:$B$82,MATCH($B87,'Catalogue'!$A$3:$A$82,0)),""))</f>
        <v/>
      </c>
      <c r="D87" s="17">
        <f>IF($B87="","",IFERROR(INDEX('Catalogue'!$C$3:$C$82,MATCH($B87,'Catalogue'!$A$3:$A$82,0)),""))</f>
        <v/>
      </c>
      <c r="E87" s="17">
        <f>IF($B87="","",IFERROR(INDEX('Catalogue'!$D$3:$D$82,MATCH($B87,'Catalogue'!$A$3:$A$82,0)),""))</f>
        <v/>
      </c>
      <c r="F87" s="18" t="n"/>
      <c r="G87" s="5" t="n"/>
      <c r="H87" s="6" t="n"/>
      <c r="I87" s="6" t="n"/>
      <c r="J87" s="14">
        <f>IF($F87="","",COUNTIFS('Placements'!$E$3:$E$1002,$F87))</f>
        <v/>
      </c>
      <c r="K87" s="14">
        <f>IF($F87="","",N($H87)-N($I87)-N($J87))</f>
        <v/>
      </c>
      <c r="L87" s="14">
        <f>IF(OR($F87="",$G87=""),"",$G87-'Settings'!$B$6)</f>
        <v/>
      </c>
      <c r="M87" s="15">
        <f>IF(OR($F87="",$G87=""),"",IF($K87&lt;=0,"",IF($L87&lt;0,"Expired",IF($L87&lt;='Settings'!$B$8,"Within 30 days",IF($L87&lt;='Settings'!$B$7,"Expiring soon","OK")))))</f>
        <v/>
      </c>
      <c r="N87" s="16">
        <f>IF($F87="","",$K87*N(IFERROR(INDEX('Catalogue'!$E$3:$E$82,MATCH($B87,'Catalogue'!$A$3:$A$82,0)),"")))</f>
        <v/>
      </c>
      <c r="O87" s="14">
        <f>IF(AND(ISNUMBER($L87),$L87&lt;='Settings'!$B$7,N($K87)&gt;0),SUMPRODUCT(($L$3:$L87&lt;='Settings'!$B$7)*ISNUMBER($L$3:$L87)*($K$3:$K87&gt;0)),"")</f>
        <v/>
      </c>
    </row>
    <row r="88">
      <c r="A88" s="5" t="n"/>
      <c r="B88" s="4" t="n"/>
      <c r="C88" s="15">
        <f>IF($B88="","",IFERROR(INDEX('Catalogue'!$B$3:$B$82,MATCH($B88,'Catalogue'!$A$3:$A$82,0)),""))</f>
        <v/>
      </c>
      <c r="D88" s="17">
        <f>IF($B88="","",IFERROR(INDEX('Catalogue'!$C$3:$C$82,MATCH($B88,'Catalogue'!$A$3:$A$82,0)),""))</f>
        <v/>
      </c>
      <c r="E88" s="17">
        <f>IF($B88="","",IFERROR(INDEX('Catalogue'!$D$3:$D$82,MATCH($B88,'Catalogue'!$A$3:$A$82,0)),""))</f>
        <v/>
      </c>
      <c r="F88" s="18" t="n"/>
      <c r="G88" s="5" t="n"/>
      <c r="H88" s="6" t="n"/>
      <c r="I88" s="6" t="n"/>
      <c r="J88" s="14">
        <f>IF($F88="","",COUNTIFS('Placements'!$E$3:$E$1002,$F88))</f>
        <v/>
      </c>
      <c r="K88" s="14">
        <f>IF($F88="","",N($H88)-N($I88)-N($J88))</f>
        <v/>
      </c>
      <c r="L88" s="14">
        <f>IF(OR($F88="",$G88=""),"",$G88-'Settings'!$B$6)</f>
        <v/>
      </c>
      <c r="M88" s="15">
        <f>IF(OR($F88="",$G88=""),"",IF($K88&lt;=0,"",IF($L88&lt;0,"Expired",IF($L88&lt;='Settings'!$B$8,"Within 30 days",IF($L88&lt;='Settings'!$B$7,"Expiring soon","OK")))))</f>
        <v/>
      </c>
      <c r="N88" s="16">
        <f>IF($F88="","",$K88*N(IFERROR(INDEX('Catalogue'!$E$3:$E$82,MATCH($B88,'Catalogue'!$A$3:$A$82,0)),"")))</f>
        <v/>
      </c>
      <c r="O88" s="14">
        <f>IF(AND(ISNUMBER($L88),$L88&lt;='Settings'!$B$7,N($K88)&gt;0),SUMPRODUCT(($L$3:$L88&lt;='Settings'!$B$7)*ISNUMBER($L$3:$L88)*($K$3:$K88&gt;0)),"")</f>
        <v/>
      </c>
    </row>
    <row r="89">
      <c r="A89" s="5" t="n"/>
      <c r="B89" s="4" t="n"/>
      <c r="C89" s="15">
        <f>IF($B89="","",IFERROR(INDEX('Catalogue'!$B$3:$B$82,MATCH($B89,'Catalogue'!$A$3:$A$82,0)),""))</f>
        <v/>
      </c>
      <c r="D89" s="17">
        <f>IF($B89="","",IFERROR(INDEX('Catalogue'!$C$3:$C$82,MATCH($B89,'Catalogue'!$A$3:$A$82,0)),""))</f>
        <v/>
      </c>
      <c r="E89" s="17">
        <f>IF($B89="","",IFERROR(INDEX('Catalogue'!$D$3:$D$82,MATCH($B89,'Catalogue'!$A$3:$A$82,0)),""))</f>
        <v/>
      </c>
      <c r="F89" s="18" t="n"/>
      <c r="G89" s="5" t="n"/>
      <c r="H89" s="6" t="n"/>
      <c r="I89" s="6" t="n"/>
      <c r="J89" s="14">
        <f>IF($F89="","",COUNTIFS('Placements'!$E$3:$E$1002,$F89))</f>
        <v/>
      </c>
      <c r="K89" s="14">
        <f>IF($F89="","",N($H89)-N($I89)-N($J89))</f>
        <v/>
      </c>
      <c r="L89" s="14">
        <f>IF(OR($F89="",$G89=""),"",$G89-'Settings'!$B$6)</f>
        <v/>
      </c>
      <c r="M89" s="15">
        <f>IF(OR($F89="",$G89=""),"",IF($K89&lt;=0,"",IF($L89&lt;0,"Expired",IF($L89&lt;='Settings'!$B$8,"Within 30 days",IF($L89&lt;='Settings'!$B$7,"Expiring soon","OK")))))</f>
        <v/>
      </c>
      <c r="N89" s="16">
        <f>IF($F89="","",$K89*N(IFERROR(INDEX('Catalogue'!$E$3:$E$82,MATCH($B89,'Catalogue'!$A$3:$A$82,0)),"")))</f>
        <v/>
      </c>
      <c r="O89" s="14">
        <f>IF(AND(ISNUMBER($L89),$L89&lt;='Settings'!$B$7,N($K89)&gt;0),SUMPRODUCT(($L$3:$L89&lt;='Settings'!$B$7)*ISNUMBER($L$3:$L89)*($K$3:$K89&gt;0)),"")</f>
        <v/>
      </c>
    </row>
    <row r="90">
      <c r="A90" s="5" t="n"/>
      <c r="B90" s="4" t="n"/>
      <c r="C90" s="15">
        <f>IF($B90="","",IFERROR(INDEX('Catalogue'!$B$3:$B$82,MATCH($B90,'Catalogue'!$A$3:$A$82,0)),""))</f>
        <v/>
      </c>
      <c r="D90" s="17">
        <f>IF($B90="","",IFERROR(INDEX('Catalogue'!$C$3:$C$82,MATCH($B90,'Catalogue'!$A$3:$A$82,0)),""))</f>
        <v/>
      </c>
      <c r="E90" s="17">
        <f>IF($B90="","",IFERROR(INDEX('Catalogue'!$D$3:$D$82,MATCH($B90,'Catalogue'!$A$3:$A$82,0)),""))</f>
        <v/>
      </c>
      <c r="F90" s="18" t="n"/>
      <c r="G90" s="5" t="n"/>
      <c r="H90" s="6" t="n"/>
      <c r="I90" s="6" t="n"/>
      <c r="J90" s="14">
        <f>IF($F90="","",COUNTIFS('Placements'!$E$3:$E$1002,$F90))</f>
        <v/>
      </c>
      <c r="K90" s="14">
        <f>IF($F90="","",N($H90)-N($I90)-N($J90))</f>
        <v/>
      </c>
      <c r="L90" s="14">
        <f>IF(OR($F90="",$G90=""),"",$G90-'Settings'!$B$6)</f>
        <v/>
      </c>
      <c r="M90" s="15">
        <f>IF(OR($F90="",$G90=""),"",IF($K90&lt;=0,"",IF($L90&lt;0,"Expired",IF($L90&lt;='Settings'!$B$8,"Within 30 days",IF($L90&lt;='Settings'!$B$7,"Expiring soon","OK")))))</f>
        <v/>
      </c>
      <c r="N90" s="16">
        <f>IF($F90="","",$K90*N(IFERROR(INDEX('Catalogue'!$E$3:$E$82,MATCH($B90,'Catalogue'!$A$3:$A$82,0)),"")))</f>
        <v/>
      </c>
      <c r="O90" s="14">
        <f>IF(AND(ISNUMBER($L90),$L90&lt;='Settings'!$B$7,N($K90)&gt;0),SUMPRODUCT(($L$3:$L90&lt;='Settings'!$B$7)*ISNUMBER($L$3:$L90)*($K$3:$K90&gt;0)),"")</f>
        <v/>
      </c>
    </row>
    <row r="91">
      <c r="A91" s="5" t="n"/>
      <c r="B91" s="4" t="n"/>
      <c r="C91" s="15">
        <f>IF($B91="","",IFERROR(INDEX('Catalogue'!$B$3:$B$82,MATCH($B91,'Catalogue'!$A$3:$A$82,0)),""))</f>
        <v/>
      </c>
      <c r="D91" s="17">
        <f>IF($B91="","",IFERROR(INDEX('Catalogue'!$C$3:$C$82,MATCH($B91,'Catalogue'!$A$3:$A$82,0)),""))</f>
        <v/>
      </c>
      <c r="E91" s="17">
        <f>IF($B91="","",IFERROR(INDEX('Catalogue'!$D$3:$D$82,MATCH($B91,'Catalogue'!$A$3:$A$82,0)),""))</f>
        <v/>
      </c>
      <c r="F91" s="18" t="n"/>
      <c r="G91" s="5" t="n"/>
      <c r="H91" s="6" t="n"/>
      <c r="I91" s="6" t="n"/>
      <c r="J91" s="14">
        <f>IF($F91="","",COUNTIFS('Placements'!$E$3:$E$1002,$F91))</f>
        <v/>
      </c>
      <c r="K91" s="14">
        <f>IF($F91="","",N($H91)-N($I91)-N($J91))</f>
        <v/>
      </c>
      <c r="L91" s="14">
        <f>IF(OR($F91="",$G91=""),"",$G91-'Settings'!$B$6)</f>
        <v/>
      </c>
      <c r="M91" s="15">
        <f>IF(OR($F91="",$G91=""),"",IF($K91&lt;=0,"",IF($L91&lt;0,"Expired",IF($L91&lt;='Settings'!$B$8,"Within 30 days",IF($L91&lt;='Settings'!$B$7,"Expiring soon","OK")))))</f>
        <v/>
      </c>
      <c r="N91" s="16">
        <f>IF($F91="","",$K91*N(IFERROR(INDEX('Catalogue'!$E$3:$E$82,MATCH($B91,'Catalogue'!$A$3:$A$82,0)),"")))</f>
        <v/>
      </c>
      <c r="O91" s="14">
        <f>IF(AND(ISNUMBER($L91),$L91&lt;='Settings'!$B$7,N($K91)&gt;0),SUMPRODUCT(($L$3:$L91&lt;='Settings'!$B$7)*ISNUMBER($L$3:$L91)*($K$3:$K91&gt;0)),"")</f>
        <v/>
      </c>
    </row>
    <row r="92">
      <c r="A92" s="5" t="n"/>
      <c r="B92" s="4" t="n"/>
      <c r="C92" s="15">
        <f>IF($B92="","",IFERROR(INDEX('Catalogue'!$B$3:$B$82,MATCH($B92,'Catalogue'!$A$3:$A$82,0)),""))</f>
        <v/>
      </c>
      <c r="D92" s="17">
        <f>IF($B92="","",IFERROR(INDEX('Catalogue'!$C$3:$C$82,MATCH($B92,'Catalogue'!$A$3:$A$82,0)),""))</f>
        <v/>
      </c>
      <c r="E92" s="17">
        <f>IF($B92="","",IFERROR(INDEX('Catalogue'!$D$3:$D$82,MATCH($B92,'Catalogue'!$A$3:$A$82,0)),""))</f>
        <v/>
      </c>
      <c r="F92" s="18" t="n"/>
      <c r="G92" s="5" t="n"/>
      <c r="H92" s="6" t="n"/>
      <c r="I92" s="6" t="n"/>
      <c r="J92" s="14">
        <f>IF($F92="","",COUNTIFS('Placements'!$E$3:$E$1002,$F92))</f>
        <v/>
      </c>
      <c r="K92" s="14">
        <f>IF($F92="","",N($H92)-N($I92)-N($J92))</f>
        <v/>
      </c>
      <c r="L92" s="14">
        <f>IF(OR($F92="",$G92=""),"",$G92-'Settings'!$B$6)</f>
        <v/>
      </c>
      <c r="M92" s="15">
        <f>IF(OR($F92="",$G92=""),"",IF($K92&lt;=0,"",IF($L92&lt;0,"Expired",IF($L92&lt;='Settings'!$B$8,"Within 30 days",IF($L92&lt;='Settings'!$B$7,"Expiring soon","OK")))))</f>
        <v/>
      </c>
      <c r="N92" s="16">
        <f>IF($F92="","",$K92*N(IFERROR(INDEX('Catalogue'!$E$3:$E$82,MATCH($B92,'Catalogue'!$A$3:$A$82,0)),"")))</f>
        <v/>
      </c>
      <c r="O92" s="14">
        <f>IF(AND(ISNUMBER($L92),$L92&lt;='Settings'!$B$7,N($K92)&gt;0),SUMPRODUCT(($L$3:$L92&lt;='Settings'!$B$7)*ISNUMBER($L$3:$L92)*($K$3:$K92&gt;0)),"")</f>
        <v/>
      </c>
    </row>
    <row r="93">
      <c r="A93" s="5" t="n"/>
      <c r="B93" s="4" t="n"/>
      <c r="C93" s="15">
        <f>IF($B93="","",IFERROR(INDEX('Catalogue'!$B$3:$B$82,MATCH($B93,'Catalogue'!$A$3:$A$82,0)),""))</f>
        <v/>
      </c>
      <c r="D93" s="17">
        <f>IF($B93="","",IFERROR(INDEX('Catalogue'!$C$3:$C$82,MATCH($B93,'Catalogue'!$A$3:$A$82,0)),""))</f>
        <v/>
      </c>
      <c r="E93" s="17">
        <f>IF($B93="","",IFERROR(INDEX('Catalogue'!$D$3:$D$82,MATCH($B93,'Catalogue'!$A$3:$A$82,0)),""))</f>
        <v/>
      </c>
      <c r="F93" s="18" t="n"/>
      <c r="G93" s="5" t="n"/>
      <c r="H93" s="6" t="n"/>
      <c r="I93" s="6" t="n"/>
      <c r="J93" s="14">
        <f>IF($F93="","",COUNTIFS('Placements'!$E$3:$E$1002,$F93))</f>
        <v/>
      </c>
      <c r="K93" s="14">
        <f>IF($F93="","",N($H93)-N($I93)-N($J93))</f>
        <v/>
      </c>
      <c r="L93" s="14">
        <f>IF(OR($F93="",$G93=""),"",$G93-'Settings'!$B$6)</f>
        <v/>
      </c>
      <c r="M93" s="15">
        <f>IF(OR($F93="",$G93=""),"",IF($K93&lt;=0,"",IF($L93&lt;0,"Expired",IF($L93&lt;='Settings'!$B$8,"Within 30 days",IF($L93&lt;='Settings'!$B$7,"Expiring soon","OK")))))</f>
        <v/>
      </c>
      <c r="N93" s="16">
        <f>IF($F93="","",$K93*N(IFERROR(INDEX('Catalogue'!$E$3:$E$82,MATCH($B93,'Catalogue'!$A$3:$A$82,0)),"")))</f>
        <v/>
      </c>
      <c r="O93" s="14">
        <f>IF(AND(ISNUMBER($L93),$L93&lt;='Settings'!$B$7,N($K93)&gt;0),SUMPRODUCT(($L$3:$L93&lt;='Settings'!$B$7)*ISNUMBER($L$3:$L93)*($K$3:$K93&gt;0)),"")</f>
        <v/>
      </c>
    </row>
    <row r="94">
      <c r="A94" s="5" t="n"/>
      <c r="B94" s="4" t="n"/>
      <c r="C94" s="15">
        <f>IF($B94="","",IFERROR(INDEX('Catalogue'!$B$3:$B$82,MATCH($B94,'Catalogue'!$A$3:$A$82,0)),""))</f>
        <v/>
      </c>
      <c r="D94" s="17">
        <f>IF($B94="","",IFERROR(INDEX('Catalogue'!$C$3:$C$82,MATCH($B94,'Catalogue'!$A$3:$A$82,0)),""))</f>
        <v/>
      </c>
      <c r="E94" s="17">
        <f>IF($B94="","",IFERROR(INDEX('Catalogue'!$D$3:$D$82,MATCH($B94,'Catalogue'!$A$3:$A$82,0)),""))</f>
        <v/>
      </c>
      <c r="F94" s="18" t="n"/>
      <c r="G94" s="5" t="n"/>
      <c r="H94" s="6" t="n"/>
      <c r="I94" s="6" t="n"/>
      <c r="J94" s="14">
        <f>IF($F94="","",COUNTIFS('Placements'!$E$3:$E$1002,$F94))</f>
        <v/>
      </c>
      <c r="K94" s="14">
        <f>IF($F94="","",N($H94)-N($I94)-N($J94))</f>
        <v/>
      </c>
      <c r="L94" s="14">
        <f>IF(OR($F94="",$G94=""),"",$G94-'Settings'!$B$6)</f>
        <v/>
      </c>
      <c r="M94" s="15">
        <f>IF(OR($F94="",$G94=""),"",IF($K94&lt;=0,"",IF($L94&lt;0,"Expired",IF($L94&lt;='Settings'!$B$8,"Within 30 days",IF($L94&lt;='Settings'!$B$7,"Expiring soon","OK")))))</f>
        <v/>
      </c>
      <c r="N94" s="16">
        <f>IF($F94="","",$K94*N(IFERROR(INDEX('Catalogue'!$E$3:$E$82,MATCH($B94,'Catalogue'!$A$3:$A$82,0)),"")))</f>
        <v/>
      </c>
      <c r="O94" s="14">
        <f>IF(AND(ISNUMBER($L94),$L94&lt;='Settings'!$B$7,N($K94)&gt;0),SUMPRODUCT(($L$3:$L94&lt;='Settings'!$B$7)*ISNUMBER($L$3:$L94)*($K$3:$K94&gt;0)),"")</f>
        <v/>
      </c>
    </row>
    <row r="95">
      <c r="A95" s="5" t="n"/>
      <c r="B95" s="4" t="n"/>
      <c r="C95" s="15">
        <f>IF($B95="","",IFERROR(INDEX('Catalogue'!$B$3:$B$82,MATCH($B95,'Catalogue'!$A$3:$A$82,0)),""))</f>
        <v/>
      </c>
      <c r="D95" s="17">
        <f>IF($B95="","",IFERROR(INDEX('Catalogue'!$C$3:$C$82,MATCH($B95,'Catalogue'!$A$3:$A$82,0)),""))</f>
        <v/>
      </c>
      <c r="E95" s="17">
        <f>IF($B95="","",IFERROR(INDEX('Catalogue'!$D$3:$D$82,MATCH($B95,'Catalogue'!$A$3:$A$82,0)),""))</f>
        <v/>
      </c>
      <c r="F95" s="18" t="n"/>
      <c r="G95" s="5" t="n"/>
      <c r="H95" s="6" t="n"/>
      <c r="I95" s="6" t="n"/>
      <c r="J95" s="14">
        <f>IF($F95="","",COUNTIFS('Placements'!$E$3:$E$1002,$F95))</f>
        <v/>
      </c>
      <c r="K95" s="14">
        <f>IF($F95="","",N($H95)-N($I95)-N($J95))</f>
        <v/>
      </c>
      <c r="L95" s="14">
        <f>IF(OR($F95="",$G95=""),"",$G95-'Settings'!$B$6)</f>
        <v/>
      </c>
      <c r="M95" s="15">
        <f>IF(OR($F95="",$G95=""),"",IF($K95&lt;=0,"",IF($L95&lt;0,"Expired",IF($L95&lt;='Settings'!$B$8,"Within 30 days",IF($L95&lt;='Settings'!$B$7,"Expiring soon","OK")))))</f>
        <v/>
      </c>
      <c r="N95" s="16">
        <f>IF($F95="","",$K95*N(IFERROR(INDEX('Catalogue'!$E$3:$E$82,MATCH($B95,'Catalogue'!$A$3:$A$82,0)),"")))</f>
        <v/>
      </c>
      <c r="O95" s="14">
        <f>IF(AND(ISNUMBER($L95),$L95&lt;='Settings'!$B$7,N($K95)&gt;0),SUMPRODUCT(($L$3:$L95&lt;='Settings'!$B$7)*ISNUMBER($L$3:$L95)*($K$3:$K95&gt;0)),"")</f>
        <v/>
      </c>
    </row>
    <row r="96">
      <c r="A96" s="5" t="n"/>
      <c r="B96" s="4" t="n"/>
      <c r="C96" s="15">
        <f>IF($B96="","",IFERROR(INDEX('Catalogue'!$B$3:$B$82,MATCH($B96,'Catalogue'!$A$3:$A$82,0)),""))</f>
        <v/>
      </c>
      <c r="D96" s="17">
        <f>IF($B96="","",IFERROR(INDEX('Catalogue'!$C$3:$C$82,MATCH($B96,'Catalogue'!$A$3:$A$82,0)),""))</f>
        <v/>
      </c>
      <c r="E96" s="17">
        <f>IF($B96="","",IFERROR(INDEX('Catalogue'!$D$3:$D$82,MATCH($B96,'Catalogue'!$A$3:$A$82,0)),""))</f>
        <v/>
      </c>
      <c r="F96" s="18" t="n"/>
      <c r="G96" s="5" t="n"/>
      <c r="H96" s="6" t="n"/>
      <c r="I96" s="6" t="n"/>
      <c r="J96" s="14">
        <f>IF($F96="","",COUNTIFS('Placements'!$E$3:$E$1002,$F96))</f>
        <v/>
      </c>
      <c r="K96" s="14">
        <f>IF($F96="","",N($H96)-N($I96)-N($J96))</f>
        <v/>
      </c>
      <c r="L96" s="14">
        <f>IF(OR($F96="",$G96=""),"",$G96-'Settings'!$B$6)</f>
        <v/>
      </c>
      <c r="M96" s="15">
        <f>IF(OR($F96="",$G96=""),"",IF($K96&lt;=0,"",IF($L96&lt;0,"Expired",IF($L96&lt;='Settings'!$B$8,"Within 30 days",IF($L96&lt;='Settings'!$B$7,"Expiring soon","OK")))))</f>
        <v/>
      </c>
      <c r="N96" s="16">
        <f>IF($F96="","",$K96*N(IFERROR(INDEX('Catalogue'!$E$3:$E$82,MATCH($B96,'Catalogue'!$A$3:$A$82,0)),"")))</f>
        <v/>
      </c>
      <c r="O96" s="14">
        <f>IF(AND(ISNUMBER($L96),$L96&lt;='Settings'!$B$7,N($K96)&gt;0),SUMPRODUCT(($L$3:$L96&lt;='Settings'!$B$7)*ISNUMBER($L$3:$L96)*($K$3:$K96&gt;0)),"")</f>
        <v/>
      </c>
    </row>
    <row r="97">
      <c r="A97" s="5" t="n"/>
      <c r="B97" s="4" t="n"/>
      <c r="C97" s="15">
        <f>IF($B97="","",IFERROR(INDEX('Catalogue'!$B$3:$B$82,MATCH($B97,'Catalogue'!$A$3:$A$82,0)),""))</f>
        <v/>
      </c>
      <c r="D97" s="17">
        <f>IF($B97="","",IFERROR(INDEX('Catalogue'!$C$3:$C$82,MATCH($B97,'Catalogue'!$A$3:$A$82,0)),""))</f>
        <v/>
      </c>
      <c r="E97" s="17">
        <f>IF($B97="","",IFERROR(INDEX('Catalogue'!$D$3:$D$82,MATCH($B97,'Catalogue'!$A$3:$A$82,0)),""))</f>
        <v/>
      </c>
      <c r="F97" s="18" t="n"/>
      <c r="G97" s="5" t="n"/>
      <c r="H97" s="6" t="n"/>
      <c r="I97" s="6" t="n"/>
      <c r="J97" s="14">
        <f>IF($F97="","",COUNTIFS('Placements'!$E$3:$E$1002,$F97))</f>
        <v/>
      </c>
      <c r="K97" s="14">
        <f>IF($F97="","",N($H97)-N($I97)-N($J97))</f>
        <v/>
      </c>
      <c r="L97" s="14">
        <f>IF(OR($F97="",$G97=""),"",$G97-'Settings'!$B$6)</f>
        <v/>
      </c>
      <c r="M97" s="15">
        <f>IF(OR($F97="",$G97=""),"",IF($K97&lt;=0,"",IF($L97&lt;0,"Expired",IF($L97&lt;='Settings'!$B$8,"Within 30 days",IF($L97&lt;='Settings'!$B$7,"Expiring soon","OK")))))</f>
        <v/>
      </c>
      <c r="N97" s="16">
        <f>IF($F97="","",$K97*N(IFERROR(INDEX('Catalogue'!$E$3:$E$82,MATCH($B97,'Catalogue'!$A$3:$A$82,0)),"")))</f>
        <v/>
      </c>
      <c r="O97" s="14">
        <f>IF(AND(ISNUMBER($L97),$L97&lt;='Settings'!$B$7,N($K97)&gt;0),SUMPRODUCT(($L$3:$L97&lt;='Settings'!$B$7)*ISNUMBER($L$3:$L97)*($K$3:$K97&gt;0)),"")</f>
        <v/>
      </c>
    </row>
    <row r="98">
      <c r="A98" s="5" t="n"/>
      <c r="B98" s="4" t="n"/>
      <c r="C98" s="15">
        <f>IF($B98="","",IFERROR(INDEX('Catalogue'!$B$3:$B$82,MATCH($B98,'Catalogue'!$A$3:$A$82,0)),""))</f>
        <v/>
      </c>
      <c r="D98" s="17">
        <f>IF($B98="","",IFERROR(INDEX('Catalogue'!$C$3:$C$82,MATCH($B98,'Catalogue'!$A$3:$A$82,0)),""))</f>
        <v/>
      </c>
      <c r="E98" s="17">
        <f>IF($B98="","",IFERROR(INDEX('Catalogue'!$D$3:$D$82,MATCH($B98,'Catalogue'!$A$3:$A$82,0)),""))</f>
        <v/>
      </c>
      <c r="F98" s="18" t="n"/>
      <c r="G98" s="5" t="n"/>
      <c r="H98" s="6" t="n"/>
      <c r="I98" s="6" t="n"/>
      <c r="J98" s="14">
        <f>IF($F98="","",COUNTIFS('Placements'!$E$3:$E$1002,$F98))</f>
        <v/>
      </c>
      <c r="K98" s="14">
        <f>IF($F98="","",N($H98)-N($I98)-N($J98))</f>
        <v/>
      </c>
      <c r="L98" s="14">
        <f>IF(OR($F98="",$G98=""),"",$G98-'Settings'!$B$6)</f>
        <v/>
      </c>
      <c r="M98" s="15">
        <f>IF(OR($F98="",$G98=""),"",IF($K98&lt;=0,"",IF($L98&lt;0,"Expired",IF($L98&lt;='Settings'!$B$8,"Within 30 days",IF($L98&lt;='Settings'!$B$7,"Expiring soon","OK")))))</f>
        <v/>
      </c>
      <c r="N98" s="16">
        <f>IF($F98="","",$K98*N(IFERROR(INDEX('Catalogue'!$E$3:$E$82,MATCH($B98,'Catalogue'!$A$3:$A$82,0)),"")))</f>
        <v/>
      </c>
      <c r="O98" s="14">
        <f>IF(AND(ISNUMBER($L98),$L98&lt;='Settings'!$B$7,N($K98)&gt;0),SUMPRODUCT(($L$3:$L98&lt;='Settings'!$B$7)*ISNUMBER($L$3:$L98)*($K$3:$K98&gt;0)),"")</f>
        <v/>
      </c>
    </row>
    <row r="99">
      <c r="A99" s="5" t="n"/>
      <c r="B99" s="4" t="n"/>
      <c r="C99" s="15">
        <f>IF($B99="","",IFERROR(INDEX('Catalogue'!$B$3:$B$82,MATCH($B99,'Catalogue'!$A$3:$A$82,0)),""))</f>
        <v/>
      </c>
      <c r="D99" s="17">
        <f>IF($B99="","",IFERROR(INDEX('Catalogue'!$C$3:$C$82,MATCH($B99,'Catalogue'!$A$3:$A$82,0)),""))</f>
        <v/>
      </c>
      <c r="E99" s="17">
        <f>IF($B99="","",IFERROR(INDEX('Catalogue'!$D$3:$D$82,MATCH($B99,'Catalogue'!$A$3:$A$82,0)),""))</f>
        <v/>
      </c>
      <c r="F99" s="18" t="n"/>
      <c r="G99" s="5" t="n"/>
      <c r="H99" s="6" t="n"/>
      <c r="I99" s="6" t="n"/>
      <c r="J99" s="14">
        <f>IF($F99="","",COUNTIFS('Placements'!$E$3:$E$1002,$F99))</f>
        <v/>
      </c>
      <c r="K99" s="14">
        <f>IF($F99="","",N($H99)-N($I99)-N($J99))</f>
        <v/>
      </c>
      <c r="L99" s="14">
        <f>IF(OR($F99="",$G99=""),"",$G99-'Settings'!$B$6)</f>
        <v/>
      </c>
      <c r="M99" s="15">
        <f>IF(OR($F99="",$G99=""),"",IF($K99&lt;=0,"",IF($L99&lt;0,"Expired",IF($L99&lt;='Settings'!$B$8,"Within 30 days",IF($L99&lt;='Settings'!$B$7,"Expiring soon","OK")))))</f>
        <v/>
      </c>
      <c r="N99" s="16">
        <f>IF($F99="","",$K99*N(IFERROR(INDEX('Catalogue'!$E$3:$E$82,MATCH($B99,'Catalogue'!$A$3:$A$82,0)),"")))</f>
        <v/>
      </c>
      <c r="O99" s="14">
        <f>IF(AND(ISNUMBER($L99),$L99&lt;='Settings'!$B$7,N($K99)&gt;0),SUMPRODUCT(($L$3:$L99&lt;='Settings'!$B$7)*ISNUMBER($L$3:$L99)*($K$3:$K99&gt;0)),"")</f>
        <v/>
      </c>
    </row>
    <row r="100">
      <c r="A100" s="5" t="n"/>
      <c r="B100" s="4" t="n"/>
      <c r="C100" s="15">
        <f>IF($B100="","",IFERROR(INDEX('Catalogue'!$B$3:$B$82,MATCH($B100,'Catalogue'!$A$3:$A$82,0)),""))</f>
        <v/>
      </c>
      <c r="D100" s="17">
        <f>IF($B100="","",IFERROR(INDEX('Catalogue'!$C$3:$C$82,MATCH($B100,'Catalogue'!$A$3:$A$82,0)),""))</f>
        <v/>
      </c>
      <c r="E100" s="17">
        <f>IF($B100="","",IFERROR(INDEX('Catalogue'!$D$3:$D$82,MATCH($B100,'Catalogue'!$A$3:$A$82,0)),""))</f>
        <v/>
      </c>
      <c r="F100" s="18" t="n"/>
      <c r="G100" s="5" t="n"/>
      <c r="H100" s="6" t="n"/>
      <c r="I100" s="6" t="n"/>
      <c r="J100" s="14">
        <f>IF($F100="","",COUNTIFS('Placements'!$E$3:$E$1002,$F100))</f>
        <v/>
      </c>
      <c r="K100" s="14">
        <f>IF($F100="","",N($H100)-N($I100)-N($J100))</f>
        <v/>
      </c>
      <c r="L100" s="14">
        <f>IF(OR($F100="",$G100=""),"",$G100-'Settings'!$B$6)</f>
        <v/>
      </c>
      <c r="M100" s="15">
        <f>IF(OR($F100="",$G100=""),"",IF($K100&lt;=0,"",IF($L100&lt;0,"Expired",IF($L100&lt;='Settings'!$B$8,"Within 30 days",IF($L100&lt;='Settings'!$B$7,"Expiring soon","OK")))))</f>
        <v/>
      </c>
      <c r="N100" s="16">
        <f>IF($F100="","",$K100*N(IFERROR(INDEX('Catalogue'!$E$3:$E$82,MATCH($B100,'Catalogue'!$A$3:$A$82,0)),"")))</f>
        <v/>
      </c>
      <c r="O100" s="14">
        <f>IF(AND(ISNUMBER($L100),$L100&lt;='Settings'!$B$7,N($K100)&gt;0),SUMPRODUCT(($L$3:$L100&lt;='Settings'!$B$7)*ISNUMBER($L$3:$L100)*($K$3:$K100&gt;0)),"")</f>
        <v/>
      </c>
    </row>
    <row r="101">
      <c r="A101" s="5" t="n"/>
      <c r="B101" s="4" t="n"/>
      <c r="C101" s="15">
        <f>IF($B101="","",IFERROR(INDEX('Catalogue'!$B$3:$B$82,MATCH($B101,'Catalogue'!$A$3:$A$82,0)),""))</f>
        <v/>
      </c>
      <c r="D101" s="17">
        <f>IF($B101="","",IFERROR(INDEX('Catalogue'!$C$3:$C$82,MATCH($B101,'Catalogue'!$A$3:$A$82,0)),""))</f>
        <v/>
      </c>
      <c r="E101" s="17">
        <f>IF($B101="","",IFERROR(INDEX('Catalogue'!$D$3:$D$82,MATCH($B101,'Catalogue'!$A$3:$A$82,0)),""))</f>
        <v/>
      </c>
      <c r="F101" s="18" t="n"/>
      <c r="G101" s="5" t="n"/>
      <c r="H101" s="6" t="n"/>
      <c r="I101" s="6" t="n"/>
      <c r="J101" s="14">
        <f>IF($F101="","",COUNTIFS('Placements'!$E$3:$E$1002,$F101))</f>
        <v/>
      </c>
      <c r="K101" s="14">
        <f>IF($F101="","",N($H101)-N($I101)-N($J101))</f>
        <v/>
      </c>
      <c r="L101" s="14">
        <f>IF(OR($F101="",$G101=""),"",$G101-'Settings'!$B$6)</f>
        <v/>
      </c>
      <c r="M101" s="15">
        <f>IF(OR($F101="",$G101=""),"",IF($K101&lt;=0,"",IF($L101&lt;0,"Expired",IF($L101&lt;='Settings'!$B$8,"Within 30 days",IF($L101&lt;='Settings'!$B$7,"Expiring soon","OK")))))</f>
        <v/>
      </c>
      <c r="N101" s="16">
        <f>IF($F101="","",$K101*N(IFERROR(INDEX('Catalogue'!$E$3:$E$82,MATCH($B101,'Catalogue'!$A$3:$A$82,0)),"")))</f>
        <v/>
      </c>
      <c r="O101" s="14">
        <f>IF(AND(ISNUMBER($L101),$L101&lt;='Settings'!$B$7,N($K101)&gt;0),SUMPRODUCT(($L$3:$L101&lt;='Settings'!$B$7)*ISNUMBER($L$3:$L101)*($K$3:$K101&gt;0)),"")</f>
        <v/>
      </c>
    </row>
    <row r="102">
      <c r="A102" s="5" t="n"/>
      <c r="B102" s="4" t="n"/>
      <c r="C102" s="15">
        <f>IF($B102="","",IFERROR(INDEX('Catalogue'!$B$3:$B$82,MATCH($B102,'Catalogue'!$A$3:$A$82,0)),""))</f>
        <v/>
      </c>
      <c r="D102" s="17">
        <f>IF($B102="","",IFERROR(INDEX('Catalogue'!$C$3:$C$82,MATCH($B102,'Catalogue'!$A$3:$A$82,0)),""))</f>
        <v/>
      </c>
      <c r="E102" s="17">
        <f>IF($B102="","",IFERROR(INDEX('Catalogue'!$D$3:$D$82,MATCH($B102,'Catalogue'!$A$3:$A$82,0)),""))</f>
        <v/>
      </c>
      <c r="F102" s="18" t="n"/>
      <c r="G102" s="5" t="n"/>
      <c r="H102" s="6" t="n"/>
      <c r="I102" s="6" t="n"/>
      <c r="J102" s="14">
        <f>IF($F102="","",COUNTIFS('Placements'!$E$3:$E$1002,$F102))</f>
        <v/>
      </c>
      <c r="K102" s="14">
        <f>IF($F102="","",N($H102)-N($I102)-N($J102))</f>
        <v/>
      </c>
      <c r="L102" s="14">
        <f>IF(OR($F102="",$G102=""),"",$G102-'Settings'!$B$6)</f>
        <v/>
      </c>
      <c r="M102" s="15">
        <f>IF(OR($F102="",$G102=""),"",IF($K102&lt;=0,"",IF($L102&lt;0,"Expired",IF($L102&lt;='Settings'!$B$8,"Within 30 days",IF($L102&lt;='Settings'!$B$7,"Expiring soon","OK")))))</f>
        <v/>
      </c>
      <c r="N102" s="16">
        <f>IF($F102="","",$K102*N(IFERROR(INDEX('Catalogue'!$E$3:$E$82,MATCH($B102,'Catalogue'!$A$3:$A$82,0)),"")))</f>
        <v/>
      </c>
      <c r="O102" s="14">
        <f>IF(AND(ISNUMBER($L102),$L102&lt;='Settings'!$B$7,N($K102)&gt;0),SUMPRODUCT(($L$3:$L102&lt;='Settings'!$B$7)*ISNUMBER($L$3:$L102)*($K$3:$K102&gt;0)),"")</f>
        <v/>
      </c>
    </row>
    <row r="103">
      <c r="A103" s="5" t="n"/>
      <c r="B103" s="4" t="n"/>
      <c r="C103" s="15">
        <f>IF($B103="","",IFERROR(INDEX('Catalogue'!$B$3:$B$82,MATCH($B103,'Catalogue'!$A$3:$A$82,0)),""))</f>
        <v/>
      </c>
      <c r="D103" s="17">
        <f>IF($B103="","",IFERROR(INDEX('Catalogue'!$C$3:$C$82,MATCH($B103,'Catalogue'!$A$3:$A$82,0)),""))</f>
        <v/>
      </c>
      <c r="E103" s="17">
        <f>IF($B103="","",IFERROR(INDEX('Catalogue'!$D$3:$D$82,MATCH($B103,'Catalogue'!$A$3:$A$82,0)),""))</f>
        <v/>
      </c>
      <c r="F103" s="18" t="n"/>
      <c r="G103" s="5" t="n"/>
      <c r="H103" s="6" t="n"/>
      <c r="I103" s="6" t="n"/>
      <c r="J103" s="14">
        <f>IF($F103="","",COUNTIFS('Placements'!$E$3:$E$1002,$F103))</f>
        <v/>
      </c>
      <c r="K103" s="14">
        <f>IF($F103="","",N($H103)-N($I103)-N($J103))</f>
        <v/>
      </c>
      <c r="L103" s="14">
        <f>IF(OR($F103="",$G103=""),"",$G103-'Settings'!$B$6)</f>
        <v/>
      </c>
      <c r="M103" s="15">
        <f>IF(OR($F103="",$G103=""),"",IF($K103&lt;=0,"",IF($L103&lt;0,"Expired",IF($L103&lt;='Settings'!$B$8,"Within 30 days",IF($L103&lt;='Settings'!$B$7,"Expiring soon","OK")))))</f>
        <v/>
      </c>
      <c r="N103" s="16">
        <f>IF($F103="","",$K103*N(IFERROR(INDEX('Catalogue'!$E$3:$E$82,MATCH($B103,'Catalogue'!$A$3:$A$82,0)),"")))</f>
        <v/>
      </c>
      <c r="O103" s="14">
        <f>IF(AND(ISNUMBER($L103),$L103&lt;='Settings'!$B$7,N($K103)&gt;0),SUMPRODUCT(($L$3:$L103&lt;='Settings'!$B$7)*ISNUMBER($L$3:$L103)*($K$3:$K103&gt;0)),"")</f>
        <v/>
      </c>
    </row>
    <row r="104">
      <c r="A104" s="5" t="n"/>
      <c r="B104" s="4" t="n"/>
      <c r="C104" s="15">
        <f>IF($B104="","",IFERROR(INDEX('Catalogue'!$B$3:$B$82,MATCH($B104,'Catalogue'!$A$3:$A$82,0)),""))</f>
        <v/>
      </c>
      <c r="D104" s="17">
        <f>IF($B104="","",IFERROR(INDEX('Catalogue'!$C$3:$C$82,MATCH($B104,'Catalogue'!$A$3:$A$82,0)),""))</f>
        <v/>
      </c>
      <c r="E104" s="17">
        <f>IF($B104="","",IFERROR(INDEX('Catalogue'!$D$3:$D$82,MATCH($B104,'Catalogue'!$A$3:$A$82,0)),""))</f>
        <v/>
      </c>
      <c r="F104" s="18" t="n"/>
      <c r="G104" s="5" t="n"/>
      <c r="H104" s="6" t="n"/>
      <c r="I104" s="6" t="n"/>
      <c r="J104" s="14">
        <f>IF($F104="","",COUNTIFS('Placements'!$E$3:$E$1002,$F104))</f>
        <v/>
      </c>
      <c r="K104" s="14">
        <f>IF($F104="","",N($H104)-N($I104)-N($J104))</f>
        <v/>
      </c>
      <c r="L104" s="14">
        <f>IF(OR($F104="",$G104=""),"",$G104-'Settings'!$B$6)</f>
        <v/>
      </c>
      <c r="M104" s="15">
        <f>IF(OR($F104="",$G104=""),"",IF($K104&lt;=0,"",IF($L104&lt;0,"Expired",IF($L104&lt;='Settings'!$B$8,"Within 30 days",IF($L104&lt;='Settings'!$B$7,"Expiring soon","OK")))))</f>
        <v/>
      </c>
      <c r="N104" s="16">
        <f>IF($F104="","",$K104*N(IFERROR(INDEX('Catalogue'!$E$3:$E$82,MATCH($B104,'Catalogue'!$A$3:$A$82,0)),"")))</f>
        <v/>
      </c>
      <c r="O104" s="14">
        <f>IF(AND(ISNUMBER($L104),$L104&lt;='Settings'!$B$7,N($K104)&gt;0),SUMPRODUCT(($L$3:$L104&lt;='Settings'!$B$7)*ISNUMBER($L$3:$L104)*($K$3:$K104&gt;0)),"")</f>
        <v/>
      </c>
    </row>
    <row r="105">
      <c r="A105" s="5" t="n"/>
      <c r="B105" s="4" t="n"/>
      <c r="C105" s="15">
        <f>IF($B105="","",IFERROR(INDEX('Catalogue'!$B$3:$B$82,MATCH($B105,'Catalogue'!$A$3:$A$82,0)),""))</f>
        <v/>
      </c>
      <c r="D105" s="17">
        <f>IF($B105="","",IFERROR(INDEX('Catalogue'!$C$3:$C$82,MATCH($B105,'Catalogue'!$A$3:$A$82,0)),""))</f>
        <v/>
      </c>
      <c r="E105" s="17">
        <f>IF($B105="","",IFERROR(INDEX('Catalogue'!$D$3:$D$82,MATCH($B105,'Catalogue'!$A$3:$A$82,0)),""))</f>
        <v/>
      </c>
      <c r="F105" s="18" t="n"/>
      <c r="G105" s="5" t="n"/>
      <c r="H105" s="6" t="n"/>
      <c r="I105" s="6" t="n"/>
      <c r="J105" s="14">
        <f>IF($F105="","",COUNTIFS('Placements'!$E$3:$E$1002,$F105))</f>
        <v/>
      </c>
      <c r="K105" s="14">
        <f>IF($F105="","",N($H105)-N($I105)-N($J105))</f>
        <v/>
      </c>
      <c r="L105" s="14">
        <f>IF(OR($F105="",$G105=""),"",$G105-'Settings'!$B$6)</f>
        <v/>
      </c>
      <c r="M105" s="15">
        <f>IF(OR($F105="",$G105=""),"",IF($K105&lt;=0,"",IF($L105&lt;0,"Expired",IF($L105&lt;='Settings'!$B$8,"Within 30 days",IF($L105&lt;='Settings'!$B$7,"Expiring soon","OK")))))</f>
        <v/>
      </c>
      <c r="N105" s="16">
        <f>IF($F105="","",$K105*N(IFERROR(INDEX('Catalogue'!$E$3:$E$82,MATCH($B105,'Catalogue'!$A$3:$A$82,0)),"")))</f>
        <v/>
      </c>
      <c r="O105" s="14">
        <f>IF(AND(ISNUMBER($L105),$L105&lt;='Settings'!$B$7,N($K105)&gt;0),SUMPRODUCT(($L$3:$L105&lt;='Settings'!$B$7)*ISNUMBER($L$3:$L105)*($K$3:$K105&gt;0)),"")</f>
        <v/>
      </c>
    </row>
    <row r="106">
      <c r="A106" s="5" t="n"/>
      <c r="B106" s="4" t="n"/>
      <c r="C106" s="15">
        <f>IF($B106="","",IFERROR(INDEX('Catalogue'!$B$3:$B$82,MATCH($B106,'Catalogue'!$A$3:$A$82,0)),""))</f>
        <v/>
      </c>
      <c r="D106" s="17">
        <f>IF($B106="","",IFERROR(INDEX('Catalogue'!$C$3:$C$82,MATCH($B106,'Catalogue'!$A$3:$A$82,0)),""))</f>
        <v/>
      </c>
      <c r="E106" s="17">
        <f>IF($B106="","",IFERROR(INDEX('Catalogue'!$D$3:$D$82,MATCH($B106,'Catalogue'!$A$3:$A$82,0)),""))</f>
        <v/>
      </c>
      <c r="F106" s="18" t="n"/>
      <c r="G106" s="5" t="n"/>
      <c r="H106" s="6" t="n"/>
      <c r="I106" s="6" t="n"/>
      <c r="J106" s="14">
        <f>IF($F106="","",COUNTIFS('Placements'!$E$3:$E$1002,$F106))</f>
        <v/>
      </c>
      <c r="K106" s="14">
        <f>IF($F106="","",N($H106)-N($I106)-N($J106))</f>
        <v/>
      </c>
      <c r="L106" s="14">
        <f>IF(OR($F106="",$G106=""),"",$G106-'Settings'!$B$6)</f>
        <v/>
      </c>
      <c r="M106" s="15">
        <f>IF(OR($F106="",$G106=""),"",IF($K106&lt;=0,"",IF($L106&lt;0,"Expired",IF($L106&lt;='Settings'!$B$8,"Within 30 days",IF($L106&lt;='Settings'!$B$7,"Expiring soon","OK")))))</f>
        <v/>
      </c>
      <c r="N106" s="16">
        <f>IF($F106="","",$K106*N(IFERROR(INDEX('Catalogue'!$E$3:$E$82,MATCH($B106,'Catalogue'!$A$3:$A$82,0)),"")))</f>
        <v/>
      </c>
      <c r="O106" s="14">
        <f>IF(AND(ISNUMBER($L106),$L106&lt;='Settings'!$B$7,N($K106)&gt;0),SUMPRODUCT(($L$3:$L106&lt;='Settings'!$B$7)*ISNUMBER($L$3:$L106)*($K$3:$K106&gt;0)),"")</f>
        <v/>
      </c>
    </row>
    <row r="107">
      <c r="A107" s="5" t="n"/>
      <c r="B107" s="4" t="n"/>
      <c r="C107" s="15">
        <f>IF($B107="","",IFERROR(INDEX('Catalogue'!$B$3:$B$82,MATCH($B107,'Catalogue'!$A$3:$A$82,0)),""))</f>
        <v/>
      </c>
      <c r="D107" s="17">
        <f>IF($B107="","",IFERROR(INDEX('Catalogue'!$C$3:$C$82,MATCH($B107,'Catalogue'!$A$3:$A$82,0)),""))</f>
        <v/>
      </c>
      <c r="E107" s="17">
        <f>IF($B107="","",IFERROR(INDEX('Catalogue'!$D$3:$D$82,MATCH($B107,'Catalogue'!$A$3:$A$82,0)),""))</f>
        <v/>
      </c>
      <c r="F107" s="18" t="n"/>
      <c r="G107" s="5" t="n"/>
      <c r="H107" s="6" t="n"/>
      <c r="I107" s="6" t="n"/>
      <c r="J107" s="14">
        <f>IF($F107="","",COUNTIFS('Placements'!$E$3:$E$1002,$F107))</f>
        <v/>
      </c>
      <c r="K107" s="14">
        <f>IF($F107="","",N($H107)-N($I107)-N($J107))</f>
        <v/>
      </c>
      <c r="L107" s="14">
        <f>IF(OR($F107="",$G107=""),"",$G107-'Settings'!$B$6)</f>
        <v/>
      </c>
      <c r="M107" s="15">
        <f>IF(OR($F107="",$G107=""),"",IF($K107&lt;=0,"",IF($L107&lt;0,"Expired",IF($L107&lt;='Settings'!$B$8,"Within 30 days",IF($L107&lt;='Settings'!$B$7,"Expiring soon","OK")))))</f>
        <v/>
      </c>
      <c r="N107" s="16">
        <f>IF($F107="","",$K107*N(IFERROR(INDEX('Catalogue'!$E$3:$E$82,MATCH($B107,'Catalogue'!$A$3:$A$82,0)),"")))</f>
        <v/>
      </c>
      <c r="O107" s="14">
        <f>IF(AND(ISNUMBER($L107),$L107&lt;='Settings'!$B$7,N($K107)&gt;0),SUMPRODUCT(($L$3:$L107&lt;='Settings'!$B$7)*ISNUMBER($L$3:$L107)*($K$3:$K107&gt;0)),"")</f>
        <v/>
      </c>
    </row>
    <row r="108">
      <c r="A108" s="5" t="n"/>
      <c r="B108" s="4" t="n"/>
      <c r="C108" s="15">
        <f>IF($B108="","",IFERROR(INDEX('Catalogue'!$B$3:$B$82,MATCH($B108,'Catalogue'!$A$3:$A$82,0)),""))</f>
        <v/>
      </c>
      <c r="D108" s="17">
        <f>IF($B108="","",IFERROR(INDEX('Catalogue'!$C$3:$C$82,MATCH($B108,'Catalogue'!$A$3:$A$82,0)),""))</f>
        <v/>
      </c>
      <c r="E108" s="17">
        <f>IF($B108="","",IFERROR(INDEX('Catalogue'!$D$3:$D$82,MATCH($B108,'Catalogue'!$A$3:$A$82,0)),""))</f>
        <v/>
      </c>
      <c r="F108" s="18" t="n"/>
      <c r="G108" s="5" t="n"/>
      <c r="H108" s="6" t="n"/>
      <c r="I108" s="6" t="n"/>
      <c r="J108" s="14">
        <f>IF($F108="","",COUNTIFS('Placements'!$E$3:$E$1002,$F108))</f>
        <v/>
      </c>
      <c r="K108" s="14">
        <f>IF($F108="","",N($H108)-N($I108)-N($J108))</f>
        <v/>
      </c>
      <c r="L108" s="14">
        <f>IF(OR($F108="",$G108=""),"",$G108-'Settings'!$B$6)</f>
        <v/>
      </c>
      <c r="M108" s="15">
        <f>IF(OR($F108="",$G108=""),"",IF($K108&lt;=0,"",IF($L108&lt;0,"Expired",IF($L108&lt;='Settings'!$B$8,"Within 30 days",IF($L108&lt;='Settings'!$B$7,"Expiring soon","OK")))))</f>
        <v/>
      </c>
      <c r="N108" s="16">
        <f>IF($F108="","",$K108*N(IFERROR(INDEX('Catalogue'!$E$3:$E$82,MATCH($B108,'Catalogue'!$A$3:$A$82,0)),"")))</f>
        <v/>
      </c>
      <c r="O108" s="14">
        <f>IF(AND(ISNUMBER($L108),$L108&lt;='Settings'!$B$7,N($K108)&gt;0),SUMPRODUCT(($L$3:$L108&lt;='Settings'!$B$7)*ISNUMBER($L$3:$L108)*($K$3:$K108&gt;0)),"")</f>
        <v/>
      </c>
    </row>
    <row r="109">
      <c r="A109" s="5" t="n"/>
      <c r="B109" s="4" t="n"/>
      <c r="C109" s="15">
        <f>IF($B109="","",IFERROR(INDEX('Catalogue'!$B$3:$B$82,MATCH($B109,'Catalogue'!$A$3:$A$82,0)),""))</f>
        <v/>
      </c>
      <c r="D109" s="17">
        <f>IF($B109="","",IFERROR(INDEX('Catalogue'!$C$3:$C$82,MATCH($B109,'Catalogue'!$A$3:$A$82,0)),""))</f>
        <v/>
      </c>
      <c r="E109" s="17">
        <f>IF($B109="","",IFERROR(INDEX('Catalogue'!$D$3:$D$82,MATCH($B109,'Catalogue'!$A$3:$A$82,0)),""))</f>
        <v/>
      </c>
      <c r="F109" s="18" t="n"/>
      <c r="G109" s="5" t="n"/>
      <c r="H109" s="6" t="n"/>
      <c r="I109" s="6" t="n"/>
      <c r="J109" s="14">
        <f>IF($F109="","",COUNTIFS('Placements'!$E$3:$E$1002,$F109))</f>
        <v/>
      </c>
      <c r="K109" s="14">
        <f>IF($F109="","",N($H109)-N($I109)-N($J109))</f>
        <v/>
      </c>
      <c r="L109" s="14">
        <f>IF(OR($F109="",$G109=""),"",$G109-'Settings'!$B$6)</f>
        <v/>
      </c>
      <c r="M109" s="15">
        <f>IF(OR($F109="",$G109=""),"",IF($K109&lt;=0,"",IF($L109&lt;0,"Expired",IF($L109&lt;='Settings'!$B$8,"Within 30 days",IF($L109&lt;='Settings'!$B$7,"Expiring soon","OK")))))</f>
        <v/>
      </c>
      <c r="N109" s="16">
        <f>IF($F109="","",$K109*N(IFERROR(INDEX('Catalogue'!$E$3:$E$82,MATCH($B109,'Catalogue'!$A$3:$A$82,0)),"")))</f>
        <v/>
      </c>
      <c r="O109" s="14">
        <f>IF(AND(ISNUMBER($L109),$L109&lt;='Settings'!$B$7,N($K109)&gt;0),SUMPRODUCT(($L$3:$L109&lt;='Settings'!$B$7)*ISNUMBER($L$3:$L109)*($K$3:$K109&gt;0)),"")</f>
        <v/>
      </c>
    </row>
    <row r="110">
      <c r="A110" s="5" t="n"/>
      <c r="B110" s="4" t="n"/>
      <c r="C110" s="15">
        <f>IF($B110="","",IFERROR(INDEX('Catalogue'!$B$3:$B$82,MATCH($B110,'Catalogue'!$A$3:$A$82,0)),""))</f>
        <v/>
      </c>
      <c r="D110" s="17">
        <f>IF($B110="","",IFERROR(INDEX('Catalogue'!$C$3:$C$82,MATCH($B110,'Catalogue'!$A$3:$A$82,0)),""))</f>
        <v/>
      </c>
      <c r="E110" s="17">
        <f>IF($B110="","",IFERROR(INDEX('Catalogue'!$D$3:$D$82,MATCH($B110,'Catalogue'!$A$3:$A$82,0)),""))</f>
        <v/>
      </c>
      <c r="F110" s="18" t="n"/>
      <c r="G110" s="5" t="n"/>
      <c r="H110" s="6" t="n"/>
      <c r="I110" s="6" t="n"/>
      <c r="J110" s="14">
        <f>IF($F110="","",COUNTIFS('Placements'!$E$3:$E$1002,$F110))</f>
        <v/>
      </c>
      <c r="K110" s="14">
        <f>IF($F110="","",N($H110)-N($I110)-N($J110))</f>
        <v/>
      </c>
      <c r="L110" s="14">
        <f>IF(OR($F110="",$G110=""),"",$G110-'Settings'!$B$6)</f>
        <v/>
      </c>
      <c r="M110" s="15">
        <f>IF(OR($F110="",$G110=""),"",IF($K110&lt;=0,"",IF($L110&lt;0,"Expired",IF($L110&lt;='Settings'!$B$8,"Within 30 days",IF($L110&lt;='Settings'!$B$7,"Expiring soon","OK")))))</f>
        <v/>
      </c>
      <c r="N110" s="16">
        <f>IF($F110="","",$K110*N(IFERROR(INDEX('Catalogue'!$E$3:$E$82,MATCH($B110,'Catalogue'!$A$3:$A$82,0)),"")))</f>
        <v/>
      </c>
      <c r="O110" s="14">
        <f>IF(AND(ISNUMBER($L110),$L110&lt;='Settings'!$B$7,N($K110)&gt;0),SUMPRODUCT(($L$3:$L110&lt;='Settings'!$B$7)*ISNUMBER($L$3:$L110)*($K$3:$K110&gt;0)),"")</f>
        <v/>
      </c>
    </row>
    <row r="111">
      <c r="A111" s="5" t="n"/>
      <c r="B111" s="4" t="n"/>
      <c r="C111" s="15">
        <f>IF($B111="","",IFERROR(INDEX('Catalogue'!$B$3:$B$82,MATCH($B111,'Catalogue'!$A$3:$A$82,0)),""))</f>
        <v/>
      </c>
      <c r="D111" s="17">
        <f>IF($B111="","",IFERROR(INDEX('Catalogue'!$C$3:$C$82,MATCH($B111,'Catalogue'!$A$3:$A$82,0)),""))</f>
        <v/>
      </c>
      <c r="E111" s="17">
        <f>IF($B111="","",IFERROR(INDEX('Catalogue'!$D$3:$D$82,MATCH($B111,'Catalogue'!$A$3:$A$82,0)),""))</f>
        <v/>
      </c>
      <c r="F111" s="18" t="n"/>
      <c r="G111" s="5" t="n"/>
      <c r="H111" s="6" t="n"/>
      <c r="I111" s="6" t="n"/>
      <c r="J111" s="14">
        <f>IF($F111="","",COUNTIFS('Placements'!$E$3:$E$1002,$F111))</f>
        <v/>
      </c>
      <c r="K111" s="14">
        <f>IF($F111="","",N($H111)-N($I111)-N($J111))</f>
        <v/>
      </c>
      <c r="L111" s="14">
        <f>IF(OR($F111="",$G111=""),"",$G111-'Settings'!$B$6)</f>
        <v/>
      </c>
      <c r="M111" s="15">
        <f>IF(OR($F111="",$G111=""),"",IF($K111&lt;=0,"",IF($L111&lt;0,"Expired",IF($L111&lt;='Settings'!$B$8,"Within 30 days",IF($L111&lt;='Settings'!$B$7,"Expiring soon","OK")))))</f>
        <v/>
      </c>
      <c r="N111" s="16">
        <f>IF($F111="","",$K111*N(IFERROR(INDEX('Catalogue'!$E$3:$E$82,MATCH($B111,'Catalogue'!$A$3:$A$82,0)),"")))</f>
        <v/>
      </c>
      <c r="O111" s="14">
        <f>IF(AND(ISNUMBER($L111),$L111&lt;='Settings'!$B$7,N($K111)&gt;0),SUMPRODUCT(($L$3:$L111&lt;='Settings'!$B$7)*ISNUMBER($L$3:$L111)*($K$3:$K111&gt;0)),"")</f>
        <v/>
      </c>
    </row>
    <row r="112">
      <c r="A112" s="5" t="n"/>
      <c r="B112" s="4" t="n"/>
      <c r="C112" s="15">
        <f>IF($B112="","",IFERROR(INDEX('Catalogue'!$B$3:$B$82,MATCH($B112,'Catalogue'!$A$3:$A$82,0)),""))</f>
        <v/>
      </c>
      <c r="D112" s="17">
        <f>IF($B112="","",IFERROR(INDEX('Catalogue'!$C$3:$C$82,MATCH($B112,'Catalogue'!$A$3:$A$82,0)),""))</f>
        <v/>
      </c>
      <c r="E112" s="17">
        <f>IF($B112="","",IFERROR(INDEX('Catalogue'!$D$3:$D$82,MATCH($B112,'Catalogue'!$A$3:$A$82,0)),""))</f>
        <v/>
      </c>
      <c r="F112" s="18" t="n"/>
      <c r="G112" s="5" t="n"/>
      <c r="H112" s="6" t="n"/>
      <c r="I112" s="6" t="n"/>
      <c r="J112" s="14">
        <f>IF($F112="","",COUNTIFS('Placements'!$E$3:$E$1002,$F112))</f>
        <v/>
      </c>
      <c r="K112" s="14">
        <f>IF($F112="","",N($H112)-N($I112)-N($J112))</f>
        <v/>
      </c>
      <c r="L112" s="14">
        <f>IF(OR($F112="",$G112=""),"",$G112-'Settings'!$B$6)</f>
        <v/>
      </c>
      <c r="M112" s="15">
        <f>IF(OR($F112="",$G112=""),"",IF($K112&lt;=0,"",IF($L112&lt;0,"Expired",IF($L112&lt;='Settings'!$B$8,"Within 30 days",IF($L112&lt;='Settings'!$B$7,"Expiring soon","OK")))))</f>
        <v/>
      </c>
      <c r="N112" s="16">
        <f>IF($F112="","",$K112*N(IFERROR(INDEX('Catalogue'!$E$3:$E$82,MATCH($B112,'Catalogue'!$A$3:$A$82,0)),"")))</f>
        <v/>
      </c>
      <c r="O112" s="14">
        <f>IF(AND(ISNUMBER($L112),$L112&lt;='Settings'!$B$7,N($K112)&gt;0),SUMPRODUCT(($L$3:$L112&lt;='Settings'!$B$7)*ISNUMBER($L$3:$L112)*($K$3:$K112&gt;0)),"")</f>
        <v/>
      </c>
    </row>
    <row r="113">
      <c r="A113" s="5" t="n"/>
      <c r="B113" s="4" t="n"/>
      <c r="C113" s="15">
        <f>IF($B113="","",IFERROR(INDEX('Catalogue'!$B$3:$B$82,MATCH($B113,'Catalogue'!$A$3:$A$82,0)),""))</f>
        <v/>
      </c>
      <c r="D113" s="17">
        <f>IF($B113="","",IFERROR(INDEX('Catalogue'!$C$3:$C$82,MATCH($B113,'Catalogue'!$A$3:$A$82,0)),""))</f>
        <v/>
      </c>
      <c r="E113" s="17">
        <f>IF($B113="","",IFERROR(INDEX('Catalogue'!$D$3:$D$82,MATCH($B113,'Catalogue'!$A$3:$A$82,0)),""))</f>
        <v/>
      </c>
      <c r="F113" s="18" t="n"/>
      <c r="G113" s="5" t="n"/>
      <c r="H113" s="6" t="n"/>
      <c r="I113" s="6" t="n"/>
      <c r="J113" s="14">
        <f>IF($F113="","",COUNTIFS('Placements'!$E$3:$E$1002,$F113))</f>
        <v/>
      </c>
      <c r="K113" s="14">
        <f>IF($F113="","",N($H113)-N($I113)-N($J113))</f>
        <v/>
      </c>
      <c r="L113" s="14">
        <f>IF(OR($F113="",$G113=""),"",$G113-'Settings'!$B$6)</f>
        <v/>
      </c>
      <c r="M113" s="15">
        <f>IF(OR($F113="",$G113=""),"",IF($K113&lt;=0,"",IF($L113&lt;0,"Expired",IF($L113&lt;='Settings'!$B$8,"Within 30 days",IF($L113&lt;='Settings'!$B$7,"Expiring soon","OK")))))</f>
        <v/>
      </c>
      <c r="N113" s="16">
        <f>IF($F113="","",$K113*N(IFERROR(INDEX('Catalogue'!$E$3:$E$82,MATCH($B113,'Catalogue'!$A$3:$A$82,0)),"")))</f>
        <v/>
      </c>
      <c r="O113" s="14">
        <f>IF(AND(ISNUMBER($L113),$L113&lt;='Settings'!$B$7,N($K113)&gt;0),SUMPRODUCT(($L$3:$L113&lt;='Settings'!$B$7)*ISNUMBER($L$3:$L113)*($K$3:$K113&gt;0)),"")</f>
        <v/>
      </c>
    </row>
    <row r="114">
      <c r="A114" s="5" t="n"/>
      <c r="B114" s="4" t="n"/>
      <c r="C114" s="15">
        <f>IF($B114="","",IFERROR(INDEX('Catalogue'!$B$3:$B$82,MATCH($B114,'Catalogue'!$A$3:$A$82,0)),""))</f>
        <v/>
      </c>
      <c r="D114" s="17">
        <f>IF($B114="","",IFERROR(INDEX('Catalogue'!$C$3:$C$82,MATCH($B114,'Catalogue'!$A$3:$A$82,0)),""))</f>
        <v/>
      </c>
      <c r="E114" s="17">
        <f>IF($B114="","",IFERROR(INDEX('Catalogue'!$D$3:$D$82,MATCH($B114,'Catalogue'!$A$3:$A$82,0)),""))</f>
        <v/>
      </c>
      <c r="F114" s="18" t="n"/>
      <c r="G114" s="5" t="n"/>
      <c r="H114" s="6" t="n"/>
      <c r="I114" s="6" t="n"/>
      <c r="J114" s="14">
        <f>IF($F114="","",COUNTIFS('Placements'!$E$3:$E$1002,$F114))</f>
        <v/>
      </c>
      <c r="K114" s="14">
        <f>IF($F114="","",N($H114)-N($I114)-N($J114))</f>
        <v/>
      </c>
      <c r="L114" s="14">
        <f>IF(OR($F114="",$G114=""),"",$G114-'Settings'!$B$6)</f>
        <v/>
      </c>
      <c r="M114" s="15">
        <f>IF(OR($F114="",$G114=""),"",IF($K114&lt;=0,"",IF($L114&lt;0,"Expired",IF($L114&lt;='Settings'!$B$8,"Within 30 days",IF($L114&lt;='Settings'!$B$7,"Expiring soon","OK")))))</f>
        <v/>
      </c>
      <c r="N114" s="16">
        <f>IF($F114="","",$K114*N(IFERROR(INDEX('Catalogue'!$E$3:$E$82,MATCH($B114,'Catalogue'!$A$3:$A$82,0)),"")))</f>
        <v/>
      </c>
      <c r="O114" s="14">
        <f>IF(AND(ISNUMBER($L114),$L114&lt;='Settings'!$B$7,N($K114)&gt;0),SUMPRODUCT(($L$3:$L114&lt;='Settings'!$B$7)*ISNUMBER($L$3:$L114)*($K$3:$K114&gt;0)),"")</f>
        <v/>
      </c>
    </row>
    <row r="115">
      <c r="A115" s="5" t="n"/>
      <c r="B115" s="4" t="n"/>
      <c r="C115" s="15">
        <f>IF($B115="","",IFERROR(INDEX('Catalogue'!$B$3:$B$82,MATCH($B115,'Catalogue'!$A$3:$A$82,0)),""))</f>
        <v/>
      </c>
      <c r="D115" s="17">
        <f>IF($B115="","",IFERROR(INDEX('Catalogue'!$C$3:$C$82,MATCH($B115,'Catalogue'!$A$3:$A$82,0)),""))</f>
        <v/>
      </c>
      <c r="E115" s="17">
        <f>IF($B115="","",IFERROR(INDEX('Catalogue'!$D$3:$D$82,MATCH($B115,'Catalogue'!$A$3:$A$82,0)),""))</f>
        <v/>
      </c>
      <c r="F115" s="18" t="n"/>
      <c r="G115" s="5" t="n"/>
      <c r="H115" s="6" t="n"/>
      <c r="I115" s="6" t="n"/>
      <c r="J115" s="14">
        <f>IF($F115="","",COUNTIFS('Placements'!$E$3:$E$1002,$F115))</f>
        <v/>
      </c>
      <c r="K115" s="14">
        <f>IF($F115="","",N($H115)-N($I115)-N($J115))</f>
        <v/>
      </c>
      <c r="L115" s="14">
        <f>IF(OR($F115="",$G115=""),"",$G115-'Settings'!$B$6)</f>
        <v/>
      </c>
      <c r="M115" s="15">
        <f>IF(OR($F115="",$G115=""),"",IF($K115&lt;=0,"",IF($L115&lt;0,"Expired",IF($L115&lt;='Settings'!$B$8,"Within 30 days",IF($L115&lt;='Settings'!$B$7,"Expiring soon","OK")))))</f>
        <v/>
      </c>
      <c r="N115" s="16">
        <f>IF($F115="","",$K115*N(IFERROR(INDEX('Catalogue'!$E$3:$E$82,MATCH($B115,'Catalogue'!$A$3:$A$82,0)),"")))</f>
        <v/>
      </c>
      <c r="O115" s="14">
        <f>IF(AND(ISNUMBER($L115),$L115&lt;='Settings'!$B$7,N($K115)&gt;0),SUMPRODUCT(($L$3:$L115&lt;='Settings'!$B$7)*ISNUMBER($L$3:$L115)*($K$3:$K115&gt;0)),"")</f>
        <v/>
      </c>
    </row>
    <row r="116">
      <c r="A116" s="5" t="n"/>
      <c r="B116" s="4" t="n"/>
      <c r="C116" s="15">
        <f>IF($B116="","",IFERROR(INDEX('Catalogue'!$B$3:$B$82,MATCH($B116,'Catalogue'!$A$3:$A$82,0)),""))</f>
        <v/>
      </c>
      <c r="D116" s="17">
        <f>IF($B116="","",IFERROR(INDEX('Catalogue'!$C$3:$C$82,MATCH($B116,'Catalogue'!$A$3:$A$82,0)),""))</f>
        <v/>
      </c>
      <c r="E116" s="17">
        <f>IF($B116="","",IFERROR(INDEX('Catalogue'!$D$3:$D$82,MATCH($B116,'Catalogue'!$A$3:$A$82,0)),""))</f>
        <v/>
      </c>
      <c r="F116" s="18" t="n"/>
      <c r="G116" s="5" t="n"/>
      <c r="H116" s="6" t="n"/>
      <c r="I116" s="6" t="n"/>
      <c r="J116" s="14">
        <f>IF($F116="","",COUNTIFS('Placements'!$E$3:$E$1002,$F116))</f>
        <v/>
      </c>
      <c r="K116" s="14">
        <f>IF($F116="","",N($H116)-N($I116)-N($J116))</f>
        <v/>
      </c>
      <c r="L116" s="14">
        <f>IF(OR($F116="",$G116=""),"",$G116-'Settings'!$B$6)</f>
        <v/>
      </c>
      <c r="M116" s="15">
        <f>IF(OR($F116="",$G116=""),"",IF($K116&lt;=0,"",IF($L116&lt;0,"Expired",IF($L116&lt;='Settings'!$B$8,"Within 30 days",IF($L116&lt;='Settings'!$B$7,"Expiring soon","OK")))))</f>
        <v/>
      </c>
      <c r="N116" s="16">
        <f>IF($F116="","",$K116*N(IFERROR(INDEX('Catalogue'!$E$3:$E$82,MATCH($B116,'Catalogue'!$A$3:$A$82,0)),"")))</f>
        <v/>
      </c>
      <c r="O116" s="14">
        <f>IF(AND(ISNUMBER($L116),$L116&lt;='Settings'!$B$7,N($K116)&gt;0),SUMPRODUCT(($L$3:$L116&lt;='Settings'!$B$7)*ISNUMBER($L$3:$L116)*($K$3:$K116&gt;0)),"")</f>
        <v/>
      </c>
    </row>
    <row r="117">
      <c r="A117" s="5" t="n"/>
      <c r="B117" s="4" t="n"/>
      <c r="C117" s="15">
        <f>IF($B117="","",IFERROR(INDEX('Catalogue'!$B$3:$B$82,MATCH($B117,'Catalogue'!$A$3:$A$82,0)),""))</f>
        <v/>
      </c>
      <c r="D117" s="17">
        <f>IF($B117="","",IFERROR(INDEX('Catalogue'!$C$3:$C$82,MATCH($B117,'Catalogue'!$A$3:$A$82,0)),""))</f>
        <v/>
      </c>
      <c r="E117" s="17">
        <f>IF($B117="","",IFERROR(INDEX('Catalogue'!$D$3:$D$82,MATCH($B117,'Catalogue'!$A$3:$A$82,0)),""))</f>
        <v/>
      </c>
      <c r="F117" s="18" t="n"/>
      <c r="G117" s="5" t="n"/>
      <c r="H117" s="6" t="n"/>
      <c r="I117" s="6" t="n"/>
      <c r="J117" s="14">
        <f>IF($F117="","",COUNTIFS('Placements'!$E$3:$E$1002,$F117))</f>
        <v/>
      </c>
      <c r="K117" s="14">
        <f>IF($F117="","",N($H117)-N($I117)-N($J117))</f>
        <v/>
      </c>
      <c r="L117" s="14">
        <f>IF(OR($F117="",$G117=""),"",$G117-'Settings'!$B$6)</f>
        <v/>
      </c>
      <c r="M117" s="15">
        <f>IF(OR($F117="",$G117=""),"",IF($K117&lt;=0,"",IF($L117&lt;0,"Expired",IF($L117&lt;='Settings'!$B$8,"Within 30 days",IF($L117&lt;='Settings'!$B$7,"Expiring soon","OK")))))</f>
        <v/>
      </c>
      <c r="N117" s="16">
        <f>IF($F117="","",$K117*N(IFERROR(INDEX('Catalogue'!$E$3:$E$82,MATCH($B117,'Catalogue'!$A$3:$A$82,0)),"")))</f>
        <v/>
      </c>
      <c r="O117" s="14">
        <f>IF(AND(ISNUMBER($L117),$L117&lt;='Settings'!$B$7,N($K117)&gt;0),SUMPRODUCT(($L$3:$L117&lt;='Settings'!$B$7)*ISNUMBER($L$3:$L117)*($K$3:$K117&gt;0)),"")</f>
        <v/>
      </c>
    </row>
    <row r="118">
      <c r="A118" s="5" t="n"/>
      <c r="B118" s="4" t="n"/>
      <c r="C118" s="15">
        <f>IF($B118="","",IFERROR(INDEX('Catalogue'!$B$3:$B$82,MATCH($B118,'Catalogue'!$A$3:$A$82,0)),""))</f>
        <v/>
      </c>
      <c r="D118" s="17">
        <f>IF($B118="","",IFERROR(INDEX('Catalogue'!$C$3:$C$82,MATCH($B118,'Catalogue'!$A$3:$A$82,0)),""))</f>
        <v/>
      </c>
      <c r="E118" s="17">
        <f>IF($B118="","",IFERROR(INDEX('Catalogue'!$D$3:$D$82,MATCH($B118,'Catalogue'!$A$3:$A$82,0)),""))</f>
        <v/>
      </c>
      <c r="F118" s="18" t="n"/>
      <c r="G118" s="5" t="n"/>
      <c r="H118" s="6" t="n"/>
      <c r="I118" s="6" t="n"/>
      <c r="J118" s="14">
        <f>IF($F118="","",COUNTIFS('Placements'!$E$3:$E$1002,$F118))</f>
        <v/>
      </c>
      <c r="K118" s="14">
        <f>IF($F118="","",N($H118)-N($I118)-N($J118))</f>
        <v/>
      </c>
      <c r="L118" s="14">
        <f>IF(OR($F118="",$G118=""),"",$G118-'Settings'!$B$6)</f>
        <v/>
      </c>
      <c r="M118" s="15">
        <f>IF(OR($F118="",$G118=""),"",IF($K118&lt;=0,"",IF($L118&lt;0,"Expired",IF($L118&lt;='Settings'!$B$8,"Within 30 days",IF($L118&lt;='Settings'!$B$7,"Expiring soon","OK")))))</f>
        <v/>
      </c>
      <c r="N118" s="16">
        <f>IF($F118="","",$K118*N(IFERROR(INDEX('Catalogue'!$E$3:$E$82,MATCH($B118,'Catalogue'!$A$3:$A$82,0)),"")))</f>
        <v/>
      </c>
      <c r="O118" s="14">
        <f>IF(AND(ISNUMBER($L118),$L118&lt;='Settings'!$B$7,N($K118)&gt;0),SUMPRODUCT(($L$3:$L118&lt;='Settings'!$B$7)*ISNUMBER($L$3:$L118)*($K$3:$K118&gt;0)),"")</f>
        <v/>
      </c>
    </row>
    <row r="119">
      <c r="A119" s="5" t="n"/>
      <c r="B119" s="4" t="n"/>
      <c r="C119" s="15">
        <f>IF($B119="","",IFERROR(INDEX('Catalogue'!$B$3:$B$82,MATCH($B119,'Catalogue'!$A$3:$A$82,0)),""))</f>
        <v/>
      </c>
      <c r="D119" s="17">
        <f>IF($B119="","",IFERROR(INDEX('Catalogue'!$C$3:$C$82,MATCH($B119,'Catalogue'!$A$3:$A$82,0)),""))</f>
        <v/>
      </c>
      <c r="E119" s="17">
        <f>IF($B119="","",IFERROR(INDEX('Catalogue'!$D$3:$D$82,MATCH($B119,'Catalogue'!$A$3:$A$82,0)),""))</f>
        <v/>
      </c>
      <c r="F119" s="18" t="n"/>
      <c r="G119" s="5" t="n"/>
      <c r="H119" s="6" t="n"/>
      <c r="I119" s="6" t="n"/>
      <c r="J119" s="14">
        <f>IF($F119="","",COUNTIFS('Placements'!$E$3:$E$1002,$F119))</f>
        <v/>
      </c>
      <c r="K119" s="14">
        <f>IF($F119="","",N($H119)-N($I119)-N($J119))</f>
        <v/>
      </c>
      <c r="L119" s="14">
        <f>IF(OR($F119="",$G119=""),"",$G119-'Settings'!$B$6)</f>
        <v/>
      </c>
      <c r="M119" s="15">
        <f>IF(OR($F119="",$G119=""),"",IF($K119&lt;=0,"",IF($L119&lt;0,"Expired",IF($L119&lt;='Settings'!$B$8,"Within 30 days",IF($L119&lt;='Settings'!$B$7,"Expiring soon","OK")))))</f>
        <v/>
      </c>
      <c r="N119" s="16">
        <f>IF($F119="","",$K119*N(IFERROR(INDEX('Catalogue'!$E$3:$E$82,MATCH($B119,'Catalogue'!$A$3:$A$82,0)),"")))</f>
        <v/>
      </c>
      <c r="O119" s="14">
        <f>IF(AND(ISNUMBER($L119),$L119&lt;='Settings'!$B$7,N($K119)&gt;0),SUMPRODUCT(($L$3:$L119&lt;='Settings'!$B$7)*ISNUMBER($L$3:$L119)*($K$3:$K119&gt;0)),"")</f>
        <v/>
      </c>
    </row>
    <row r="120">
      <c r="A120" s="5" t="n"/>
      <c r="B120" s="4" t="n"/>
      <c r="C120" s="15">
        <f>IF($B120="","",IFERROR(INDEX('Catalogue'!$B$3:$B$82,MATCH($B120,'Catalogue'!$A$3:$A$82,0)),""))</f>
        <v/>
      </c>
      <c r="D120" s="17">
        <f>IF($B120="","",IFERROR(INDEX('Catalogue'!$C$3:$C$82,MATCH($B120,'Catalogue'!$A$3:$A$82,0)),""))</f>
        <v/>
      </c>
      <c r="E120" s="17">
        <f>IF($B120="","",IFERROR(INDEX('Catalogue'!$D$3:$D$82,MATCH($B120,'Catalogue'!$A$3:$A$82,0)),""))</f>
        <v/>
      </c>
      <c r="F120" s="18" t="n"/>
      <c r="G120" s="5" t="n"/>
      <c r="H120" s="6" t="n"/>
      <c r="I120" s="6" t="n"/>
      <c r="J120" s="14">
        <f>IF($F120="","",COUNTIFS('Placements'!$E$3:$E$1002,$F120))</f>
        <v/>
      </c>
      <c r="K120" s="14">
        <f>IF($F120="","",N($H120)-N($I120)-N($J120))</f>
        <v/>
      </c>
      <c r="L120" s="14">
        <f>IF(OR($F120="",$G120=""),"",$G120-'Settings'!$B$6)</f>
        <v/>
      </c>
      <c r="M120" s="15">
        <f>IF(OR($F120="",$G120=""),"",IF($K120&lt;=0,"",IF($L120&lt;0,"Expired",IF($L120&lt;='Settings'!$B$8,"Within 30 days",IF($L120&lt;='Settings'!$B$7,"Expiring soon","OK")))))</f>
        <v/>
      </c>
      <c r="N120" s="16">
        <f>IF($F120="","",$K120*N(IFERROR(INDEX('Catalogue'!$E$3:$E$82,MATCH($B120,'Catalogue'!$A$3:$A$82,0)),"")))</f>
        <v/>
      </c>
      <c r="O120" s="14">
        <f>IF(AND(ISNUMBER($L120),$L120&lt;='Settings'!$B$7,N($K120)&gt;0),SUMPRODUCT(($L$3:$L120&lt;='Settings'!$B$7)*ISNUMBER($L$3:$L120)*($K$3:$K120&gt;0)),"")</f>
        <v/>
      </c>
    </row>
    <row r="121">
      <c r="A121" s="5" t="n"/>
      <c r="B121" s="4" t="n"/>
      <c r="C121" s="15">
        <f>IF($B121="","",IFERROR(INDEX('Catalogue'!$B$3:$B$82,MATCH($B121,'Catalogue'!$A$3:$A$82,0)),""))</f>
        <v/>
      </c>
      <c r="D121" s="17">
        <f>IF($B121="","",IFERROR(INDEX('Catalogue'!$C$3:$C$82,MATCH($B121,'Catalogue'!$A$3:$A$82,0)),""))</f>
        <v/>
      </c>
      <c r="E121" s="17">
        <f>IF($B121="","",IFERROR(INDEX('Catalogue'!$D$3:$D$82,MATCH($B121,'Catalogue'!$A$3:$A$82,0)),""))</f>
        <v/>
      </c>
      <c r="F121" s="18" t="n"/>
      <c r="G121" s="5" t="n"/>
      <c r="H121" s="6" t="n"/>
      <c r="I121" s="6" t="n"/>
      <c r="J121" s="14">
        <f>IF($F121="","",COUNTIFS('Placements'!$E$3:$E$1002,$F121))</f>
        <v/>
      </c>
      <c r="K121" s="14">
        <f>IF($F121="","",N($H121)-N($I121)-N($J121))</f>
        <v/>
      </c>
      <c r="L121" s="14">
        <f>IF(OR($F121="",$G121=""),"",$G121-'Settings'!$B$6)</f>
        <v/>
      </c>
      <c r="M121" s="15">
        <f>IF(OR($F121="",$G121=""),"",IF($K121&lt;=0,"",IF($L121&lt;0,"Expired",IF($L121&lt;='Settings'!$B$8,"Within 30 days",IF($L121&lt;='Settings'!$B$7,"Expiring soon","OK")))))</f>
        <v/>
      </c>
      <c r="N121" s="16">
        <f>IF($F121="","",$K121*N(IFERROR(INDEX('Catalogue'!$E$3:$E$82,MATCH($B121,'Catalogue'!$A$3:$A$82,0)),"")))</f>
        <v/>
      </c>
      <c r="O121" s="14">
        <f>IF(AND(ISNUMBER($L121),$L121&lt;='Settings'!$B$7,N($K121)&gt;0),SUMPRODUCT(($L$3:$L121&lt;='Settings'!$B$7)*ISNUMBER($L$3:$L121)*($K$3:$K121&gt;0)),"")</f>
        <v/>
      </c>
    </row>
    <row r="122">
      <c r="A122" s="5" t="n"/>
      <c r="B122" s="4" t="n"/>
      <c r="C122" s="15">
        <f>IF($B122="","",IFERROR(INDEX('Catalogue'!$B$3:$B$82,MATCH($B122,'Catalogue'!$A$3:$A$82,0)),""))</f>
        <v/>
      </c>
      <c r="D122" s="17">
        <f>IF($B122="","",IFERROR(INDEX('Catalogue'!$C$3:$C$82,MATCH($B122,'Catalogue'!$A$3:$A$82,0)),""))</f>
        <v/>
      </c>
      <c r="E122" s="17">
        <f>IF($B122="","",IFERROR(INDEX('Catalogue'!$D$3:$D$82,MATCH($B122,'Catalogue'!$A$3:$A$82,0)),""))</f>
        <v/>
      </c>
      <c r="F122" s="18" t="n"/>
      <c r="G122" s="5" t="n"/>
      <c r="H122" s="6" t="n"/>
      <c r="I122" s="6" t="n"/>
      <c r="J122" s="14">
        <f>IF($F122="","",COUNTIFS('Placements'!$E$3:$E$1002,$F122))</f>
        <v/>
      </c>
      <c r="K122" s="14">
        <f>IF($F122="","",N($H122)-N($I122)-N($J122))</f>
        <v/>
      </c>
      <c r="L122" s="14">
        <f>IF(OR($F122="",$G122=""),"",$G122-'Settings'!$B$6)</f>
        <v/>
      </c>
      <c r="M122" s="15">
        <f>IF(OR($F122="",$G122=""),"",IF($K122&lt;=0,"",IF($L122&lt;0,"Expired",IF($L122&lt;='Settings'!$B$8,"Within 30 days",IF($L122&lt;='Settings'!$B$7,"Expiring soon","OK")))))</f>
        <v/>
      </c>
      <c r="N122" s="16">
        <f>IF($F122="","",$K122*N(IFERROR(INDEX('Catalogue'!$E$3:$E$82,MATCH($B122,'Catalogue'!$A$3:$A$82,0)),"")))</f>
        <v/>
      </c>
      <c r="O122" s="14">
        <f>IF(AND(ISNUMBER($L122),$L122&lt;='Settings'!$B$7,N($K122)&gt;0),SUMPRODUCT(($L$3:$L122&lt;='Settings'!$B$7)*ISNUMBER($L$3:$L122)*($K$3:$K122&gt;0)),"")</f>
        <v/>
      </c>
    </row>
    <row r="123">
      <c r="A123" s="5" t="n"/>
      <c r="B123" s="4" t="n"/>
      <c r="C123" s="15">
        <f>IF($B123="","",IFERROR(INDEX('Catalogue'!$B$3:$B$82,MATCH($B123,'Catalogue'!$A$3:$A$82,0)),""))</f>
        <v/>
      </c>
      <c r="D123" s="17">
        <f>IF($B123="","",IFERROR(INDEX('Catalogue'!$C$3:$C$82,MATCH($B123,'Catalogue'!$A$3:$A$82,0)),""))</f>
        <v/>
      </c>
      <c r="E123" s="17">
        <f>IF($B123="","",IFERROR(INDEX('Catalogue'!$D$3:$D$82,MATCH($B123,'Catalogue'!$A$3:$A$82,0)),""))</f>
        <v/>
      </c>
      <c r="F123" s="18" t="n"/>
      <c r="G123" s="5" t="n"/>
      <c r="H123" s="6" t="n"/>
      <c r="I123" s="6" t="n"/>
      <c r="J123" s="14">
        <f>IF($F123="","",COUNTIFS('Placements'!$E$3:$E$1002,$F123))</f>
        <v/>
      </c>
      <c r="K123" s="14">
        <f>IF($F123="","",N($H123)-N($I123)-N($J123))</f>
        <v/>
      </c>
      <c r="L123" s="14">
        <f>IF(OR($F123="",$G123=""),"",$G123-'Settings'!$B$6)</f>
        <v/>
      </c>
      <c r="M123" s="15">
        <f>IF(OR($F123="",$G123=""),"",IF($K123&lt;=0,"",IF($L123&lt;0,"Expired",IF($L123&lt;='Settings'!$B$8,"Within 30 days",IF($L123&lt;='Settings'!$B$7,"Expiring soon","OK")))))</f>
        <v/>
      </c>
      <c r="N123" s="16">
        <f>IF($F123="","",$K123*N(IFERROR(INDEX('Catalogue'!$E$3:$E$82,MATCH($B123,'Catalogue'!$A$3:$A$82,0)),"")))</f>
        <v/>
      </c>
      <c r="O123" s="14">
        <f>IF(AND(ISNUMBER($L123),$L123&lt;='Settings'!$B$7,N($K123)&gt;0),SUMPRODUCT(($L$3:$L123&lt;='Settings'!$B$7)*ISNUMBER($L$3:$L123)*($K$3:$K123&gt;0)),"")</f>
        <v/>
      </c>
    </row>
    <row r="124">
      <c r="A124" s="5" t="n"/>
      <c r="B124" s="4" t="n"/>
      <c r="C124" s="15">
        <f>IF($B124="","",IFERROR(INDEX('Catalogue'!$B$3:$B$82,MATCH($B124,'Catalogue'!$A$3:$A$82,0)),""))</f>
        <v/>
      </c>
      <c r="D124" s="17">
        <f>IF($B124="","",IFERROR(INDEX('Catalogue'!$C$3:$C$82,MATCH($B124,'Catalogue'!$A$3:$A$82,0)),""))</f>
        <v/>
      </c>
      <c r="E124" s="17">
        <f>IF($B124="","",IFERROR(INDEX('Catalogue'!$D$3:$D$82,MATCH($B124,'Catalogue'!$A$3:$A$82,0)),""))</f>
        <v/>
      </c>
      <c r="F124" s="18" t="n"/>
      <c r="G124" s="5" t="n"/>
      <c r="H124" s="6" t="n"/>
      <c r="I124" s="6" t="n"/>
      <c r="J124" s="14">
        <f>IF($F124="","",COUNTIFS('Placements'!$E$3:$E$1002,$F124))</f>
        <v/>
      </c>
      <c r="K124" s="14">
        <f>IF($F124="","",N($H124)-N($I124)-N($J124))</f>
        <v/>
      </c>
      <c r="L124" s="14">
        <f>IF(OR($F124="",$G124=""),"",$G124-'Settings'!$B$6)</f>
        <v/>
      </c>
      <c r="M124" s="15">
        <f>IF(OR($F124="",$G124=""),"",IF($K124&lt;=0,"",IF($L124&lt;0,"Expired",IF($L124&lt;='Settings'!$B$8,"Within 30 days",IF($L124&lt;='Settings'!$B$7,"Expiring soon","OK")))))</f>
        <v/>
      </c>
      <c r="N124" s="16">
        <f>IF($F124="","",$K124*N(IFERROR(INDEX('Catalogue'!$E$3:$E$82,MATCH($B124,'Catalogue'!$A$3:$A$82,0)),"")))</f>
        <v/>
      </c>
      <c r="O124" s="14">
        <f>IF(AND(ISNUMBER($L124),$L124&lt;='Settings'!$B$7,N($K124)&gt;0),SUMPRODUCT(($L$3:$L124&lt;='Settings'!$B$7)*ISNUMBER($L$3:$L124)*($K$3:$K124&gt;0)),"")</f>
        <v/>
      </c>
    </row>
    <row r="125">
      <c r="A125" s="5" t="n"/>
      <c r="B125" s="4" t="n"/>
      <c r="C125" s="15">
        <f>IF($B125="","",IFERROR(INDEX('Catalogue'!$B$3:$B$82,MATCH($B125,'Catalogue'!$A$3:$A$82,0)),""))</f>
        <v/>
      </c>
      <c r="D125" s="17">
        <f>IF($B125="","",IFERROR(INDEX('Catalogue'!$C$3:$C$82,MATCH($B125,'Catalogue'!$A$3:$A$82,0)),""))</f>
        <v/>
      </c>
      <c r="E125" s="17">
        <f>IF($B125="","",IFERROR(INDEX('Catalogue'!$D$3:$D$82,MATCH($B125,'Catalogue'!$A$3:$A$82,0)),""))</f>
        <v/>
      </c>
      <c r="F125" s="18" t="n"/>
      <c r="G125" s="5" t="n"/>
      <c r="H125" s="6" t="n"/>
      <c r="I125" s="6" t="n"/>
      <c r="J125" s="14">
        <f>IF($F125="","",COUNTIFS('Placements'!$E$3:$E$1002,$F125))</f>
        <v/>
      </c>
      <c r="K125" s="14">
        <f>IF($F125="","",N($H125)-N($I125)-N($J125))</f>
        <v/>
      </c>
      <c r="L125" s="14">
        <f>IF(OR($F125="",$G125=""),"",$G125-'Settings'!$B$6)</f>
        <v/>
      </c>
      <c r="M125" s="15">
        <f>IF(OR($F125="",$G125=""),"",IF($K125&lt;=0,"",IF($L125&lt;0,"Expired",IF($L125&lt;='Settings'!$B$8,"Within 30 days",IF($L125&lt;='Settings'!$B$7,"Expiring soon","OK")))))</f>
        <v/>
      </c>
      <c r="N125" s="16">
        <f>IF($F125="","",$K125*N(IFERROR(INDEX('Catalogue'!$E$3:$E$82,MATCH($B125,'Catalogue'!$A$3:$A$82,0)),"")))</f>
        <v/>
      </c>
      <c r="O125" s="14">
        <f>IF(AND(ISNUMBER($L125),$L125&lt;='Settings'!$B$7,N($K125)&gt;0),SUMPRODUCT(($L$3:$L125&lt;='Settings'!$B$7)*ISNUMBER($L$3:$L125)*($K$3:$K125&gt;0)),"")</f>
        <v/>
      </c>
    </row>
    <row r="126">
      <c r="A126" s="5" t="n"/>
      <c r="B126" s="4" t="n"/>
      <c r="C126" s="15">
        <f>IF($B126="","",IFERROR(INDEX('Catalogue'!$B$3:$B$82,MATCH($B126,'Catalogue'!$A$3:$A$82,0)),""))</f>
        <v/>
      </c>
      <c r="D126" s="17">
        <f>IF($B126="","",IFERROR(INDEX('Catalogue'!$C$3:$C$82,MATCH($B126,'Catalogue'!$A$3:$A$82,0)),""))</f>
        <v/>
      </c>
      <c r="E126" s="17">
        <f>IF($B126="","",IFERROR(INDEX('Catalogue'!$D$3:$D$82,MATCH($B126,'Catalogue'!$A$3:$A$82,0)),""))</f>
        <v/>
      </c>
      <c r="F126" s="18" t="n"/>
      <c r="G126" s="5" t="n"/>
      <c r="H126" s="6" t="n"/>
      <c r="I126" s="6" t="n"/>
      <c r="J126" s="14">
        <f>IF($F126="","",COUNTIFS('Placements'!$E$3:$E$1002,$F126))</f>
        <v/>
      </c>
      <c r="K126" s="14">
        <f>IF($F126="","",N($H126)-N($I126)-N($J126))</f>
        <v/>
      </c>
      <c r="L126" s="14">
        <f>IF(OR($F126="",$G126=""),"",$G126-'Settings'!$B$6)</f>
        <v/>
      </c>
      <c r="M126" s="15">
        <f>IF(OR($F126="",$G126=""),"",IF($K126&lt;=0,"",IF($L126&lt;0,"Expired",IF($L126&lt;='Settings'!$B$8,"Within 30 days",IF($L126&lt;='Settings'!$B$7,"Expiring soon","OK")))))</f>
        <v/>
      </c>
      <c r="N126" s="16">
        <f>IF($F126="","",$K126*N(IFERROR(INDEX('Catalogue'!$E$3:$E$82,MATCH($B126,'Catalogue'!$A$3:$A$82,0)),"")))</f>
        <v/>
      </c>
      <c r="O126" s="14">
        <f>IF(AND(ISNUMBER($L126),$L126&lt;='Settings'!$B$7,N($K126)&gt;0),SUMPRODUCT(($L$3:$L126&lt;='Settings'!$B$7)*ISNUMBER($L$3:$L126)*($K$3:$K126&gt;0)),"")</f>
        <v/>
      </c>
    </row>
    <row r="127">
      <c r="A127" s="5" t="n"/>
      <c r="B127" s="4" t="n"/>
      <c r="C127" s="15">
        <f>IF($B127="","",IFERROR(INDEX('Catalogue'!$B$3:$B$82,MATCH($B127,'Catalogue'!$A$3:$A$82,0)),""))</f>
        <v/>
      </c>
      <c r="D127" s="17">
        <f>IF($B127="","",IFERROR(INDEX('Catalogue'!$C$3:$C$82,MATCH($B127,'Catalogue'!$A$3:$A$82,0)),""))</f>
        <v/>
      </c>
      <c r="E127" s="17">
        <f>IF($B127="","",IFERROR(INDEX('Catalogue'!$D$3:$D$82,MATCH($B127,'Catalogue'!$A$3:$A$82,0)),""))</f>
        <v/>
      </c>
      <c r="F127" s="18" t="n"/>
      <c r="G127" s="5" t="n"/>
      <c r="H127" s="6" t="n"/>
      <c r="I127" s="6" t="n"/>
      <c r="J127" s="14">
        <f>IF($F127="","",COUNTIFS('Placements'!$E$3:$E$1002,$F127))</f>
        <v/>
      </c>
      <c r="K127" s="14">
        <f>IF($F127="","",N($H127)-N($I127)-N($J127))</f>
        <v/>
      </c>
      <c r="L127" s="14">
        <f>IF(OR($F127="",$G127=""),"",$G127-'Settings'!$B$6)</f>
        <v/>
      </c>
      <c r="M127" s="15">
        <f>IF(OR($F127="",$G127=""),"",IF($K127&lt;=0,"",IF($L127&lt;0,"Expired",IF($L127&lt;='Settings'!$B$8,"Within 30 days",IF($L127&lt;='Settings'!$B$7,"Expiring soon","OK")))))</f>
        <v/>
      </c>
      <c r="N127" s="16">
        <f>IF($F127="","",$K127*N(IFERROR(INDEX('Catalogue'!$E$3:$E$82,MATCH($B127,'Catalogue'!$A$3:$A$82,0)),"")))</f>
        <v/>
      </c>
      <c r="O127" s="14">
        <f>IF(AND(ISNUMBER($L127),$L127&lt;='Settings'!$B$7,N($K127)&gt;0),SUMPRODUCT(($L$3:$L127&lt;='Settings'!$B$7)*ISNUMBER($L$3:$L127)*($K$3:$K127&gt;0)),"")</f>
        <v/>
      </c>
    </row>
    <row r="128">
      <c r="A128" s="5" t="n"/>
      <c r="B128" s="4" t="n"/>
      <c r="C128" s="15">
        <f>IF($B128="","",IFERROR(INDEX('Catalogue'!$B$3:$B$82,MATCH($B128,'Catalogue'!$A$3:$A$82,0)),""))</f>
        <v/>
      </c>
      <c r="D128" s="17">
        <f>IF($B128="","",IFERROR(INDEX('Catalogue'!$C$3:$C$82,MATCH($B128,'Catalogue'!$A$3:$A$82,0)),""))</f>
        <v/>
      </c>
      <c r="E128" s="17">
        <f>IF($B128="","",IFERROR(INDEX('Catalogue'!$D$3:$D$82,MATCH($B128,'Catalogue'!$A$3:$A$82,0)),""))</f>
        <v/>
      </c>
      <c r="F128" s="18" t="n"/>
      <c r="G128" s="5" t="n"/>
      <c r="H128" s="6" t="n"/>
      <c r="I128" s="6" t="n"/>
      <c r="J128" s="14">
        <f>IF($F128="","",COUNTIFS('Placements'!$E$3:$E$1002,$F128))</f>
        <v/>
      </c>
      <c r="K128" s="14">
        <f>IF($F128="","",N($H128)-N($I128)-N($J128))</f>
        <v/>
      </c>
      <c r="L128" s="14">
        <f>IF(OR($F128="",$G128=""),"",$G128-'Settings'!$B$6)</f>
        <v/>
      </c>
      <c r="M128" s="15">
        <f>IF(OR($F128="",$G128=""),"",IF($K128&lt;=0,"",IF($L128&lt;0,"Expired",IF($L128&lt;='Settings'!$B$8,"Within 30 days",IF($L128&lt;='Settings'!$B$7,"Expiring soon","OK")))))</f>
        <v/>
      </c>
      <c r="N128" s="16">
        <f>IF($F128="","",$K128*N(IFERROR(INDEX('Catalogue'!$E$3:$E$82,MATCH($B128,'Catalogue'!$A$3:$A$82,0)),"")))</f>
        <v/>
      </c>
      <c r="O128" s="14">
        <f>IF(AND(ISNUMBER($L128),$L128&lt;='Settings'!$B$7,N($K128)&gt;0),SUMPRODUCT(($L$3:$L128&lt;='Settings'!$B$7)*ISNUMBER($L$3:$L128)*($K$3:$K128&gt;0)),"")</f>
        <v/>
      </c>
    </row>
    <row r="129">
      <c r="A129" s="5" t="n"/>
      <c r="B129" s="4" t="n"/>
      <c r="C129" s="15">
        <f>IF($B129="","",IFERROR(INDEX('Catalogue'!$B$3:$B$82,MATCH($B129,'Catalogue'!$A$3:$A$82,0)),""))</f>
        <v/>
      </c>
      <c r="D129" s="17">
        <f>IF($B129="","",IFERROR(INDEX('Catalogue'!$C$3:$C$82,MATCH($B129,'Catalogue'!$A$3:$A$82,0)),""))</f>
        <v/>
      </c>
      <c r="E129" s="17">
        <f>IF($B129="","",IFERROR(INDEX('Catalogue'!$D$3:$D$82,MATCH($B129,'Catalogue'!$A$3:$A$82,0)),""))</f>
        <v/>
      </c>
      <c r="F129" s="18" t="n"/>
      <c r="G129" s="5" t="n"/>
      <c r="H129" s="6" t="n"/>
      <c r="I129" s="6" t="n"/>
      <c r="J129" s="14">
        <f>IF($F129="","",COUNTIFS('Placements'!$E$3:$E$1002,$F129))</f>
        <v/>
      </c>
      <c r="K129" s="14">
        <f>IF($F129="","",N($H129)-N($I129)-N($J129))</f>
        <v/>
      </c>
      <c r="L129" s="14">
        <f>IF(OR($F129="",$G129=""),"",$G129-'Settings'!$B$6)</f>
        <v/>
      </c>
      <c r="M129" s="15">
        <f>IF(OR($F129="",$G129=""),"",IF($K129&lt;=0,"",IF($L129&lt;0,"Expired",IF($L129&lt;='Settings'!$B$8,"Within 30 days",IF($L129&lt;='Settings'!$B$7,"Expiring soon","OK")))))</f>
        <v/>
      </c>
      <c r="N129" s="16">
        <f>IF($F129="","",$K129*N(IFERROR(INDEX('Catalogue'!$E$3:$E$82,MATCH($B129,'Catalogue'!$A$3:$A$82,0)),"")))</f>
        <v/>
      </c>
      <c r="O129" s="14">
        <f>IF(AND(ISNUMBER($L129),$L129&lt;='Settings'!$B$7,N($K129)&gt;0),SUMPRODUCT(($L$3:$L129&lt;='Settings'!$B$7)*ISNUMBER($L$3:$L129)*($K$3:$K129&gt;0)),"")</f>
        <v/>
      </c>
    </row>
    <row r="130">
      <c r="A130" s="5" t="n"/>
      <c r="B130" s="4" t="n"/>
      <c r="C130" s="15">
        <f>IF($B130="","",IFERROR(INDEX('Catalogue'!$B$3:$B$82,MATCH($B130,'Catalogue'!$A$3:$A$82,0)),""))</f>
        <v/>
      </c>
      <c r="D130" s="17">
        <f>IF($B130="","",IFERROR(INDEX('Catalogue'!$C$3:$C$82,MATCH($B130,'Catalogue'!$A$3:$A$82,0)),""))</f>
        <v/>
      </c>
      <c r="E130" s="17">
        <f>IF($B130="","",IFERROR(INDEX('Catalogue'!$D$3:$D$82,MATCH($B130,'Catalogue'!$A$3:$A$82,0)),""))</f>
        <v/>
      </c>
      <c r="F130" s="18" t="n"/>
      <c r="G130" s="5" t="n"/>
      <c r="H130" s="6" t="n"/>
      <c r="I130" s="6" t="n"/>
      <c r="J130" s="14">
        <f>IF($F130="","",COUNTIFS('Placements'!$E$3:$E$1002,$F130))</f>
        <v/>
      </c>
      <c r="K130" s="14">
        <f>IF($F130="","",N($H130)-N($I130)-N($J130))</f>
        <v/>
      </c>
      <c r="L130" s="14">
        <f>IF(OR($F130="",$G130=""),"",$G130-'Settings'!$B$6)</f>
        <v/>
      </c>
      <c r="M130" s="15">
        <f>IF(OR($F130="",$G130=""),"",IF($K130&lt;=0,"",IF($L130&lt;0,"Expired",IF($L130&lt;='Settings'!$B$8,"Within 30 days",IF($L130&lt;='Settings'!$B$7,"Expiring soon","OK")))))</f>
        <v/>
      </c>
      <c r="N130" s="16">
        <f>IF($F130="","",$K130*N(IFERROR(INDEX('Catalogue'!$E$3:$E$82,MATCH($B130,'Catalogue'!$A$3:$A$82,0)),"")))</f>
        <v/>
      </c>
      <c r="O130" s="14">
        <f>IF(AND(ISNUMBER($L130),$L130&lt;='Settings'!$B$7,N($K130)&gt;0),SUMPRODUCT(($L$3:$L130&lt;='Settings'!$B$7)*ISNUMBER($L$3:$L130)*($K$3:$K130&gt;0)),"")</f>
        <v/>
      </c>
    </row>
    <row r="131">
      <c r="A131" s="5" t="n"/>
      <c r="B131" s="4" t="n"/>
      <c r="C131" s="15">
        <f>IF($B131="","",IFERROR(INDEX('Catalogue'!$B$3:$B$82,MATCH($B131,'Catalogue'!$A$3:$A$82,0)),""))</f>
        <v/>
      </c>
      <c r="D131" s="17">
        <f>IF($B131="","",IFERROR(INDEX('Catalogue'!$C$3:$C$82,MATCH($B131,'Catalogue'!$A$3:$A$82,0)),""))</f>
        <v/>
      </c>
      <c r="E131" s="17">
        <f>IF($B131="","",IFERROR(INDEX('Catalogue'!$D$3:$D$82,MATCH($B131,'Catalogue'!$A$3:$A$82,0)),""))</f>
        <v/>
      </c>
      <c r="F131" s="18" t="n"/>
      <c r="G131" s="5" t="n"/>
      <c r="H131" s="6" t="n"/>
      <c r="I131" s="6" t="n"/>
      <c r="J131" s="14">
        <f>IF($F131="","",COUNTIFS('Placements'!$E$3:$E$1002,$F131))</f>
        <v/>
      </c>
      <c r="K131" s="14">
        <f>IF($F131="","",N($H131)-N($I131)-N($J131))</f>
        <v/>
      </c>
      <c r="L131" s="14">
        <f>IF(OR($F131="",$G131=""),"",$G131-'Settings'!$B$6)</f>
        <v/>
      </c>
      <c r="M131" s="15">
        <f>IF(OR($F131="",$G131=""),"",IF($K131&lt;=0,"",IF($L131&lt;0,"Expired",IF($L131&lt;='Settings'!$B$8,"Within 30 days",IF($L131&lt;='Settings'!$B$7,"Expiring soon","OK")))))</f>
        <v/>
      </c>
      <c r="N131" s="16">
        <f>IF($F131="","",$K131*N(IFERROR(INDEX('Catalogue'!$E$3:$E$82,MATCH($B131,'Catalogue'!$A$3:$A$82,0)),"")))</f>
        <v/>
      </c>
      <c r="O131" s="14">
        <f>IF(AND(ISNUMBER($L131),$L131&lt;='Settings'!$B$7,N($K131)&gt;0),SUMPRODUCT(($L$3:$L131&lt;='Settings'!$B$7)*ISNUMBER($L$3:$L131)*($K$3:$K131&gt;0)),"")</f>
        <v/>
      </c>
    </row>
    <row r="132">
      <c r="A132" s="5" t="n"/>
      <c r="B132" s="4" t="n"/>
      <c r="C132" s="15">
        <f>IF($B132="","",IFERROR(INDEX('Catalogue'!$B$3:$B$82,MATCH($B132,'Catalogue'!$A$3:$A$82,0)),""))</f>
        <v/>
      </c>
      <c r="D132" s="17">
        <f>IF($B132="","",IFERROR(INDEX('Catalogue'!$C$3:$C$82,MATCH($B132,'Catalogue'!$A$3:$A$82,0)),""))</f>
        <v/>
      </c>
      <c r="E132" s="17">
        <f>IF($B132="","",IFERROR(INDEX('Catalogue'!$D$3:$D$82,MATCH($B132,'Catalogue'!$A$3:$A$82,0)),""))</f>
        <v/>
      </c>
      <c r="F132" s="18" t="n"/>
      <c r="G132" s="5" t="n"/>
      <c r="H132" s="6" t="n"/>
      <c r="I132" s="6" t="n"/>
      <c r="J132" s="14">
        <f>IF($F132="","",COUNTIFS('Placements'!$E$3:$E$1002,$F132))</f>
        <v/>
      </c>
      <c r="K132" s="14">
        <f>IF($F132="","",N($H132)-N($I132)-N($J132))</f>
        <v/>
      </c>
      <c r="L132" s="14">
        <f>IF(OR($F132="",$G132=""),"",$G132-'Settings'!$B$6)</f>
        <v/>
      </c>
      <c r="M132" s="15">
        <f>IF(OR($F132="",$G132=""),"",IF($K132&lt;=0,"",IF($L132&lt;0,"Expired",IF($L132&lt;='Settings'!$B$8,"Within 30 days",IF($L132&lt;='Settings'!$B$7,"Expiring soon","OK")))))</f>
        <v/>
      </c>
      <c r="N132" s="16">
        <f>IF($F132="","",$K132*N(IFERROR(INDEX('Catalogue'!$E$3:$E$82,MATCH($B132,'Catalogue'!$A$3:$A$82,0)),"")))</f>
        <v/>
      </c>
      <c r="O132" s="14">
        <f>IF(AND(ISNUMBER($L132),$L132&lt;='Settings'!$B$7,N($K132)&gt;0),SUMPRODUCT(($L$3:$L132&lt;='Settings'!$B$7)*ISNUMBER($L$3:$L132)*($K$3:$K132&gt;0)),"")</f>
        <v/>
      </c>
    </row>
    <row r="133">
      <c r="A133" s="5" t="n"/>
      <c r="B133" s="4" t="n"/>
      <c r="C133" s="15">
        <f>IF($B133="","",IFERROR(INDEX('Catalogue'!$B$3:$B$82,MATCH($B133,'Catalogue'!$A$3:$A$82,0)),""))</f>
        <v/>
      </c>
      <c r="D133" s="17">
        <f>IF($B133="","",IFERROR(INDEX('Catalogue'!$C$3:$C$82,MATCH($B133,'Catalogue'!$A$3:$A$82,0)),""))</f>
        <v/>
      </c>
      <c r="E133" s="17">
        <f>IF($B133="","",IFERROR(INDEX('Catalogue'!$D$3:$D$82,MATCH($B133,'Catalogue'!$A$3:$A$82,0)),""))</f>
        <v/>
      </c>
      <c r="F133" s="18" t="n"/>
      <c r="G133" s="5" t="n"/>
      <c r="H133" s="6" t="n"/>
      <c r="I133" s="6" t="n"/>
      <c r="J133" s="14">
        <f>IF($F133="","",COUNTIFS('Placements'!$E$3:$E$1002,$F133))</f>
        <v/>
      </c>
      <c r="K133" s="14">
        <f>IF($F133="","",N($H133)-N($I133)-N($J133))</f>
        <v/>
      </c>
      <c r="L133" s="14">
        <f>IF(OR($F133="",$G133=""),"",$G133-'Settings'!$B$6)</f>
        <v/>
      </c>
      <c r="M133" s="15">
        <f>IF(OR($F133="",$G133=""),"",IF($K133&lt;=0,"",IF($L133&lt;0,"Expired",IF($L133&lt;='Settings'!$B$8,"Within 30 days",IF($L133&lt;='Settings'!$B$7,"Expiring soon","OK")))))</f>
        <v/>
      </c>
      <c r="N133" s="16">
        <f>IF($F133="","",$K133*N(IFERROR(INDEX('Catalogue'!$E$3:$E$82,MATCH($B133,'Catalogue'!$A$3:$A$82,0)),"")))</f>
        <v/>
      </c>
      <c r="O133" s="14">
        <f>IF(AND(ISNUMBER($L133),$L133&lt;='Settings'!$B$7,N($K133)&gt;0),SUMPRODUCT(($L$3:$L133&lt;='Settings'!$B$7)*ISNUMBER($L$3:$L133)*($K$3:$K133&gt;0)),"")</f>
        <v/>
      </c>
    </row>
    <row r="134">
      <c r="A134" s="5" t="n"/>
      <c r="B134" s="4" t="n"/>
      <c r="C134" s="15">
        <f>IF($B134="","",IFERROR(INDEX('Catalogue'!$B$3:$B$82,MATCH($B134,'Catalogue'!$A$3:$A$82,0)),""))</f>
        <v/>
      </c>
      <c r="D134" s="17">
        <f>IF($B134="","",IFERROR(INDEX('Catalogue'!$C$3:$C$82,MATCH($B134,'Catalogue'!$A$3:$A$82,0)),""))</f>
        <v/>
      </c>
      <c r="E134" s="17">
        <f>IF($B134="","",IFERROR(INDEX('Catalogue'!$D$3:$D$82,MATCH($B134,'Catalogue'!$A$3:$A$82,0)),""))</f>
        <v/>
      </c>
      <c r="F134" s="18" t="n"/>
      <c r="G134" s="5" t="n"/>
      <c r="H134" s="6" t="n"/>
      <c r="I134" s="6" t="n"/>
      <c r="J134" s="14">
        <f>IF($F134="","",COUNTIFS('Placements'!$E$3:$E$1002,$F134))</f>
        <v/>
      </c>
      <c r="K134" s="14">
        <f>IF($F134="","",N($H134)-N($I134)-N($J134))</f>
        <v/>
      </c>
      <c r="L134" s="14">
        <f>IF(OR($F134="",$G134=""),"",$G134-'Settings'!$B$6)</f>
        <v/>
      </c>
      <c r="M134" s="15">
        <f>IF(OR($F134="",$G134=""),"",IF($K134&lt;=0,"",IF($L134&lt;0,"Expired",IF($L134&lt;='Settings'!$B$8,"Within 30 days",IF($L134&lt;='Settings'!$B$7,"Expiring soon","OK")))))</f>
        <v/>
      </c>
      <c r="N134" s="16">
        <f>IF($F134="","",$K134*N(IFERROR(INDEX('Catalogue'!$E$3:$E$82,MATCH($B134,'Catalogue'!$A$3:$A$82,0)),"")))</f>
        <v/>
      </c>
      <c r="O134" s="14">
        <f>IF(AND(ISNUMBER($L134),$L134&lt;='Settings'!$B$7,N($K134)&gt;0),SUMPRODUCT(($L$3:$L134&lt;='Settings'!$B$7)*ISNUMBER($L$3:$L134)*($K$3:$K134&gt;0)),"")</f>
        <v/>
      </c>
    </row>
    <row r="135">
      <c r="A135" s="5" t="n"/>
      <c r="B135" s="4" t="n"/>
      <c r="C135" s="15">
        <f>IF($B135="","",IFERROR(INDEX('Catalogue'!$B$3:$B$82,MATCH($B135,'Catalogue'!$A$3:$A$82,0)),""))</f>
        <v/>
      </c>
      <c r="D135" s="17">
        <f>IF($B135="","",IFERROR(INDEX('Catalogue'!$C$3:$C$82,MATCH($B135,'Catalogue'!$A$3:$A$82,0)),""))</f>
        <v/>
      </c>
      <c r="E135" s="17">
        <f>IF($B135="","",IFERROR(INDEX('Catalogue'!$D$3:$D$82,MATCH($B135,'Catalogue'!$A$3:$A$82,0)),""))</f>
        <v/>
      </c>
      <c r="F135" s="18" t="n"/>
      <c r="G135" s="5" t="n"/>
      <c r="H135" s="6" t="n"/>
      <c r="I135" s="6" t="n"/>
      <c r="J135" s="14">
        <f>IF($F135="","",COUNTIFS('Placements'!$E$3:$E$1002,$F135))</f>
        <v/>
      </c>
      <c r="K135" s="14">
        <f>IF($F135="","",N($H135)-N($I135)-N($J135))</f>
        <v/>
      </c>
      <c r="L135" s="14">
        <f>IF(OR($F135="",$G135=""),"",$G135-'Settings'!$B$6)</f>
        <v/>
      </c>
      <c r="M135" s="15">
        <f>IF(OR($F135="",$G135=""),"",IF($K135&lt;=0,"",IF($L135&lt;0,"Expired",IF($L135&lt;='Settings'!$B$8,"Within 30 days",IF($L135&lt;='Settings'!$B$7,"Expiring soon","OK")))))</f>
        <v/>
      </c>
      <c r="N135" s="16">
        <f>IF($F135="","",$K135*N(IFERROR(INDEX('Catalogue'!$E$3:$E$82,MATCH($B135,'Catalogue'!$A$3:$A$82,0)),"")))</f>
        <v/>
      </c>
      <c r="O135" s="14">
        <f>IF(AND(ISNUMBER($L135),$L135&lt;='Settings'!$B$7,N($K135)&gt;0),SUMPRODUCT(($L$3:$L135&lt;='Settings'!$B$7)*ISNUMBER($L$3:$L135)*($K$3:$K135&gt;0)),"")</f>
        <v/>
      </c>
    </row>
    <row r="136">
      <c r="A136" s="5" t="n"/>
      <c r="B136" s="4" t="n"/>
      <c r="C136" s="15">
        <f>IF($B136="","",IFERROR(INDEX('Catalogue'!$B$3:$B$82,MATCH($B136,'Catalogue'!$A$3:$A$82,0)),""))</f>
        <v/>
      </c>
      <c r="D136" s="17">
        <f>IF($B136="","",IFERROR(INDEX('Catalogue'!$C$3:$C$82,MATCH($B136,'Catalogue'!$A$3:$A$82,0)),""))</f>
        <v/>
      </c>
      <c r="E136" s="17">
        <f>IF($B136="","",IFERROR(INDEX('Catalogue'!$D$3:$D$82,MATCH($B136,'Catalogue'!$A$3:$A$82,0)),""))</f>
        <v/>
      </c>
      <c r="F136" s="18" t="n"/>
      <c r="G136" s="5" t="n"/>
      <c r="H136" s="6" t="n"/>
      <c r="I136" s="6" t="n"/>
      <c r="J136" s="14">
        <f>IF($F136="","",COUNTIFS('Placements'!$E$3:$E$1002,$F136))</f>
        <v/>
      </c>
      <c r="K136" s="14">
        <f>IF($F136="","",N($H136)-N($I136)-N($J136))</f>
        <v/>
      </c>
      <c r="L136" s="14">
        <f>IF(OR($F136="",$G136=""),"",$G136-'Settings'!$B$6)</f>
        <v/>
      </c>
      <c r="M136" s="15">
        <f>IF(OR($F136="",$G136=""),"",IF($K136&lt;=0,"",IF($L136&lt;0,"Expired",IF($L136&lt;='Settings'!$B$8,"Within 30 days",IF($L136&lt;='Settings'!$B$7,"Expiring soon","OK")))))</f>
        <v/>
      </c>
      <c r="N136" s="16">
        <f>IF($F136="","",$K136*N(IFERROR(INDEX('Catalogue'!$E$3:$E$82,MATCH($B136,'Catalogue'!$A$3:$A$82,0)),"")))</f>
        <v/>
      </c>
      <c r="O136" s="14">
        <f>IF(AND(ISNUMBER($L136),$L136&lt;='Settings'!$B$7,N($K136)&gt;0),SUMPRODUCT(($L$3:$L136&lt;='Settings'!$B$7)*ISNUMBER($L$3:$L136)*($K$3:$K136&gt;0)),"")</f>
        <v/>
      </c>
    </row>
    <row r="137">
      <c r="A137" s="5" t="n"/>
      <c r="B137" s="4" t="n"/>
      <c r="C137" s="15">
        <f>IF($B137="","",IFERROR(INDEX('Catalogue'!$B$3:$B$82,MATCH($B137,'Catalogue'!$A$3:$A$82,0)),""))</f>
        <v/>
      </c>
      <c r="D137" s="17">
        <f>IF($B137="","",IFERROR(INDEX('Catalogue'!$C$3:$C$82,MATCH($B137,'Catalogue'!$A$3:$A$82,0)),""))</f>
        <v/>
      </c>
      <c r="E137" s="17">
        <f>IF($B137="","",IFERROR(INDEX('Catalogue'!$D$3:$D$82,MATCH($B137,'Catalogue'!$A$3:$A$82,0)),""))</f>
        <v/>
      </c>
      <c r="F137" s="18" t="n"/>
      <c r="G137" s="5" t="n"/>
      <c r="H137" s="6" t="n"/>
      <c r="I137" s="6" t="n"/>
      <c r="J137" s="14">
        <f>IF($F137="","",COUNTIFS('Placements'!$E$3:$E$1002,$F137))</f>
        <v/>
      </c>
      <c r="K137" s="14">
        <f>IF($F137="","",N($H137)-N($I137)-N($J137))</f>
        <v/>
      </c>
      <c r="L137" s="14">
        <f>IF(OR($F137="",$G137=""),"",$G137-'Settings'!$B$6)</f>
        <v/>
      </c>
      <c r="M137" s="15">
        <f>IF(OR($F137="",$G137=""),"",IF($K137&lt;=0,"",IF($L137&lt;0,"Expired",IF($L137&lt;='Settings'!$B$8,"Within 30 days",IF($L137&lt;='Settings'!$B$7,"Expiring soon","OK")))))</f>
        <v/>
      </c>
      <c r="N137" s="16">
        <f>IF($F137="","",$K137*N(IFERROR(INDEX('Catalogue'!$E$3:$E$82,MATCH($B137,'Catalogue'!$A$3:$A$82,0)),"")))</f>
        <v/>
      </c>
      <c r="O137" s="14">
        <f>IF(AND(ISNUMBER($L137),$L137&lt;='Settings'!$B$7,N($K137)&gt;0),SUMPRODUCT(($L$3:$L137&lt;='Settings'!$B$7)*ISNUMBER($L$3:$L137)*($K$3:$K137&gt;0)),"")</f>
        <v/>
      </c>
    </row>
    <row r="138">
      <c r="A138" s="5" t="n"/>
      <c r="B138" s="4" t="n"/>
      <c r="C138" s="15">
        <f>IF($B138="","",IFERROR(INDEX('Catalogue'!$B$3:$B$82,MATCH($B138,'Catalogue'!$A$3:$A$82,0)),""))</f>
        <v/>
      </c>
      <c r="D138" s="17">
        <f>IF($B138="","",IFERROR(INDEX('Catalogue'!$C$3:$C$82,MATCH($B138,'Catalogue'!$A$3:$A$82,0)),""))</f>
        <v/>
      </c>
      <c r="E138" s="17">
        <f>IF($B138="","",IFERROR(INDEX('Catalogue'!$D$3:$D$82,MATCH($B138,'Catalogue'!$A$3:$A$82,0)),""))</f>
        <v/>
      </c>
      <c r="F138" s="18" t="n"/>
      <c r="G138" s="5" t="n"/>
      <c r="H138" s="6" t="n"/>
      <c r="I138" s="6" t="n"/>
      <c r="J138" s="14">
        <f>IF($F138="","",COUNTIFS('Placements'!$E$3:$E$1002,$F138))</f>
        <v/>
      </c>
      <c r="K138" s="14">
        <f>IF($F138="","",N($H138)-N($I138)-N($J138))</f>
        <v/>
      </c>
      <c r="L138" s="14">
        <f>IF(OR($F138="",$G138=""),"",$G138-'Settings'!$B$6)</f>
        <v/>
      </c>
      <c r="M138" s="15">
        <f>IF(OR($F138="",$G138=""),"",IF($K138&lt;=0,"",IF($L138&lt;0,"Expired",IF($L138&lt;='Settings'!$B$8,"Within 30 days",IF($L138&lt;='Settings'!$B$7,"Expiring soon","OK")))))</f>
        <v/>
      </c>
      <c r="N138" s="16">
        <f>IF($F138="","",$K138*N(IFERROR(INDEX('Catalogue'!$E$3:$E$82,MATCH($B138,'Catalogue'!$A$3:$A$82,0)),"")))</f>
        <v/>
      </c>
      <c r="O138" s="14">
        <f>IF(AND(ISNUMBER($L138),$L138&lt;='Settings'!$B$7,N($K138)&gt;0),SUMPRODUCT(($L$3:$L138&lt;='Settings'!$B$7)*ISNUMBER($L$3:$L138)*($K$3:$K138&gt;0)),"")</f>
        <v/>
      </c>
    </row>
    <row r="139">
      <c r="A139" s="5" t="n"/>
      <c r="B139" s="4" t="n"/>
      <c r="C139" s="15">
        <f>IF($B139="","",IFERROR(INDEX('Catalogue'!$B$3:$B$82,MATCH($B139,'Catalogue'!$A$3:$A$82,0)),""))</f>
        <v/>
      </c>
      <c r="D139" s="17">
        <f>IF($B139="","",IFERROR(INDEX('Catalogue'!$C$3:$C$82,MATCH($B139,'Catalogue'!$A$3:$A$82,0)),""))</f>
        <v/>
      </c>
      <c r="E139" s="17">
        <f>IF($B139="","",IFERROR(INDEX('Catalogue'!$D$3:$D$82,MATCH($B139,'Catalogue'!$A$3:$A$82,0)),""))</f>
        <v/>
      </c>
      <c r="F139" s="18" t="n"/>
      <c r="G139" s="5" t="n"/>
      <c r="H139" s="6" t="n"/>
      <c r="I139" s="6" t="n"/>
      <c r="J139" s="14">
        <f>IF($F139="","",COUNTIFS('Placements'!$E$3:$E$1002,$F139))</f>
        <v/>
      </c>
      <c r="K139" s="14">
        <f>IF($F139="","",N($H139)-N($I139)-N($J139))</f>
        <v/>
      </c>
      <c r="L139" s="14">
        <f>IF(OR($F139="",$G139=""),"",$G139-'Settings'!$B$6)</f>
        <v/>
      </c>
      <c r="M139" s="15">
        <f>IF(OR($F139="",$G139=""),"",IF($K139&lt;=0,"",IF($L139&lt;0,"Expired",IF($L139&lt;='Settings'!$B$8,"Within 30 days",IF($L139&lt;='Settings'!$B$7,"Expiring soon","OK")))))</f>
        <v/>
      </c>
      <c r="N139" s="16">
        <f>IF($F139="","",$K139*N(IFERROR(INDEX('Catalogue'!$E$3:$E$82,MATCH($B139,'Catalogue'!$A$3:$A$82,0)),"")))</f>
        <v/>
      </c>
      <c r="O139" s="14">
        <f>IF(AND(ISNUMBER($L139),$L139&lt;='Settings'!$B$7,N($K139)&gt;0),SUMPRODUCT(($L$3:$L139&lt;='Settings'!$B$7)*ISNUMBER($L$3:$L139)*($K$3:$K139&gt;0)),"")</f>
        <v/>
      </c>
    </row>
    <row r="140">
      <c r="A140" s="5" t="n"/>
      <c r="B140" s="4" t="n"/>
      <c r="C140" s="15">
        <f>IF($B140="","",IFERROR(INDEX('Catalogue'!$B$3:$B$82,MATCH($B140,'Catalogue'!$A$3:$A$82,0)),""))</f>
        <v/>
      </c>
      <c r="D140" s="17">
        <f>IF($B140="","",IFERROR(INDEX('Catalogue'!$C$3:$C$82,MATCH($B140,'Catalogue'!$A$3:$A$82,0)),""))</f>
        <v/>
      </c>
      <c r="E140" s="17">
        <f>IF($B140="","",IFERROR(INDEX('Catalogue'!$D$3:$D$82,MATCH($B140,'Catalogue'!$A$3:$A$82,0)),""))</f>
        <v/>
      </c>
      <c r="F140" s="18" t="n"/>
      <c r="G140" s="5" t="n"/>
      <c r="H140" s="6" t="n"/>
      <c r="I140" s="6" t="n"/>
      <c r="J140" s="14">
        <f>IF($F140="","",COUNTIFS('Placements'!$E$3:$E$1002,$F140))</f>
        <v/>
      </c>
      <c r="K140" s="14">
        <f>IF($F140="","",N($H140)-N($I140)-N($J140))</f>
        <v/>
      </c>
      <c r="L140" s="14">
        <f>IF(OR($F140="",$G140=""),"",$G140-'Settings'!$B$6)</f>
        <v/>
      </c>
      <c r="M140" s="15">
        <f>IF(OR($F140="",$G140=""),"",IF($K140&lt;=0,"",IF($L140&lt;0,"Expired",IF($L140&lt;='Settings'!$B$8,"Within 30 days",IF($L140&lt;='Settings'!$B$7,"Expiring soon","OK")))))</f>
        <v/>
      </c>
      <c r="N140" s="16">
        <f>IF($F140="","",$K140*N(IFERROR(INDEX('Catalogue'!$E$3:$E$82,MATCH($B140,'Catalogue'!$A$3:$A$82,0)),"")))</f>
        <v/>
      </c>
      <c r="O140" s="14">
        <f>IF(AND(ISNUMBER($L140),$L140&lt;='Settings'!$B$7,N($K140)&gt;0),SUMPRODUCT(($L$3:$L140&lt;='Settings'!$B$7)*ISNUMBER($L$3:$L140)*($K$3:$K140&gt;0)),"")</f>
        <v/>
      </c>
    </row>
    <row r="141">
      <c r="A141" s="5" t="n"/>
      <c r="B141" s="4" t="n"/>
      <c r="C141" s="15">
        <f>IF($B141="","",IFERROR(INDEX('Catalogue'!$B$3:$B$82,MATCH($B141,'Catalogue'!$A$3:$A$82,0)),""))</f>
        <v/>
      </c>
      <c r="D141" s="17">
        <f>IF($B141="","",IFERROR(INDEX('Catalogue'!$C$3:$C$82,MATCH($B141,'Catalogue'!$A$3:$A$82,0)),""))</f>
        <v/>
      </c>
      <c r="E141" s="17">
        <f>IF($B141="","",IFERROR(INDEX('Catalogue'!$D$3:$D$82,MATCH($B141,'Catalogue'!$A$3:$A$82,0)),""))</f>
        <v/>
      </c>
      <c r="F141" s="18" t="n"/>
      <c r="G141" s="5" t="n"/>
      <c r="H141" s="6" t="n"/>
      <c r="I141" s="6" t="n"/>
      <c r="J141" s="14">
        <f>IF($F141="","",COUNTIFS('Placements'!$E$3:$E$1002,$F141))</f>
        <v/>
      </c>
      <c r="K141" s="14">
        <f>IF($F141="","",N($H141)-N($I141)-N($J141))</f>
        <v/>
      </c>
      <c r="L141" s="14">
        <f>IF(OR($F141="",$G141=""),"",$G141-'Settings'!$B$6)</f>
        <v/>
      </c>
      <c r="M141" s="15">
        <f>IF(OR($F141="",$G141=""),"",IF($K141&lt;=0,"",IF($L141&lt;0,"Expired",IF($L141&lt;='Settings'!$B$8,"Within 30 days",IF($L141&lt;='Settings'!$B$7,"Expiring soon","OK")))))</f>
        <v/>
      </c>
      <c r="N141" s="16">
        <f>IF($F141="","",$K141*N(IFERROR(INDEX('Catalogue'!$E$3:$E$82,MATCH($B141,'Catalogue'!$A$3:$A$82,0)),"")))</f>
        <v/>
      </c>
      <c r="O141" s="14">
        <f>IF(AND(ISNUMBER($L141),$L141&lt;='Settings'!$B$7,N($K141)&gt;0),SUMPRODUCT(($L$3:$L141&lt;='Settings'!$B$7)*ISNUMBER($L$3:$L141)*($K$3:$K141&gt;0)),"")</f>
        <v/>
      </c>
    </row>
    <row r="142">
      <c r="A142" s="5" t="n"/>
      <c r="B142" s="4" t="n"/>
      <c r="C142" s="15">
        <f>IF($B142="","",IFERROR(INDEX('Catalogue'!$B$3:$B$82,MATCH($B142,'Catalogue'!$A$3:$A$82,0)),""))</f>
        <v/>
      </c>
      <c r="D142" s="17">
        <f>IF($B142="","",IFERROR(INDEX('Catalogue'!$C$3:$C$82,MATCH($B142,'Catalogue'!$A$3:$A$82,0)),""))</f>
        <v/>
      </c>
      <c r="E142" s="17">
        <f>IF($B142="","",IFERROR(INDEX('Catalogue'!$D$3:$D$82,MATCH($B142,'Catalogue'!$A$3:$A$82,0)),""))</f>
        <v/>
      </c>
      <c r="F142" s="18" t="n"/>
      <c r="G142" s="5" t="n"/>
      <c r="H142" s="6" t="n"/>
      <c r="I142" s="6" t="n"/>
      <c r="J142" s="14">
        <f>IF($F142="","",COUNTIFS('Placements'!$E$3:$E$1002,$F142))</f>
        <v/>
      </c>
      <c r="K142" s="14">
        <f>IF($F142="","",N($H142)-N($I142)-N($J142))</f>
        <v/>
      </c>
      <c r="L142" s="14">
        <f>IF(OR($F142="",$G142=""),"",$G142-'Settings'!$B$6)</f>
        <v/>
      </c>
      <c r="M142" s="15">
        <f>IF(OR($F142="",$G142=""),"",IF($K142&lt;=0,"",IF($L142&lt;0,"Expired",IF($L142&lt;='Settings'!$B$8,"Within 30 days",IF($L142&lt;='Settings'!$B$7,"Expiring soon","OK")))))</f>
        <v/>
      </c>
      <c r="N142" s="16">
        <f>IF($F142="","",$K142*N(IFERROR(INDEX('Catalogue'!$E$3:$E$82,MATCH($B142,'Catalogue'!$A$3:$A$82,0)),"")))</f>
        <v/>
      </c>
      <c r="O142" s="14">
        <f>IF(AND(ISNUMBER($L142),$L142&lt;='Settings'!$B$7,N($K142)&gt;0),SUMPRODUCT(($L$3:$L142&lt;='Settings'!$B$7)*ISNUMBER($L$3:$L142)*($K$3:$K142&gt;0)),"")</f>
        <v/>
      </c>
    </row>
    <row r="143">
      <c r="A143" s="5" t="n"/>
      <c r="B143" s="4" t="n"/>
      <c r="C143" s="15">
        <f>IF($B143="","",IFERROR(INDEX('Catalogue'!$B$3:$B$82,MATCH($B143,'Catalogue'!$A$3:$A$82,0)),""))</f>
        <v/>
      </c>
      <c r="D143" s="17">
        <f>IF($B143="","",IFERROR(INDEX('Catalogue'!$C$3:$C$82,MATCH($B143,'Catalogue'!$A$3:$A$82,0)),""))</f>
        <v/>
      </c>
      <c r="E143" s="17">
        <f>IF($B143="","",IFERROR(INDEX('Catalogue'!$D$3:$D$82,MATCH($B143,'Catalogue'!$A$3:$A$82,0)),""))</f>
        <v/>
      </c>
      <c r="F143" s="18" t="n"/>
      <c r="G143" s="5" t="n"/>
      <c r="H143" s="6" t="n"/>
      <c r="I143" s="6" t="n"/>
      <c r="J143" s="14">
        <f>IF($F143="","",COUNTIFS('Placements'!$E$3:$E$1002,$F143))</f>
        <v/>
      </c>
      <c r="K143" s="14">
        <f>IF($F143="","",N($H143)-N($I143)-N($J143))</f>
        <v/>
      </c>
      <c r="L143" s="14">
        <f>IF(OR($F143="",$G143=""),"",$G143-'Settings'!$B$6)</f>
        <v/>
      </c>
      <c r="M143" s="15">
        <f>IF(OR($F143="",$G143=""),"",IF($K143&lt;=0,"",IF($L143&lt;0,"Expired",IF($L143&lt;='Settings'!$B$8,"Within 30 days",IF($L143&lt;='Settings'!$B$7,"Expiring soon","OK")))))</f>
        <v/>
      </c>
      <c r="N143" s="16">
        <f>IF($F143="","",$K143*N(IFERROR(INDEX('Catalogue'!$E$3:$E$82,MATCH($B143,'Catalogue'!$A$3:$A$82,0)),"")))</f>
        <v/>
      </c>
      <c r="O143" s="14">
        <f>IF(AND(ISNUMBER($L143),$L143&lt;='Settings'!$B$7,N($K143)&gt;0),SUMPRODUCT(($L$3:$L143&lt;='Settings'!$B$7)*ISNUMBER($L$3:$L143)*($K$3:$K143&gt;0)),"")</f>
        <v/>
      </c>
    </row>
    <row r="144">
      <c r="A144" s="5" t="n"/>
      <c r="B144" s="4" t="n"/>
      <c r="C144" s="15">
        <f>IF($B144="","",IFERROR(INDEX('Catalogue'!$B$3:$B$82,MATCH($B144,'Catalogue'!$A$3:$A$82,0)),""))</f>
        <v/>
      </c>
      <c r="D144" s="17">
        <f>IF($B144="","",IFERROR(INDEX('Catalogue'!$C$3:$C$82,MATCH($B144,'Catalogue'!$A$3:$A$82,0)),""))</f>
        <v/>
      </c>
      <c r="E144" s="17">
        <f>IF($B144="","",IFERROR(INDEX('Catalogue'!$D$3:$D$82,MATCH($B144,'Catalogue'!$A$3:$A$82,0)),""))</f>
        <v/>
      </c>
      <c r="F144" s="18" t="n"/>
      <c r="G144" s="5" t="n"/>
      <c r="H144" s="6" t="n"/>
      <c r="I144" s="6" t="n"/>
      <c r="J144" s="14">
        <f>IF($F144="","",COUNTIFS('Placements'!$E$3:$E$1002,$F144))</f>
        <v/>
      </c>
      <c r="K144" s="14">
        <f>IF($F144="","",N($H144)-N($I144)-N($J144))</f>
        <v/>
      </c>
      <c r="L144" s="14">
        <f>IF(OR($F144="",$G144=""),"",$G144-'Settings'!$B$6)</f>
        <v/>
      </c>
      <c r="M144" s="15">
        <f>IF(OR($F144="",$G144=""),"",IF($K144&lt;=0,"",IF($L144&lt;0,"Expired",IF($L144&lt;='Settings'!$B$8,"Within 30 days",IF($L144&lt;='Settings'!$B$7,"Expiring soon","OK")))))</f>
        <v/>
      </c>
      <c r="N144" s="16">
        <f>IF($F144="","",$K144*N(IFERROR(INDEX('Catalogue'!$E$3:$E$82,MATCH($B144,'Catalogue'!$A$3:$A$82,0)),"")))</f>
        <v/>
      </c>
      <c r="O144" s="14">
        <f>IF(AND(ISNUMBER($L144),$L144&lt;='Settings'!$B$7,N($K144)&gt;0),SUMPRODUCT(($L$3:$L144&lt;='Settings'!$B$7)*ISNUMBER($L$3:$L144)*($K$3:$K144&gt;0)),"")</f>
        <v/>
      </c>
    </row>
    <row r="145">
      <c r="A145" s="5" t="n"/>
      <c r="B145" s="4" t="n"/>
      <c r="C145" s="15">
        <f>IF($B145="","",IFERROR(INDEX('Catalogue'!$B$3:$B$82,MATCH($B145,'Catalogue'!$A$3:$A$82,0)),""))</f>
        <v/>
      </c>
      <c r="D145" s="17">
        <f>IF($B145="","",IFERROR(INDEX('Catalogue'!$C$3:$C$82,MATCH($B145,'Catalogue'!$A$3:$A$82,0)),""))</f>
        <v/>
      </c>
      <c r="E145" s="17">
        <f>IF($B145="","",IFERROR(INDEX('Catalogue'!$D$3:$D$82,MATCH($B145,'Catalogue'!$A$3:$A$82,0)),""))</f>
        <v/>
      </c>
      <c r="F145" s="18" t="n"/>
      <c r="G145" s="5" t="n"/>
      <c r="H145" s="6" t="n"/>
      <c r="I145" s="6" t="n"/>
      <c r="J145" s="14">
        <f>IF($F145="","",COUNTIFS('Placements'!$E$3:$E$1002,$F145))</f>
        <v/>
      </c>
      <c r="K145" s="14">
        <f>IF($F145="","",N($H145)-N($I145)-N($J145))</f>
        <v/>
      </c>
      <c r="L145" s="14">
        <f>IF(OR($F145="",$G145=""),"",$G145-'Settings'!$B$6)</f>
        <v/>
      </c>
      <c r="M145" s="15">
        <f>IF(OR($F145="",$G145=""),"",IF($K145&lt;=0,"",IF($L145&lt;0,"Expired",IF($L145&lt;='Settings'!$B$8,"Within 30 days",IF($L145&lt;='Settings'!$B$7,"Expiring soon","OK")))))</f>
        <v/>
      </c>
      <c r="N145" s="16">
        <f>IF($F145="","",$K145*N(IFERROR(INDEX('Catalogue'!$E$3:$E$82,MATCH($B145,'Catalogue'!$A$3:$A$82,0)),"")))</f>
        <v/>
      </c>
      <c r="O145" s="14">
        <f>IF(AND(ISNUMBER($L145),$L145&lt;='Settings'!$B$7,N($K145)&gt;0),SUMPRODUCT(($L$3:$L145&lt;='Settings'!$B$7)*ISNUMBER($L$3:$L145)*($K$3:$K145&gt;0)),"")</f>
        <v/>
      </c>
    </row>
    <row r="146">
      <c r="A146" s="5" t="n"/>
      <c r="B146" s="4" t="n"/>
      <c r="C146" s="15">
        <f>IF($B146="","",IFERROR(INDEX('Catalogue'!$B$3:$B$82,MATCH($B146,'Catalogue'!$A$3:$A$82,0)),""))</f>
        <v/>
      </c>
      <c r="D146" s="17">
        <f>IF($B146="","",IFERROR(INDEX('Catalogue'!$C$3:$C$82,MATCH($B146,'Catalogue'!$A$3:$A$82,0)),""))</f>
        <v/>
      </c>
      <c r="E146" s="17">
        <f>IF($B146="","",IFERROR(INDEX('Catalogue'!$D$3:$D$82,MATCH($B146,'Catalogue'!$A$3:$A$82,0)),""))</f>
        <v/>
      </c>
      <c r="F146" s="18" t="n"/>
      <c r="G146" s="5" t="n"/>
      <c r="H146" s="6" t="n"/>
      <c r="I146" s="6" t="n"/>
      <c r="J146" s="14">
        <f>IF($F146="","",COUNTIFS('Placements'!$E$3:$E$1002,$F146))</f>
        <v/>
      </c>
      <c r="K146" s="14">
        <f>IF($F146="","",N($H146)-N($I146)-N($J146))</f>
        <v/>
      </c>
      <c r="L146" s="14">
        <f>IF(OR($F146="",$G146=""),"",$G146-'Settings'!$B$6)</f>
        <v/>
      </c>
      <c r="M146" s="15">
        <f>IF(OR($F146="",$G146=""),"",IF($K146&lt;=0,"",IF($L146&lt;0,"Expired",IF($L146&lt;='Settings'!$B$8,"Within 30 days",IF($L146&lt;='Settings'!$B$7,"Expiring soon","OK")))))</f>
        <v/>
      </c>
      <c r="N146" s="16">
        <f>IF($F146="","",$K146*N(IFERROR(INDEX('Catalogue'!$E$3:$E$82,MATCH($B146,'Catalogue'!$A$3:$A$82,0)),"")))</f>
        <v/>
      </c>
      <c r="O146" s="14">
        <f>IF(AND(ISNUMBER($L146),$L146&lt;='Settings'!$B$7,N($K146)&gt;0),SUMPRODUCT(($L$3:$L146&lt;='Settings'!$B$7)*ISNUMBER($L$3:$L146)*($K$3:$K146&gt;0)),"")</f>
        <v/>
      </c>
    </row>
    <row r="147">
      <c r="A147" s="5" t="n"/>
      <c r="B147" s="4" t="n"/>
      <c r="C147" s="15">
        <f>IF($B147="","",IFERROR(INDEX('Catalogue'!$B$3:$B$82,MATCH($B147,'Catalogue'!$A$3:$A$82,0)),""))</f>
        <v/>
      </c>
      <c r="D147" s="17">
        <f>IF($B147="","",IFERROR(INDEX('Catalogue'!$C$3:$C$82,MATCH($B147,'Catalogue'!$A$3:$A$82,0)),""))</f>
        <v/>
      </c>
      <c r="E147" s="17">
        <f>IF($B147="","",IFERROR(INDEX('Catalogue'!$D$3:$D$82,MATCH($B147,'Catalogue'!$A$3:$A$82,0)),""))</f>
        <v/>
      </c>
      <c r="F147" s="18" t="n"/>
      <c r="G147" s="5" t="n"/>
      <c r="H147" s="6" t="n"/>
      <c r="I147" s="6" t="n"/>
      <c r="J147" s="14">
        <f>IF($F147="","",COUNTIFS('Placements'!$E$3:$E$1002,$F147))</f>
        <v/>
      </c>
      <c r="K147" s="14">
        <f>IF($F147="","",N($H147)-N($I147)-N($J147))</f>
        <v/>
      </c>
      <c r="L147" s="14">
        <f>IF(OR($F147="",$G147=""),"",$G147-'Settings'!$B$6)</f>
        <v/>
      </c>
      <c r="M147" s="15">
        <f>IF(OR($F147="",$G147=""),"",IF($K147&lt;=0,"",IF($L147&lt;0,"Expired",IF($L147&lt;='Settings'!$B$8,"Within 30 days",IF($L147&lt;='Settings'!$B$7,"Expiring soon","OK")))))</f>
        <v/>
      </c>
      <c r="N147" s="16">
        <f>IF($F147="","",$K147*N(IFERROR(INDEX('Catalogue'!$E$3:$E$82,MATCH($B147,'Catalogue'!$A$3:$A$82,0)),"")))</f>
        <v/>
      </c>
      <c r="O147" s="14">
        <f>IF(AND(ISNUMBER($L147),$L147&lt;='Settings'!$B$7,N($K147)&gt;0),SUMPRODUCT(($L$3:$L147&lt;='Settings'!$B$7)*ISNUMBER($L$3:$L147)*($K$3:$K147&gt;0)),"")</f>
        <v/>
      </c>
    </row>
    <row r="148">
      <c r="A148" s="5" t="n"/>
      <c r="B148" s="4" t="n"/>
      <c r="C148" s="15">
        <f>IF($B148="","",IFERROR(INDEX('Catalogue'!$B$3:$B$82,MATCH($B148,'Catalogue'!$A$3:$A$82,0)),""))</f>
        <v/>
      </c>
      <c r="D148" s="17">
        <f>IF($B148="","",IFERROR(INDEX('Catalogue'!$C$3:$C$82,MATCH($B148,'Catalogue'!$A$3:$A$82,0)),""))</f>
        <v/>
      </c>
      <c r="E148" s="17">
        <f>IF($B148="","",IFERROR(INDEX('Catalogue'!$D$3:$D$82,MATCH($B148,'Catalogue'!$A$3:$A$82,0)),""))</f>
        <v/>
      </c>
      <c r="F148" s="18" t="n"/>
      <c r="G148" s="5" t="n"/>
      <c r="H148" s="6" t="n"/>
      <c r="I148" s="6" t="n"/>
      <c r="J148" s="14">
        <f>IF($F148="","",COUNTIFS('Placements'!$E$3:$E$1002,$F148))</f>
        <v/>
      </c>
      <c r="K148" s="14">
        <f>IF($F148="","",N($H148)-N($I148)-N($J148))</f>
        <v/>
      </c>
      <c r="L148" s="14">
        <f>IF(OR($F148="",$G148=""),"",$G148-'Settings'!$B$6)</f>
        <v/>
      </c>
      <c r="M148" s="15">
        <f>IF(OR($F148="",$G148=""),"",IF($K148&lt;=0,"",IF($L148&lt;0,"Expired",IF($L148&lt;='Settings'!$B$8,"Within 30 days",IF($L148&lt;='Settings'!$B$7,"Expiring soon","OK")))))</f>
        <v/>
      </c>
      <c r="N148" s="16">
        <f>IF($F148="","",$K148*N(IFERROR(INDEX('Catalogue'!$E$3:$E$82,MATCH($B148,'Catalogue'!$A$3:$A$82,0)),"")))</f>
        <v/>
      </c>
      <c r="O148" s="14">
        <f>IF(AND(ISNUMBER($L148),$L148&lt;='Settings'!$B$7,N($K148)&gt;0),SUMPRODUCT(($L$3:$L148&lt;='Settings'!$B$7)*ISNUMBER($L$3:$L148)*($K$3:$K148&gt;0)),"")</f>
        <v/>
      </c>
    </row>
    <row r="149">
      <c r="A149" s="5" t="n"/>
      <c r="B149" s="4" t="n"/>
      <c r="C149" s="15">
        <f>IF($B149="","",IFERROR(INDEX('Catalogue'!$B$3:$B$82,MATCH($B149,'Catalogue'!$A$3:$A$82,0)),""))</f>
        <v/>
      </c>
      <c r="D149" s="17">
        <f>IF($B149="","",IFERROR(INDEX('Catalogue'!$C$3:$C$82,MATCH($B149,'Catalogue'!$A$3:$A$82,0)),""))</f>
        <v/>
      </c>
      <c r="E149" s="17">
        <f>IF($B149="","",IFERROR(INDEX('Catalogue'!$D$3:$D$82,MATCH($B149,'Catalogue'!$A$3:$A$82,0)),""))</f>
        <v/>
      </c>
      <c r="F149" s="18" t="n"/>
      <c r="G149" s="5" t="n"/>
      <c r="H149" s="6" t="n"/>
      <c r="I149" s="6" t="n"/>
      <c r="J149" s="14">
        <f>IF($F149="","",COUNTIFS('Placements'!$E$3:$E$1002,$F149))</f>
        <v/>
      </c>
      <c r="K149" s="14">
        <f>IF($F149="","",N($H149)-N($I149)-N($J149))</f>
        <v/>
      </c>
      <c r="L149" s="14">
        <f>IF(OR($F149="",$G149=""),"",$G149-'Settings'!$B$6)</f>
        <v/>
      </c>
      <c r="M149" s="15">
        <f>IF(OR($F149="",$G149=""),"",IF($K149&lt;=0,"",IF($L149&lt;0,"Expired",IF($L149&lt;='Settings'!$B$8,"Within 30 days",IF($L149&lt;='Settings'!$B$7,"Expiring soon","OK")))))</f>
        <v/>
      </c>
      <c r="N149" s="16">
        <f>IF($F149="","",$K149*N(IFERROR(INDEX('Catalogue'!$E$3:$E$82,MATCH($B149,'Catalogue'!$A$3:$A$82,0)),"")))</f>
        <v/>
      </c>
      <c r="O149" s="14">
        <f>IF(AND(ISNUMBER($L149),$L149&lt;='Settings'!$B$7,N($K149)&gt;0),SUMPRODUCT(($L$3:$L149&lt;='Settings'!$B$7)*ISNUMBER($L$3:$L149)*($K$3:$K149&gt;0)),"")</f>
        <v/>
      </c>
    </row>
    <row r="150">
      <c r="A150" s="5" t="n"/>
      <c r="B150" s="4" t="n"/>
      <c r="C150" s="15">
        <f>IF($B150="","",IFERROR(INDEX('Catalogue'!$B$3:$B$82,MATCH($B150,'Catalogue'!$A$3:$A$82,0)),""))</f>
        <v/>
      </c>
      <c r="D150" s="17">
        <f>IF($B150="","",IFERROR(INDEX('Catalogue'!$C$3:$C$82,MATCH($B150,'Catalogue'!$A$3:$A$82,0)),""))</f>
        <v/>
      </c>
      <c r="E150" s="17">
        <f>IF($B150="","",IFERROR(INDEX('Catalogue'!$D$3:$D$82,MATCH($B150,'Catalogue'!$A$3:$A$82,0)),""))</f>
        <v/>
      </c>
      <c r="F150" s="18" t="n"/>
      <c r="G150" s="5" t="n"/>
      <c r="H150" s="6" t="n"/>
      <c r="I150" s="6" t="n"/>
      <c r="J150" s="14">
        <f>IF($F150="","",COUNTIFS('Placements'!$E$3:$E$1002,$F150))</f>
        <v/>
      </c>
      <c r="K150" s="14">
        <f>IF($F150="","",N($H150)-N($I150)-N($J150))</f>
        <v/>
      </c>
      <c r="L150" s="14">
        <f>IF(OR($F150="",$G150=""),"",$G150-'Settings'!$B$6)</f>
        <v/>
      </c>
      <c r="M150" s="15">
        <f>IF(OR($F150="",$G150=""),"",IF($K150&lt;=0,"",IF($L150&lt;0,"Expired",IF($L150&lt;='Settings'!$B$8,"Within 30 days",IF($L150&lt;='Settings'!$B$7,"Expiring soon","OK")))))</f>
        <v/>
      </c>
      <c r="N150" s="16">
        <f>IF($F150="","",$K150*N(IFERROR(INDEX('Catalogue'!$E$3:$E$82,MATCH($B150,'Catalogue'!$A$3:$A$82,0)),"")))</f>
        <v/>
      </c>
      <c r="O150" s="14">
        <f>IF(AND(ISNUMBER($L150),$L150&lt;='Settings'!$B$7,N($K150)&gt;0),SUMPRODUCT(($L$3:$L150&lt;='Settings'!$B$7)*ISNUMBER($L$3:$L150)*($K$3:$K150&gt;0)),"")</f>
        <v/>
      </c>
    </row>
    <row r="151">
      <c r="A151" s="5" t="n"/>
      <c r="B151" s="4" t="n"/>
      <c r="C151" s="15">
        <f>IF($B151="","",IFERROR(INDEX('Catalogue'!$B$3:$B$82,MATCH($B151,'Catalogue'!$A$3:$A$82,0)),""))</f>
        <v/>
      </c>
      <c r="D151" s="17">
        <f>IF($B151="","",IFERROR(INDEX('Catalogue'!$C$3:$C$82,MATCH($B151,'Catalogue'!$A$3:$A$82,0)),""))</f>
        <v/>
      </c>
      <c r="E151" s="17">
        <f>IF($B151="","",IFERROR(INDEX('Catalogue'!$D$3:$D$82,MATCH($B151,'Catalogue'!$A$3:$A$82,0)),""))</f>
        <v/>
      </c>
      <c r="F151" s="18" t="n"/>
      <c r="G151" s="5" t="n"/>
      <c r="H151" s="6" t="n"/>
      <c r="I151" s="6" t="n"/>
      <c r="J151" s="14">
        <f>IF($F151="","",COUNTIFS('Placements'!$E$3:$E$1002,$F151))</f>
        <v/>
      </c>
      <c r="K151" s="14">
        <f>IF($F151="","",N($H151)-N($I151)-N($J151))</f>
        <v/>
      </c>
      <c r="L151" s="14">
        <f>IF(OR($F151="",$G151=""),"",$G151-'Settings'!$B$6)</f>
        <v/>
      </c>
      <c r="M151" s="15">
        <f>IF(OR($F151="",$G151=""),"",IF($K151&lt;=0,"",IF($L151&lt;0,"Expired",IF($L151&lt;='Settings'!$B$8,"Within 30 days",IF($L151&lt;='Settings'!$B$7,"Expiring soon","OK")))))</f>
        <v/>
      </c>
      <c r="N151" s="16">
        <f>IF($F151="","",$K151*N(IFERROR(INDEX('Catalogue'!$E$3:$E$82,MATCH($B151,'Catalogue'!$A$3:$A$82,0)),"")))</f>
        <v/>
      </c>
      <c r="O151" s="14">
        <f>IF(AND(ISNUMBER($L151),$L151&lt;='Settings'!$B$7,N($K151)&gt;0),SUMPRODUCT(($L$3:$L151&lt;='Settings'!$B$7)*ISNUMBER($L$3:$L151)*($K$3:$K151&gt;0)),"")</f>
        <v/>
      </c>
    </row>
    <row r="152">
      <c r="A152" s="5" t="n"/>
      <c r="B152" s="4" t="n"/>
      <c r="C152" s="15">
        <f>IF($B152="","",IFERROR(INDEX('Catalogue'!$B$3:$B$82,MATCH($B152,'Catalogue'!$A$3:$A$82,0)),""))</f>
        <v/>
      </c>
      <c r="D152" s="17">
        <f>IF($B152="","",IFERROR(INDEX('Catalogue'!$C$3:$C$82,MATCH($B152,'Catalogue'!$A$3:$A$82,0)),""))</f>
        <v/>
      </c>
      <c r="E152" s="17">
        <f>IF($B152="","",IFERROR(INDEX('Catalogue'!$D$3:$D$82,MATCH($B152,'Catalogue'!$A$3:$A$82,0)),""))</f>
        <v/>
      </c>
      <c r="F152" s="18" t="n"/>
      <c r="G152" s="5" t="n"/>
      <c r="H152" s="6" t="n"/>
      <c r="I152" s="6" t="n"/>
      <c r="J152" s="14">
        <f>IF($F152="","",COUNTIFS('Placements'!$E$3:$E$1002,$F152))</f>
        <v/>
      </c>
      <c r="K152" s="14">
        <f>IF($F152="","",N($H152)-N($I152)-N($J152))</f>
        <v/>
      </c>
      <c r="L152" s="14">
        <f>IF(OR($F152="",$G152=""),"",$G152-'Settings'!$B$6)</f>
        <v/>
      </c>
      <c r="M152" s="15">
        <f>IF(OR($F152="",$G152=""),"",IF($K152&lt;=0,"",IF($L152&lt;0,"Expired",IF($L152&lt;='Settings'!$B$8,"Within 30 days",IF($L152&lt;='Settings'!$B$7,"Expiring soon","OK")))))</f>
        <v/>
      </c>
      <c r="N152" s="16">
        <f>IF($F152="","",$K152*N(IFERROR(INDEX('Catalogue'!$E$3:$E$82,MATCH($B152,'Catalogue'!$A$3:$A$82,0)),"")))</f>
        <v/>
      </c>
      <c r="O152" s="14">
        <f>IF(AND(ISNUMBER($L152),$L152&lt;='Settings'!$B$7,N($K152)&gt;0),SUMPRODUCT(($L$3:$L152&lt;='Settings'!$B$7)*ISNUMBER($L$3:$L152)*($K$3:$K152&gt;0)),"")</f>
        <v/>
      </c>
    </row>
    <row r="153">
      <c r="A153" s="5" t="n"/>
      <c r="B153" s="4" t="n"/>
      <c r="C153" s="15">
        <f>IF($B153="","",IFERROR(INDEX('Catalogue'!$B$3:$B$82,MATCH($B153,'Catalogue'!$A$3:$A$82,0)),""))</f>
        <v/>
      </c>
      <c r="D153" s="17">
        <f>IF($B153="","",IFERROR(INDEX('Catalogue'!$C$3:$C$82,MATCH($B153,'Catalogue'!$A$3:$A$82,0)),""))</f>
        <v/>
      </c>
      <c r="E153" s="17">
        <f>IF($B153="","",IFERROR(INDEX('Catalogue'!$D$3:$D$82,MATCH($B153,'Catalogue'!$A$3:$A$82,0)),""))</f>
        <v/>
      </c>
      <c r="F153" s="18" t="n"/>
      <c r="G153" s="5" t="n"/>
      <c r="H153" s="6" t="n"/>
      <c r="I153" s="6" t="n"/>
      <c r="J153" s="14">
        <f>IF($F153="","",COUNTIFS('Placements'!$E$3:$E$1002,$F153))</f>
        <v/>
      </c>
      <c r="K153" s="14">
        <f>IF($F153="","",N($H153)-N($I153)-N($J153))</f>
        <v/>
      </c>
      <c r="L153" s="14">
        <f>IF(OR($F153="",$G153=""),"",$G153-'Settings'!$B$6)</f>
        <v/>
      </c>
      <c r="M153" s="15">
        <f>IF(OR($F153="",$G153=""),"",IF($K153&lt;=0,"",IF($L153&lt;0,"Expired",IF($L153&lt;='Settings'!$B$8,"Within 30 days",IF($L153&lt;='Settings'!$B$7,"Expiring soon","OK")))))</f>
        <v/>
      </c>
      <c r="N153" s="16">
        <f>IF($F153="","",$K153*N(IFERROR(INDEX('Catalogue'!$E$3:$E$82,MATCH($B153,'Catalogue'!$A$3:$A$82,0)),"")))</f>
        <v/>
      </c>
      <c r="O153" s="14">
        <f>IF(AND(ISNUMBER($L153),$L153&lt;='Settings'!$B$7,N($K153)&gt;0),SUMPRODUCT(($L$3:$L153&lt;='Settings'!$B$7)*ISNUMBER($L$3:$L153)*($K$3:$K153&gt;0)),"")</f>
        <v/>
      </c>
    </row>
    <row r="154">
      <c r="A154" s="5" t="n"/>
      <c r="B154" s="4" t="n"/>
      <c r="C154" s="15">
        <f>IF($B154="","",IFERROR(INDEX('Catalogue'!$B$3:$B$82,MATCH($B154,'Catalogue'!$A$3:$A$82,0)),""))</f>
        <v/>
      </c>
      <c r="D154" s="17">
        <f>IF($B154="","",IFERROR(INDEX('Catalogue'!$C$3:$C$82,MATCH($B154,'Catalogue'!$A$3:$A$82,0)),""))</f>
        <v/>
      </c>
      <c r="E154" s="17">
        <f>IF($B154="","",IFERROR(INDEX('Catalogue'!$D$3:$D$82,MATCH($B154,'Catalogue'!$A$3:$A$82,0)),""))</f>
        <v/>
      </c>
      <c r="F154" s="18" t="n"/>
      <c r="G154" s="5" t="n"/>
      <c r="H154" s="6" t="n"/>
      <c r="I154" s="6" t="n"/>
      <c r="J154" s="14">
        <f>IF($F154="","",COUNTIFS('Placements'!$E$3:$E$1002,$F154))</f>
        <v/>
      </c>
      <c r="K154" s="14">
        <f>IF($F154="","",N($H154)-N($I154)-N($J154))</f>
        <v/>
      </c>
      <c r="L154" s="14">
        <f>IF(OR($F154="",$G154=""),"",$G154-'Settings'!$B$6)</f>
        <v/>
      </c>
      <c r="M154" s="15">
        <f>IF(OR($F154="",$G154=""),"",IF($K154&lt;=0,"",IF($L154&lt;0,"Expired",IF($L154&lt;='Settings'!$B$8,"Within 30 days",IF($L154&lt;='Settings'!$B$7,"Expiring soon","OK")))))</f>
        <v/>
      </c>
      <c r="N154" s="16">
        <f>IF($F154="","",$K154*N(IFERROR(INDEX('Catalogue'!$E$3:$E$82,MATCH($B154,'Catalogue'!$A$3:$A$82,0)),"")))</f>
        <v/>
      </c>
      <c r="O154" s="14">
        <f>IF(AND(ISNUMBER($L154),$L154&lt;='Settings'!$B$7,N($K154)&gt;0),SUMPRODUCT(($L$3:$L154&lt;='Settings'!$B$7)*ISNUMBER($L$3:$L154)*($K$3:$K154&gt;0)),"")</f>
        <v/>
      </c>
    </row>
    <row r="155">
      <c r="A155" s="5" t="n"/>
      <c r="B155" s="4" t="n"/>
      <c r="C155" s="15">
        <f>IF($B155="","",IFERROR(INDEX('Catalogue'!$B$3:$B$82,MATCH($B155,'Catalogue'!$A$3:$A$82,0)),""))</f>
        <v/>
      </c>
      <c r="D155" s="17">
        <f>IF($B155="","",IFERROR(INDEX('Catalogue'!$C$3:$C$82,MATCH($B155,'Catalogue'!$A$3:$A$82,0)),""))</f>
        <v/>
      </c>
      <c r="E155" s="17">
        <f>IF($B155="","",IFERROR(INDEX('Catalogue'!$D$3:$D$82,MATCH($B155,'Catalogue'!$A$3:$A$82,0)),""))</f>
        <v/>
      </c>
      <c r="F155" s="18" t="n"/>
      <c r="G155" s="5" t="n"/>
      <c r="H155" s="6" t="n"/>
      <c r="I155" s="6" t="n"/>
      <c r="J155" s="14">
        <f>IF($F155="","",COUNTIFS('Placements'!$E$3:$E$1002,$F155))</f>
        <v/>
      </c>
      <c r="K155" s="14">
        <f>IF($F155="","",N($H155)-N($I155)-N($J155))</f>
        <v/>
      </c>
      <c r="L155" s="14">
        <f>IF(OR($F155="",$G155=""),"",$G155-'Settings'!$B$6)</f>
        <v/>
      </c>
      <c r="M155" s="15">
        <f>IF(OR($F155="",$G155=""),"",IF($K155&lt;=0,"",IF($L155&lt;0,"Expired",IF($L155&lt;='Settings'!$B$8,"Within 30 days",IF($L155&lt;='Settings'!$B$7,"Expiring soon","OK")))))</f>
        <v/>
      </c>
      <c r="N155" s="16">
        <f>IF($F155="","",$K155*N(IFERROR(INDEX('Catalogue'!$E$3:$E$82,MATCH($B155,'Catalogue'!$A$3:$A$82,0)),"")))</f>
        <v/>
      </c>
      <c r="O155" s="14">
        <f>IF(AND(ISNUMBER($L155),$L155&lt;='Settings'!$B$7,N($K155)&gt;0),SUMPRODUCT(($L$3:$L155&lt;='Settings'!$B$7)*ISNUMBER($L$3:$L155)*($K$3:$K155&gt;0)),"")</f>
        <v/>
      </c>
    </row>
    <row r="156">
      <c r="A156" s="5" t="n"/>
      <c r="B156" s="4" t="n"/>
      <c r="C156" s="15">
        <f>IF($B156="","",IFERROR(INDEX('Catalogue'!$B$3:$B$82,MATCH($B156,'Catalogue'!$A$3:$A$82,0)),""))</f>
        <v/>
      </c>
      <c r="D156" s="17">
        <f>IF($B156="","",IFERROR(INDEX('Catalogue'!$C$3:$C$82,MATCH($B156,'Catalogue'!$A$3:$A$82,0)),""))</f>
        <v/>
      </c>
      <c r="E156" s="17">
        <f>IF($B156="","",IFERROR(INDEX('Catalogue'!$D$3:$D$82,MATCH($B156,'Catalogue'!$A$3:$A$82,0)),""))</f>
        <v/>
      </c>
      <c r="F156" s="18" t="n"/>
      <c r="G156" s="5" t="n"/>
      <c r="H156" s="6" t="n"/>
      <c r="I156" s="6" t="n"/>
      <c r="J156" s="14">
        <f>IF($F156="","",COUNTIFS('Placements'!$E$3:$E$1002,$F156))</f>
        <v/>
      </c>
      <c r="K156" s="14">
        <f>IF($F156="","",N($H156)-N($I156)-N($J156))</f>
        <v/>
      </c>
      <c r="L156" s="14">
        <f>IF(OR($F156="",$G156=""),"",$G156-'Settings'!$B$6)</f>
        <v/>
      </c>
      <c r="M156" s="15">
        <f>IF(OR($F156="",$G156=""),"",IF($K156&lt;=0,"",IF($L156&lt;0,"Expired",IF($L156&lt;='Settings'!$B$8,"Within 30 days",IF($L156&lt;='Settings'!$B$7,"Expiring soon","OK")))))</f>
        <v/>
      </c>
      <c r="N156" s="16">
        <f>IF($F156="","",$K156*N(IFERROR(INDEX('Catalogue'!$E$3:$E$82,MATCH($B156,'Catalogue'!$A$3:$A$82,0)),"")))</f>
        <v/>
      </c>
      <c r="O156" s="14">
        <f>IF(AND(ISNUMBER($L156),$L156&lt;='Settings'!$B$7,N($K156)&gt;0),SUMPRODUCT(($L$3:$L156&lt;='Settings'!$B$7)*ISNUMBER($L$3:$L156)*($K$3:$K156&gt;0)),"")</f>
        <v/>
      </c>
    </row>
    <row r="157">
      <c r="A157" s="5" t="n"/>
      <c r="B157" s="4" t="n"/>
      <c r="C157" s="15">
        <f>IF($B157="","",IFERROR(INDEX('Catalogue'!$B$3:$B$82,MATCH($B157,'Catalogue'!$A$3:$A$82,0)),""))</f>
        <v/>
      </c>
      <c r="D157" s="17">
        <f>IF($B157="","",IFERROR(INDEX('Catalogue'!$C$3:$C$82,MATCH($B157,'Catalogue'!$A$3:$A$82,0)),""))</f>
        <v/>
      </c>
      <c r="E157" s="17">
        <f>IF($B157="","",IFERROR(INDEX('Catalogue'!$D$3:$D$82,MATCH($B157,'Catalogue'!$A$3:$A$82,0)),""))</f>
        <v/>
      </c>
      <c r="F157" s="18" t="n"/>
      <c r="G157" s="5" t="n"/>
      <c r="H157" s="6" t="n"/>
      <c r="I157" s="6" t="n"/>
      <c r="J157" s="14">
        <f>IF($F157="","",COUNTIFS('Placements'!$E$3:$E$1002,$F157))</f>
        <v/>
      </c>
      <c r="K157" s="14">
        <f>IF($F157="","",N($H157)-N($I157)-N($J157))</f>
        <v/>
      </c>
      <c r="L157" s="14">
        <f>IF(OR($F157="",$G157=""),"",$G157-'Settings'!$B$6)</f>
        <v/>
      </c>
      <c r="M157" s="15">
        <f>IF(OR($F157="",$G157=""),"",IF($K157&lt;=0,"",IF($L157&lt;0,"Expired",IF($L157&lt;='Settings'!$B$8,"Within 30 days",IF($L157&lt;='Settings'!$B$7,"Expiring soon","OK")))))</f>
        <v/>
      </c>
      <c r="N157" s="16">
        <f>IF($F157="","",$K157*N(IFERROR(INDEX('Catalogue'!$E$3:$E$82,MATCH($B157,'Catalogue'!$A$3:$A$82,0)),"")))</f>
        <v/>
      </c>
      <c r="O157" s="14">
        <f>IF(AND(ISNUMBER($L157),$L157&lt;='Settings'!$B$7,N($K157)&gt;0),SUMPRODUCT(($L$3:$L157&lt;='Settings'!$B$7)*ISNUMBER($L$3:$L157)*($K$3:$K157&gt;0)),"")</f>
        <v/>
      </c>
    </row>
    <row r="158">
      <c r="A158" s="5" t="n"/>
      <c r="B158" s="4" t="n"/>
      <c r="C158" s="15">
        <f>IF($B158="","",IFERROR(INDEX('Catalogue'!$B$3:$B$82,MATCH($B158,'Catalogue'!$A$3:$A$82,0)),""))</f>
        <v/>
      </c>
      <c r="D158" s="17">
        <f>IF($B158="","",IFERROR(INDEX('Catalogue'!$C$3:$C$82,MATCH($B158,'Catalogue'!$A$3:$A$82,0)),""))</f>
        <v/>
      </c>
      <c r="E158" s="17">
        <f>IF($B158="","",IFERROR(INDEX('Catalogue'!$D$3:$D$82,MATCH($B158,'Catalogue'!$A$3:$A$82,0)),""))</f>
        <v/>
      </c>
      <c r="F158" s="18" t="n"/>
      <c r="G158" s="5" t="n"/>
      <c r="H158" s="6" t="n"/>
      <c r="I158" s="6" t="n"/>
      <c r="J158" s="14">
        <f>IF($F158="","",COUNTIFS('Placements'!$E$3:$E$1002,$F158))</f>
        <v/>
      </c>
      <c r="K158" s="14">
        <f>IF($F158="","",N($H158)-N($I158)-N($J158))</f>
        <v/>
      </c>
      <c r="L158" s="14">
        <f>IF(OR($F158="",$G158=""),"",$G158-'Settings'!$B$6)</f>
        <v/>
      </c>
      <c r="M158" s="15">
        <f>IF(OR($F158="",$G158=""),"",IF($K158&lt;=0,"",IF($L158&lt;0,"Expired",IF($L158&lt;='Settings'!$B$8,"Within 30 days",IF($L158&lt;='Settings'!$B$7,"Expiring soon","OK")))))</f>
        <v/>
      </c>
      <c r="N158" s="16">
        <f>IF($F158="","",$K158*N(IFERROR(INDEX('Catalogue'!$E$3:$E$82,MATCH($B158,'Catalogue'!$A$3:$A$82,0)),"")))</f>
        <v/>
      </c>
      <c r="O158" s="14">
        <f>IF(AND(ISNUMBER($L158),$L158&lt;='Settings'!$B$7,N($K158)&gt;0),SUMPRODUCT(($L$3:$L158&lt;='Settings'!$B$7)*ISNUMBER($L$3:$L158)*($K$3:$K158&gt;0)),"")</f>
        <v/>
      </c>
    </row>
    <row r="159">
      <c r="A159" s="5" t="n"/>
      <c r="B159" s="4" t="n"/>
      <c r="C159" s="15">
        <f>IF($B159="","",IFERROR(INDEX('Catalogue'!$B$3:$B$82,MATCH($B159,'Catalogue'!$A$3:$A$82,0)),""))</f>
        <v/>
      </c>
      <c r="D159" s="17">
        <f>IF($B159="","",IFERROR(INDEX('Catalogue'!$C$3:$C$82,MATCH($B159,'Catalogue'!$A$3:$A$82,0)),""))</f>
        <v/>
      </c>
      <c r="E159" s="17">
        <f>IF($B159="","",IFERROR(INDEX('Catalogue'!$D$3:$D$82,MATCH($B159,'Catalogue'!$A$3:$A$82,0)),""))</f>
        <v/>
      </c>
      <c r="F159" s="18" t="n"/>
      <c r="G159" s="5" t="n"/>
      <c r="H159" s="6" t="n"/>
      <c r="I159" s="6" t="n"/>
      <c r="J159" s="14">
        <f>IF($F159="","",COUNTIFS('Placements'!$E$3:$E$1002,$F159))</f>
        <v/>
      </c>
      <c r="K159" s="14">
        <f>IF($F159="","",N($H159)-N($I159)-N($J159))</f>
        <v/>
      </c>
      <c r="L159" s="14">
        <f>IF(OR($F159="",$G159=""),"",$G159-'Settings'!$B$6)</f>
        <v/>
      </c>
      <c r="M159" s="15">
        <f>IF(OR($F159="",$G159=""),"",IF($K159&lt;=0,"",IF($L159&lt;0,"Expired",IF($L159&lt;='Settings'!$B$8,"Within 30 days",IF($L159&lt;='Settings'!$B$7,"Expiring soon","OK")))))</f>
        <v/>
      </c>
      <c r="N159" s="16">
        <f>IF($F159="","",$K159*N(IFERROR(INDEX('Catalogue'!$E$3:$E$82,MATCH($B159,'Catalogue'!$A$3:$A$82,0)),"")))</f>
        <v/>
      </c>
      <c r="O159" s="14">
        <f>IF(AND(ISNUMBER($L159),$L159&lt;='Settings'!$B$7,N($K159)&gt;0),SUMPRODUCT(($L$3:$L159&lt;='Settings'!$B$7)*ISNUMBER($L$3:$L159)*($K$3:$K159&gt;0)),"")</f>
        <v/>
      </c>
    </row>
    <row r="160">
      <c r="A160" s="5" t="n"/>
      <c r="B160" s="4" t="n"/>
      <c r="C160" s="15">
        <f>IF($B160="","",IFERROR(INDEX('Catalogue'!$B$3:$B$82,MATCH($B160,'Catalogue'!$A$3:$A$82,0)),""))</f>
        <v/>
      </c>
      <c r="D160" s="17">
        <f>IF($B160="","",IFERROR(INDEX('Catalogue'!$C$3:$C$82,MATCH($B160,'Catalogue'!$A$3:$A$82,0)),""))</f>
        <v/>
      </c>
      <c r="E160" s="17">
        <f>IF($B160="","",IFERROR(INDEX('Catalogue'!$D$3:$D$82,MATCH($B160,'Catalogue'!$A$3:$A$82,0)),""))</f>
        <v/>
      </c>
      <c r="F160" s="18" t="n"/>
      <c r="G160" s="5" t="n"/>
      <c r="H160" s="6" t="n"/>
      <c r="I160" s="6" t="n"/>
      <c r="J160" s="14">
        <f>IF($F160="","",COUNTIFS('Placements'!$E$3:$E$1002,$F160))</f>
        <v/>
      </c>
      <c r="K160" s="14">
        <f>IF($F160="","",N($H160)-N($I160)-N($J160))</f>
        <v/>
      </c>
      <c r="L160" s="14">
        <f>IF(OR($F160="",$G160=""),"",$G160-'Settings'!$B$6)</f>
        <v/>
      </c>
      <c r="M160" s="15">
        <f>IF(OR($F160="",$G160=""),"",IF($K160&lt;=0,"",IF($L160&lt;0,"Expired",IF($L160&lt;='Settings'!$B$8,"Within 30 days",IF($L160&lt;='Settings'!$B$7,"Expiring soon","OK")))))</f>
        <v/>
      </c>
      <c r="N160" s="16">
        <f>IF($F160="","",$K160*N(IFERROR(INDEX('Catalogue'!$E$3:$E$82,MATCH($B160,'Catalogue'!$A$3:$A$82,0)),"")))</f>
        <v/>
      </c>
      <c r="O160" s="14">
        <f>IF(AND(ISNUMBER($L160),$L160&lt;='Settings'!$B$7,N($K160)&gt;0),SUMPRODUCT(($L$3:$L160&lt;='Settings'!$B$7)*ISNUMBER($L$3:$L160)*($K$3:$K160&gt;0)),"")</f>
        <v/>
      </c>
    </row>
    <row r="161">
      <c r="A161" s="5" t="n"/>
      <c r="B161" s="4" t="n"/>
      <c r="C161" s="15">
        <f>IF($B161="","",IFERROR(INDEX('Catalogue'!$B$3:$B$82,MATCH($B161,'Catalogue'!$A$3:$A$82,0)),""))</f>
        <v/>
      </c>
      <c r="D161" s="17">
        <f>IF($B161="","",IFERROR(INDEX('Catalogue'!$C$3:$C$82,MATCH($B161,'Catalogue'!$A$3:$A$82,0)),""))</f>
        <v/>
      </c>
      <c r="E161" s="17">
        <f>IF($B161="","",IFERROR(INDEX('Catalogue'!$D$3:$D$82,MATCH($B161,'Catalogue'!$A$3:$A$82,0)),""))</f>
        <v/>
      </c>
      <c r="F161" s="18" t="n"/>
      <c r="G161" s="5" t="n"/>
      <c r="H161" s="6" t="n"/>
      <c r="I161" s="6" t="n"/>
      <c r="J161" s="14">
        <f>IF($F161="","",COUNTIFS('Placements'!$E$3:$E$1002,$F161))</f>
        <v/>
      </c>
      <c r="K161" s="14">
        <f>IF($F161="","",N($H161)-N($I161)-N($J161))</f>
        <v/>
      </c>
      <c r="L161" s="14">
        <f>IF(OR($F161="",$G161=""),"",$G161-'Settings'!$B$6)</f>
        <v/>
      </c>
      <c r="M161" s="15">
        <f>IF(OR($F161="",$G161=""),"",IF($K161&lt;=0,"",IF($L161&lt;0,"Expired",IF($L161&lt;='Settings'!$B$8,"Within 30 days",IF($L161&lt;='Settings'!$B$7,"Expiring soon","OK")))))</f>
        <v/>
      </c>
      <c r="N161" s="16">
        <f>IF($F161="","",$K161*N(IFERROR(INDEX('Catalogue'!$E$3:$E$82,MATCH($B161,'Catalogue'!$A$3:$A$82,0)),"")))</f>
        <v/>
      </c>
      <c r="O161" s="14">
        <f>IF(AND(ISNUMBER($L161),$L161&lt;='Settings'!$B$7,N($K161)&gt;0),SUMPRODUCT(($L$3:$L161&lt;='Settings'!$B$7)*ISNUMBER($L$3:$L161)*($K$3:$K161&gt;0)),"")</f>
        <v/>
      </c>
    </row>
    <row r="162">
      <c r="A162" s="5" t="n"/>
      <c r="B162" s="4" t="n"/>
      <c r="C162" s="15">
        <f>IF($B162="","",IFERROR(INDEX('Catalogue'!$B$3:$B$82,MATCH($B162,'Catalogue'!$A$3:$A$82,0)),""))</f>
        <v/>
      </c>
      <c r="D162" s="17">
        <f>IF($B162="","",IFERROR(INDEX('Catalogue'!$C$3:$C$82,MATCH($B162,'Catalogue'!$A$3:$A$82,0)),""))</f>
        <v/>
      </c>
      <c r="E162" s="17">
        <f>IF($B162="","",IFERROR(INDEX('Catalogue'!$D$3:$D$82,MATCH($B162,'Catalogue'!$A$3:$A$82,0)),""))</f>
        <v/>
      </c>
      <c r="F162" s="18" t="n"/>
      <c r="G162" s="5" t="n"/>
      <c r="H162" s="6" t="n"/>
      <c r="I162" s="6" t="n"/>
      <c r="J162" s="14">
        <f>IF($F162="","",COUNTIFS('Placements'!$E$3:$E$1002,$F162))</f>
        <v/>
      </c>
      <c r="K162" s="14">
        <f>IF($F162="","",N($H162)-N($I162)-N($J162))</f>
        <v/>
      </c>
      <c r="L162" s="14">
        <f>IF(OR($F162="",$G162=""),"",$G162-'Settings'!$B$6)</f>
        <v/>
      </c>
      <c r="M162" s="15">
        <f>IF(OR($F162="",$G162=""),"",IF($K162&lt;=0,"",IF($L162&lt;0,"Expired",IF($L162&lt;='Settings'!$B$8,"Within 30 days",IF($L162&lt;='Settings'!$B$7,"Expiring soon","OK")))))</f>
        <v/>
      </c>
      <c r="N162" s="16">
        <f>IF($F162="","",$K162*N(IFERROR(INDEX('Catalogue'!$E$3:$E$82,MATCH($B162,'Catalogue'!$A$3:$A$82,0)),"")))</f>
        <v/>
      </c>
      <c r="O162" s="14">
        <f>IF(AND(ISNUMBER($L162),$L162&lt;='Settings'!$B$7,N($K162)&gt;0),SUMPRODUCT(($L$3:$L162&lt;='Settings'!$B$7)*ISNUMBER($L$3:$L162)*($K$3:$K162&gt;0)),"")</f>
        <v/>
      </c>
    </row>
    <row r="163">
      <c r="A163" s="5" t="n"/>
      <c r="B163" s="4" t="n"/>
      <c r="C163" s="15">
        <f>IF($B163="","",IFERROR(INDEX('Catalogue'!$B$3:$B$82,MATCH($B163,'Catalogue'!$A$3:$A$82,0)),""))</f>
        <v/>
      </c>
      <c r="D163" s="17">
        <f>IF($B163="","",IFERROR(INDEX('Catalogue'!$C$3:$C$82,MATCH($B163,'Catalogue'!$A$3:$A$82,0)),""))</f>
        <v/>
      </c>
      <c r="E163" s="17">
        <f>IF($B163="","",IFERROR(INDEX('Catalogue'!$D$3:$D$82,MATCH($B163,'Catalogue'!$A$3:$A$82,0)),""))</f>
        <v/>
      </c>
      <c r="F163" s="18" t="n"/>
      <c r="G163" s="5" t="n"/>
      <c r="H163" s="6" t="n"/>
      <c r="I163" s="6" t="n"/>
      <c r="J163" s="14">
        <f>IF($F163="","",COUNTIFS('Placements'!$E$3:$E$1002,$F163))</f>
        <v/>
      </c>
      <c r="K163" s="14">
        <f>IF($F163="","",N($H163)-N($I163)-N($J163))</f>
        <v/>
      </c>
      <c r="L163" s="14">
        <f>IF(OR($F163="",$G163=""),"",$G163-'Settings'!$B$6)</f>
        <v/>
      </c>
      <c r="M163" s="15">
        <f>IF(OR($F163="",$G163=""),"",IF($K163&lt;=0,"",IF($L163&lt;0,"Expired",IF($L163&lt;='Settings'!$B$8,"Within 30 days",IF($L163&lt;='Settings'!$B$7,"Expiring soon","OK")))))</f>
        <v/>
      </c>
      <c r="N163" s="16">
        <f>IF($F163="","",$K163*N(IFERROR(INDEX('Catalogue'!$E$3:$E$82,MATCH($B163,'Catalogue'!$A$3:$A$82,0)),"")))</f>
        <v/>
      </c>
      <c r="O163" s="14">
        <f>IF(AND(ISNUMBER($L163),$L163&lt;='Settings'!$B$7,N($K163)&gt;0),SUMPRODUCT(($L$3:$L163&lt;='Settings'!$B$7)*ISNUMBER($L$3:$L163)*($K$3:$K163&gt;0)),"")</f>
        <v/>
      </c>
    </row>
    <row r="164">
      <c r="A164" s="5" t="n"/>
      <c r="B164" s="4" t="n"/>
      <c r="C164" s="15">
        <f>IF($B164="","",IFERROR(INDEX('Catalogue'!$B$3:$B$82,MATCH($B164,'Catalogue'!$A$3:$A$82,0)),""))</f>
        <v/>
      </c>
      <c r="D164" s="17">
        <f>IF($B164="","",IFERROR(INDEX('Catalogue'!$C$3:$C$82,MATCH($B164,'Catalogue'!$A$3:$A$82,0)),""))</f>
        <v/>
      </c>
      <c r="E164" s="17">
        <f>IF($B164="","",IFERROR(INDEX('Catalogue'!$D$3:$D$82,MATCH($B164,'Catalogue'!$A$3:$A$82,0)),""))</f>
        <v/>
      </c>
      <c r="F164" s="18" t="n"/>
      <c r="G164" s="5" t="n"/>
      <c r="H164" s="6" t="n"/>
      <c r="I164" s="6" t="n"/>
      <c r="J164" s="14">
        <f>IF($F164="","",COUNTIFS('Placements'!$E$3:$E$1002,$F164))</f>
        <v/>
      </c>
      <c r="K164" s="14">
        <f>IF($F164="","",N($H164)-N($I164)-N($J164))</f>
        <v/>
      </c>
      <c r="L164" s="14">
        <f>IF(OR($F164="",$G164=""),"",$G164-'Settings'!$B$6)</f>
        <v/>
      </c>
      <c r="M164" s="15">
        <f>IF(OR($F164="",$G164=""),"",IF($K164&lt;=0,"",IF($L164&lt;0,"Expired",IF($L164&lt;='Settings'!$B$8,"Within 30 days",IF($L164&lt;='Settings'!$B$7,"Expiring soon","OK")))))</f>
        <v/>
      </c>
      <c r="N164" s="16">
        <f>IF($F164="","",$K164*N(IFERROR(INDEX('Catalogue'!$E$3:$E$82,MATCH($B164,'Catalogue'!$A$3:$A$82,0)),"")))</f>
        <v/>
      </c>
      <c r="O164" s="14">
        <f>IF(AND(ISNUMBER($L164),$L164&lt;='Settings'!$B$7,N($K164)&gt;0),SUMPRODUCT(($L$3:$L164&lt;='Settings'!$B$7)*ISNUMBER($L$3:$L164)*($K$3:$K164&gt;0)),"")</f>
        <v/>
      </c>
    </row>
    <row r="165">
      <c r="A165" s="5" t="n"/>
      <c r="B165" s="4" t="n"/>
      <c r="C165" s="15">
        <f>IF($B165="","",IFERROR(INDEX('Catalogue'!$B$3:$B$82,MATCH($B165,'Catalogue'!$A$3:$A$82,0)),""))</f>
        <v/>
      </c>
      <c r="D165" s="17">
        <f>IF($B165="","",IFERROR(INDEX('Catalogue'!$C$3:$C$82,MATCH($B165,'Catalogue'!$A$3:$A$82,0)),""))</f>
        <v/>
      </c>
      <c r="E165" s="17">
        <f>IF($B165="","",IFERROR(INDEX('Catalogue'!$D$3:$D$82,MATCH($B165,'Catalogue'!$A$3:$A$82,0)),""))</f>
        <v/>
      </c>
      <c r="F165" s="18" t="n"/>
      <c r="G165" s="5" t="n"/>
      <c r="H165" s="6" t="n"/>
      <c r="I165" s="6" t="n"/>
      <c r="J165" s="14">
        <f>IF($F165="","",COUNTIFS('Placements'!$E$3:$E$1002,$F165))</f>
        <v/>
      </c>
      <c r="K165" s="14">
        <f>IF($F165="","",N($H165)-N($I165)-N($J165))</f>
        <v/>
      </c>
      <c r="L165" s="14">
        <f>IF(OR($F165="",$G165=""),"",$G165-'Settings'!$B$6)</f>
        <v/>
      </c>
      <c r="M165" s="15">
        <f>IF(OR($F165="",$G165=""),"",IF($K165&lt;=0,"",IF($L165&lt;0,"Expired",IF($L165&lt;='Settings'!$B$8,"Within 30 days",IF($L165&lt;='Settings'!$B$7,"Expiring soon","OK")))))</f>
        <v/>
      </c>
      <c r="N165" s="16">
        <f>IF($F165="","",$K165*N(IFERROR(INDEX('Catalogue'!$E$3:$E$82,MATCH($B165,'Catalogue'!$A$3:$A$82,0)),"")))</f>
        <v/>
      </c>
      <c r="O165" s="14">
        <f>IF(AND(ISNUMBER($L165),$L165&lt;='Settings'!$B$7,N($K165)&gt;0),SUMPRODUCT(($L$3:$L165&lt;='Settings'!$B$7)*ISNUMBER($L$3:$L165)*($K$3:$K165&gt;0)),"")</f>
        <v/>
      </c>
    </row>
    <row r="166">
      <c r="A166" s="5" t="n"/>
      <c r="B166" s="4" t="n"/>
      <c r="C166" s="15">
        <f>IF($B166="","",IFERROR(INDEX('Catalogue'!$B$3:$B$82,MATCH($B166,'Catalogue'!$A$3:$A$82,0)),""))</f>
        <v/>
      </c>
      <c r="D166" s="17">
        <f>IF($B166="","",IFERROR(INDEX('Catalogue'!$C$3:$C$82,MATCH($B166,'Catalogue'!$A$3:$A$82,0)),""))</f>
        <v/>
      </c>
      <c r="E166" s="17">
        <f>IF($B166="","",IFERROR(INDEX('Catalogue'!$D$3:$D$82,MATCH($B166,'Catalogue'!$A$3:$A$82,0)),""))</f>
        <v/>
      </c>
      <c r="F166" s="18" t="n"/>
      <c r="G166" s="5" t="n"/>
      <c r="H166" s="6" t="n"/>
      <c r="I166" s="6" t="n"/>
      <c r="J166" s="14">
        <f>IF($F166="","",COUNTIFS('Placements'!$E$3:$E$1002,$F166))</f>
        <v/>
      </c>
      <c r="K166" s="14">
        <f>IF($F166="","",N($H166)-N($I166)-N($J166))</f>
        <v/>
      </c>
      <c r="L166" s="14">
        <f>IF(OR($F166="",$G166=""),"",$G166-'Settings'!$B$6)</f>
        <v/>
      </c>
      <c r="M166" s="15">
        <f>IF(OR($F166="",$G166=""),"",IF($K166&lt;=0,"",IF($L166&lt;0,"Expired",IF($L166&lt;='Settings'!$B$8,"Within 30 days",IF($L166&lt;='Settings'!$B$7,"Expiring soon","OK")))))</f>
        <v/>
      </c>
      <c r="N166" s="16">
        <f>IF($F166="","",$K166*N(IFERROR(INDEX('Catalogue'!$E$3:$E$82,MATCH($B166,'Catalogue'!$A$3:$A$82,0)),"")))</f>
        <v/>
      </c>
      <c r="O166" s="14">
        <f>IF(AND(ISNUMBER($L166),$L166&lt;='Settings'!$B$7,N($K166)&gt;0),SUMPRODUCT(($L$3:$L166&lt;='Settings'!$B$7)*ISNUMBER($L$3:$L166)*($K$3:$K166&gt;0)),"")</f>
        <v/>
      </c>
    </row>
    <row r="167">
      <c r="A167" s="5" t="n"/>
      <c r="B167" s="4" t="n"/>
      <c r="C167" s="15">
        <f>IF($B167="","",IFERROR(INDEX('Catalogue'!$B$3:$B$82,MATCH($B167,'Catalogue'!$A$3:$A$82,0)),""))</f>
        <v/>
      </c>
      <c r="D167" s="17">
        <f>IF($B167="","",IFERROR(INDEX('Catalogue'!$C$3:$C$82,MATCH($B167,'Catalogue'!$A$3:$A$82,0)),""))</f>
        <v/>
      </c>
      <c r="E167" s="17">
        <f>IF($B167="","",IFERROR(INDEX('Catalogue'!$D$3:$D$82,MATCH($B167,'Catalogue'!$A$3:$A$82,0)),""))</f>
        <v/>
      </c>
      <c r="F167" s="18" t="n"/>
      <c r="G167" s="5" t="n"/>
      <c r="H167" s="6" t="n"/>
      <c r="I167" s="6" t="n"/>
      <c r="J167" s="14">
        <f>IF($F167="","",COUNTIFS('Placements'!$E$3:$E$1002,$F167))</f>
        <v/>
      </c>
      <c r="K167" s="14">
        <f>IF($F167="","",N($H167)-N($I167)-N($J167))</f>
        <v/>
      </c>
      <c r="L167" s="14">
        <f>IF(OR($F167="",$G167=""),"",$G167-'Settings'!$B$6)</f>
        <v/>
      </c>
      <c r="M167" s="15">
        <f>IF(OR($F167="",$G167=""),"",IF($K167&lt;=0,"",IF($L167&lt;0,"Expired",IF($L167&lt;='Settings'!$B$8,"Within 30 days",IF($L167&lt;='Settings'!$B$7,"Expiring soon","OK")))))</f>
        <v/>
      </c>
      <c r="N167" s="16">
        <f>IF($F167="","",$K167*N(IFERROR(INDEX('Catalogue'!$E$3:$E$82,MATCH($B167,'Catalogue'!$A$3:$A$82,0)),"")))</f>
        <v/>
      </c>
      <c r="O167" s="14">
        <f>IF(AND(ISNUMBER($L167),$L167&lt;='Settings'!$B$7,N($K167)&gt;0),SUMPRODUCT(($L$3:$L167&lt;='Settings'!$B$7)*ISNUMBER($L$3:$L167)*($K$3:$K167&gt;0)),"")</f>
        <v/>
      </c>
    </row>
    <row r="168">
      <c r="A168" s="5" t="n"/>
      <c r="B168" s="4" t="n"/>
      <c r="C168" s="15">
        <f>IF($B168="","",IFERROR(INDEX('Catalogue'!$B$3:$B$82,MATCH($B168,'Catalogue'!$A$3:$A$82,0)),""))</f>
        <v/>
      </c>
      <c r="D168" s="17">
        <f>IF($B168="","",IFERROR(INDEX('Catalogue'!$C$3:$C$82,MATCH($B168,'Catalogue'!$A$3:$A$82,0)),""))</f>
        <v/>
      </c>
      <c r="E168" s="17">
        <f>IF($B168="","",IFERROR(INDEX('Catalogue'!$D$3:$D$82,MATCH($B168,'Catalogue'!$A$3:$A$82,0)),""))</f>
        <v/>
      </c>
      <c r="F168" s="18" t="n"/>
      <c r="G168" s="5" t="n"/>
      <c r="H168" s="6" t="n"/>
      <c r="I168" s="6" t="n"/>
      <c r="J168" s="14">
        <f>IF($F168="","",COUNTIFS('Placements'!$E$3:$E$1002,$F168))</f>
        <v/>
      </c>
      <c r="K168" s="14">
        <f>IF($F168="","",N($H168)-N($I168)-N($J168))</f>
        <v/>
      </c>
      <c r="L168" s="14">
        <f>IF(OR($F168="",$G168=""),"",$G168-'Settings'!$B$6)</f>
        <v/>
      </c>
      <c r="M168" s="15">
        <f>IF(OR($F168="",$G168=""),"",IF($K168&lt;=0,"",IF($L168&lt;0,"Expired",IF($L168&lt;='Settings'!$B$8,"Within 30 days",IF($L168&lt;='Settings'!$B$7,"Expiring soon","OK")))))</f>
        <v/>
      </c>
      <c r="N168" s="16">
        <f>IF($F168="","",$K168*N(IFERROR(INDEX('Catalogue'!$E$3:$E$82,MATCH($B168,'Catalogue'!$A$3:$A$82,0)),"")))</f>
        <v/>
      </c>
      <c r="O168" s="14">
        <f>IF(AND(ISNUMBER($L168),$L168&lt;='Settings'!$B$7,N($K168)&gt;0),SUMPRODUCT(($L$3:$L168&lt;='Settings'!$B$7)*ISNUMBER($L$3:$L168)*($K$3:$K168&gt;0)),"")</f>
        <v/>
      </c>
    </row>
    <row r="169">
      <c r="A169" s="5" t="n"/>
      <c r="B169" s="4" t="n"/>
      <c r="C169" s="15">
        <f>IF($B169="","",IFERROR(INDEX('Catalogue'!$B$3:$B$82,MATCH($B169,'Catalogue'!$A$3:$A$82,0)),""))</f>
        <v/>
      </c>
      <c r="D169" s="17">
        <f>IF($B169="","",IFERROR(INDEX('Catalogue'!$C$3:$C$82,MATCH($B169,'Catalogue'!$A$3:$A$82,0)),""))</f>
        <v/>
      </c>
      <c r="E169" s="17">
        <f>IF($B169="","",IFERROR(INDEX('Catalogue'!$D$3:$D$82,MATCH($B169,'Catalogue'!$A$3:$A$82,0)),""))</f>
        <v/>
      </c>
      <c r="F169" s="18" t="n"/>
      <c r="G169" s="5" t="n"/>
      <c r="H169" s="6" t="n"/>
      <c r="I169" s="6" t="n"/>
      <c r="J169" s="14">
        <f>IF($F169="","",COUNTIFS('Placements'!$E$3:$E$1002,$F169))</f>
        <v/>
      </c>
      <c r="K169" s="14">
        <f>IF($F169="","",N($H169)-N($I169)-N($J169))</f>
        <v/>
      </c>
      <c r="L169" s="14">
        <f>IF(OR($F169="",$G169=""),"",$G169-'Settings'!$B$6)</f>
        <v/>
      </c>
      <c r="M169" s="15">
        <f>IF(OR($F169="",$G169=""),"",IF($K169&lt;=0,"",IF($L169&lt;0,"Expired",IF($L169&lt;='Settings'!$B$8,"Within 30 days",IF($L169&lt;='Settings'!$B$7,"Expiring soon","OK")))))</f>
        <v/>
      </c>
      <c r="N169" s="16">
        <f>IF($F169="","",$K169*N(IFERROR(INDEX('Catalogue'!$E$3:$E$82,MATCH($B169,'Catalogue'!$A$3:$A$82,0)),"")))</f>
        <v/>
      </c>
      <c r="O169" s="14">
        <f>IF(AND(ISNUMBER($L169),$L169&lt;='Settings'!$B$7,N($K169)&gt;0),SUMPRODUCT(($L$3:$L169&lt;='Settings'!$B$7)*ISNUMBER($L$3:$L169)*($K$3:$K169&gt;0)),"")</f>
        <v/>
      </c>
    </row>
    <row r="170">
      <c r="A170" s="5" t="n"/>
      <c r="B170" s="4" t="n"/>
      <c r="C170" s="15">
        <f>IF($B170="","",IFERROR(INDEX('Catalogue'!$B$3:$B$82,MATCH($B170,'Catalogue'!$A$3:$A$82,0)),""))</f>
        <v/>
      </c>
      <c r="D170" s="17">
        <f>IF($B170="","",IFERROR(INDEX('Catalogue'!$C$3:$C$82,MATCH($B170,'Catalogue'!$A$3:$A$82,0)),""))</f>
        <v/>
      </c>
      <c r="E170" s="17">
        <f>IF($B170="","",IFERROR(INDEX('Catalogue'!$D$3:$D$82,MATCH($B170,'Catalogue'!$A$3:$A$82,0)),""))</f>
        <v/>
      </c>
      <c r="F170" s="18" t="n"/>
      <c r="G170" s="5" t="n"/>
      <c r="H170" s="6" t="n"/>
      <c r="I170" s="6" t="n"/>
      <c r="J170" s="14">
        <f>IF($F170="","",COUNTIFS('Placements'!$E$3:$E$1002,$F170))</f>
        <v/>
      </c>
      <c r="K170" s="14">
        <f>IF($F170="","",N($H170)-N($I170)-N($J170))</f>
        <v/>
      </c>
      <c r="L170" s="14">
        <f>IF(OR($F170="",$G170=""),"",$G170-'Settings'!$B$6)</f>
        <v/>
      </c>
      <c r="M170" s="15">
        <f>IF(OR($F170="",$G170=""),"",IF($K170&lt;=0,"",IF($L170&lt;0,"Expired",IF($L170&lt;='Settings'!$B$8,"Within 30 days",IF($L170&lt;='Settings'!$B$7,"Expiring soon","OK")))))</f>
        <v/>
      </c>
      <c r="N170" s="16">
        <f>IF($F170="","",$K170*N(IFERROR(INDEX('Catalogue'!$E$3:$E$82,MATCH($B170,'Catalogue'!$A$3:$A$82,0)),"")))</f>
        <v/>
      </c>
      <c r="O170" s="14">
        <f>IF(AND(ISNUMBER($L170),$L170&lt;='Settings'!$B$7,N($K170)&gt;0),SUMPRODUCT(($L$3:$L170&lt;='Settings'!$B$7)*ISNUMBER($L$3:$L170)*($K$3:$K170&gt;0)),"")</f>
        <v/>
      </c>
    </row>
    <row r="171">
      <c r="A171" s="5" t="n"/>
      <c r="B171" s="4" t="n"/>
      <c r="C171" s="15">
        <f>IF($B171="","",IFERROR(INDEX('Catalogue'!$B$3:$B$82,MATCH($B171,'Catalogue'!$A$3:$A$82,0)),""))</f>
        <v/>
      </c>
      <c r="D171" s="17">
        <f>IF($B171="","",IFERROR(INDEX('Catalogue'!$C$3:$C$82,MATCH($B171,'Catalogue'!$A$3:$A$82,0)),""))</f>
        <v/>
      </c>
      <c r="E171" s="17">
        <f>IF($B171="","",IFERROR(INDEX('Catalogue'!$D$3:$D$82,MATCH($B171,'Catalogue'!$A$3:$A$82,0)),""))</f>
        <v/>
      </c>
      <c r="F171" s="18" t="n"/>
      <c r="G171" s="5" t="n"/>
      <c r="H171" s="6" t="n"/>
      <c r="I171" s="6" t="n"/>
      <c r="J171" s="14">
        <f>IF($F171="","",COUNTIFS('Placements'!$E$3:$E$1002,$F171))</f>
        <v/>
      </c>
      <c r="K171" s="14">
        <f>IF($F171="","",N($H171)-N($I171)-N($J171))</f>
        <v/>
      </c>
      <c r="L171" s="14">
        <f>IF(OR($F171="",$G171=""),"",$G171-'Settings'!$B$6)</f>
        <v/>
      </c>
      <c r="M171" s="15">
        <f>IF(OR($F171="",$G171=""),"",IF($K171&lt;=0,"",IF($L171&lt;0,"Expired",IF($L171&lt;='Settings'!$B$8,"Within 30 days",IF($L171&lt;='Settings'!$B$7,"Expiring soon","OK")))))</f>
        <v/>
      </c>
      <c r="N171" s="16">
        <f>IF($F171="","",$K171*N(IFERROR(INDEX('Catalogue'!$E$3:$E$82,MATCH($B171,'Catalogue'!$A$3:$A$82,0)),"")))</f>
        <v/>
      </c>
      <c r="O171" s="14">
        <f>IF(AND(ISNUMBER($L171),$L171&lt;='Settings'!$B$7,N($K171)&gt;0),SUMPRODUCT(($L$3:$L171&lt;='Settings'!$B$7)*ISNUMBER($L$3:$L171)*($K$3:$K171&gt;0)),"")</f>
        <v/>
      </c>
    </row>
    <row r="172">
      <c r="A172" s="5" t="n"/>
      <c r="B172" s="4" t="n"/>
      <c r="C172" s="15">
        <f>IF($B172="","",IFERROR(INDEX('Catalogue'!$B$3:$B$82,MATCH($B172,'Catalogue'!$A$3:$A$82,0)),""))</f>
        <v/>
      </c>
      <c r="D172" s="17">
        <f>IF($B172="","",IFERROR(INDEX('Catalogue'!$C$3:$C$82,MATCH($B172,'Catalogue'!$A$3:$A$82,0)),""))</f>
        <v/>
      </c>
      <c r="E172" s="17">
        <f>IF($B172="","",IFERROR(INDEX('Catalogue'!$D$3:$D$82,MATCH($B172,'Catalogue'!$A$3:$A$82,0)),""))</f>
        <v/>
      </c>
      <c r="F172" s="18" t="n"/>
      <c r="G172" s="5" t="n"/>
      <c r="H172" s="6" t="n"/>
      <c r="I172" s="6" t="n"/>
      <c r="J172" s="14">
        <f>IF($F172="","",COUNTIFS('Placements'!$E$3:$E$1002,$F172))</f>
        <v/>
      </c>
      <c r="K172" s="14">
        <f>IF($F172="","",N($H172)-N($I172)-N($J172))</f>
        <v/>
      </c>
      <c r="L172" s="14">
        <f>IF(OR($F172="",$G172=""),"",$G172-'Settings'!$B$6)</f>
        <v/>
      </c>
      <c r="M172" s="15">
        <f>IF(OR($F172="",$G172=""),"",IF($K172&lt;=0,"",IF($L172&lt;0,"Expired",IF($L172&lt;='Settings'!$B$8,"Within 30 days",IF($L172&lt;='Settings'!$B$7,"Expiring soon","OK")))))</f>
        <v/>
      </c>
      <c r="N172" s="16">
        <f>IF($F172="","",$K172*N(IFERROR(INDEX('Catalogue'!$E$3:$E$82,MATCH($B172,'Catalogue'!$A$3:$A$82,0)),"")))</f>
        <v/>
      </c>
      <c r="O172" s="14">
        <f>IF(AND(ISNUMBER($L172),$L172&lt;='Settings'!$B$7,N($K172)&gt;0),SUMPRODUCT(($L$3:$L172&lt;='Settings'!$B$7)*ISNUMBER($L$3:$L172)*($K$3:$K172&gt;0)),"")</f>
        <v/>
      </c>
    </row>
    <row r="173">
      <c r="A173" s="5" t="n"/>
      <c r="B173" s="4" t="n"/>
      <c r="C173" s="15">
        <f>IF($B173="","",IFERROR(INDEX('Catalogue'!$B$3:$B$82,MATCH($B173,'Catalogue'!$A$3:$A$82,0)),""))</f>
        <v/>
      </c>
      <c r="D173" s="17">
        <f>IF($B173="","",IFERROR(INDEX('Catalogue'!$C$3:$C$82,MATCH($B173,'Catalogue'!$A$3:$A$82,0)),""))</f>
        <v/>
      </c>
      <c r="E173" s="17">
        <f>IF($B173="","",IFERROR(INDEX('Catalogue'!$D$3:$D$82,MATCH($B173,'Catalogue'!$A$3:$A$82,0)),""))</f>
        <v/>
      </c>
      <c r="F173" s="18" t="n"/>
      <c r="G173" s="5" t="n"/>
      <c r="H173" s="6" t="n"/>
      <c r="I173" s="6" t="n"/>
      <c r="J173" s="14">
        <f>IF($F173="","",COUNTIFS('Placements'!$E$3:$E$1002,$F173))</f>
        <v/>
      </c>
      <c r="K173" s="14">
        <f>IF($F173="","",N($H173)-N($I173)-N($J173))</f>
        <v/>
      </c>
      <c r="L173" s="14">
        <f>IF(OR($F173="",$G173=""),"",$G173-'Settings'!$B$6)</f>
        <v/>
      </c>
      <c r="M173" s="15">
        <f>IF(OR($F173="",$G173=""),"",IF($K173&lt;=0,"",IF($L173&lt;0,"Expired",IF($L173&lt;='Settings'!$B$8,"Within 30 days",IF($L173&lt;='Settings'!$B$7,"Expiring soon","OK")))))</f>
        <v/>
      </c>
      <c r="N173" s="16">
        <f>IF($F173="","",$K173*N(IFERROR(INDEX('Catalogue'!$E$3:$E$82,MATCH($B173,'Catalogue'!$A$3:$A$82,0)),"")))</f>
        <v/>
      </c>
      <c r="O173" s="14">
        <f>IF(AND(ISNUMBER($L173),$L173&lt;='Settings'!$B$7,N($K173)&gt;0),SUMPRODUCT(($L$3:$L173&lt;='Settings'!$B$7)*ISNUMBER($L$3:$L173)*($K$3:$K173&gt;0)),"")</f>
        <v/>
      </c>
    </row>
    <row r="174">
      <c r="A174" s="5" t="n"/>
      <c r="B174" s="4" t="n"/>
      <c r="C174" s="15">
        <f>IF($B174="","",IFERROR(INDEX('Catalogue'!$B$3:$B$82,MATCH($B174,'Catalogue'!$A$3:$A$82,0)),""))</f>
        <v/>
      </c>
      <c r="D174" s="17">
        <f>IF($B174="","",IFERROR(INDEX('Catalogue'!$C$3:$C$82,MATCH($B174,'Catalogue'!$A$3:$A$82,0)),""))</f>
        <v/>
      </c>
      <c r="E174" s="17">
        <f>IF($B174="","",IFERROR(INDEX('Catalogue'!$D$3:$D$82,MATCH($B174,'Catalogue'!$A$3:$A$82,0)),""))</f>
        <v/>
      </c>
      <c r="F174" s="18" t="n"/>
      <c r="G174" s="5" t="n"/>
      <c r="H174" s="6" t="n"/>
      <c r="I174" s="6" t="n"/>
      <c r="J174" s="14">
        <f>IF($F174="","",COUNTIFS('Placements'!$E$3:$E$1002,$F174))</f>
        <v/>
      </c>
      <c r="K174" s="14">
        <f>IF($F174="","",N($H174)-N($I174)-N($J174))</f>
        <v/>
      </c>
      <c r="L174" s="14">
        <f>IF(OR($F174="",$G174=""),"",$G174-'Settings'!$B$6)</f>
        <v/>
      </c>
      <c r="M174" s="15">
        <f>IF(OR($F174="",$G174=""),"",IF($K174&lt;=0,"",IF($L174&lt;0,"Expired",IF($L174&lt;='Settings'!$B$8,"Within 30 days",IF($L174&lt;='Settings'!$B$7,"Expiring soon","OK")))))</f>
        <v/>
      </c>
      <c r="N174" s="16">
        <f>IF($F174="","",$K174*N(IFERROR(INDEX('Catalogue'!$E$3:$E$82,MATCH($B174,'Catalogue'!$A$3:$A$82,0)),"")))</f>
        <v/>
      </c>
      <c r="O174" s="14">
        <f>IF(AND(ISNUMBER($L174),$L174&lt;='Settings'!$B$7,N($K174)&gt;0),SUMPRODUCT(($L$3:$L174&lt;='Settings'!$B$7)*ISNUMBER($L$3:$L174)*($K$3:$K174&gt;0)),"")</f>
        <v/>
      </c>
    </row>
    <row r="175">
      <c r="A175" s="5" t="n"/>
      <c r="B175" s="4" t="n"/>
      <c r="C175" s="15">
        <f>IF($B175="","",IFERROR(INDEX('Catalogue'!$B$3:$B$82,MATCH($B175,'Catalogue'!$A$3:$A$82,0)),""))</f>
        <v/>
      </c>
      <c r="D175" s="17">
        <f>IF($B175="","",IFERROR(INDEX('Catalogue'!$C$3:$C$82,MATCH($B175,'Catalogue'!$A$3:$A$82,0)),""))</f>
        <v/>
      </c>
      <c r="E175" s="17">
        <f>IF($B175="","",IFERROR(INDEX('Catalogue'!$D$3:$D$82,MATCH($B175,'Catalogue'!$A$3:$A$82,0)),""))</f>
        <v/>
      </c>
      <c r="F175" s="18" t="n"/>
      <c r="G175" s="5" t="n"/>
      <c r="H175" s="6" t="n"/>
      <c r="I175" s="6" t="n"/>
      <c r="J175" s="14">
        <f>IF($F175="","",COUNTIFS('Placements'!$E$3:$E$1002,$F175))</f>
        <v/>
      </c>
      <c r="K175" s="14">
        <f>IF($F175="","",N($H175)-N($I175)-N($J175))</f>
        <v/>
      </c>
      <c r="L175" s="14">
        <f>IF(OR($F175="",$G175=""),"",$G175-'Settings'!$B$6)</f>
        <v/>
      </c>
      <c r="M175" s="15">
        <f>IF(OR($F175="",$G175=""),"",IF($K175&lt;=0,"",IF($L175&lt;0,"Expired",IF($L175&lt;='Settings'!$B$8,"Within 30 days",IF($L175&lt;='Settings'!$B$7,"Expiring soon","OK")))))</f>
        <v/>
      </c>
      <c r="N175" s="16">
        <f>IF($F175="","",$K175*N(IFERROR(INDEX('Catalogue'!$E$3:$E$82,MATCH($B175,'Catalogue'!$A$3:$A$82,0)),"")))</f>
        <v/>
      </c>
      <c r="O175" s="14">
        <f>IF(AND(ISNUMBER($L175),$L175&lt;='Settings'!$B$7,N($K175)&gt;0),SUMPRODUCT(($L$3:$L175&lt;='Settings'!$B$7)*ISNUMBER($L$3:$L175)*($K$3:$K175&gt;0)),"")</f>
        <v/>
      </c>
    </row>
    <row r="176">
      <c r="A176" s="5" t="n"/>
      <c r="B176" s="4" t="n"/>
      <c r="C176" s="15">
        <f>IF($B176="","",IFERROR(INDEX('Catalogue'!$B$3:$B$82,MATCH($B176,'Catalogue'!$A$3:$A$82,0)),""))</f>
        <v/>
      </c>
      <c r="D176" s="17">
        <f>IF($B176="","",IFERROR(INDEX('Catalogue'!$C$3:$C$82,MATCH($B176,'Catalogue'!$A$3:$A$82,0)),""))</f>
        <v/>
      </c>
      <c r="E176" s="17">
        <f>IF($B176="","",IFERROR(INDEX('Catalogue'!$D$3:$D$82,MATCH($B176,'Catalogue'!$A$3:$A$82,0)),""))</f>
        <v/>
      </c>
      <c r="F176" s="18" t="n"/>
      <c r="G176" s="5" t="n"/>
      <c r="H176" s="6" t="n"/>
      <c r="I176" s="6" t="n"/>
      <c r="J176" s="14">
        <f>IF($F176="","",COUNTIFS('Placements'!$E$3:$E$1002,$F176))</f>
        <v/>
      </c>
      <c r="K176" s="14">
        <f>IF($F176="","",N($H176)-N($I176)-N($J176))</f>
        <v/>
      </c>
      <c r="L176" s="14">
        <f>IF(OR($F176="",$G176=""),"",$G176-'Settings'!$B$6)</f>
        <v/>
      </c>
      <c r="M176" s="15">
        <f>IF(OR($F176="",$G176=""),"",IF($K176&lt;=0,"",IF($L176&lt;0,"Expired",IF($L176&lt;='Settings'!$B$8,"Within 30 days",IF($L176&lt;='Settings'!$B$7,"Expiring soon","OK")))))</f>
        <v/>
      </c>
      <c r="N176" s="16">
        <f>IF($F176="","",$K176*N(IFERROR(INDEX('Catalogue'!$E$3:$E$82,MATCH($B176,'Catalogue'!$A$3:$A$82,0)),"")))</f>
        <v/>
      </c>
      <c r="O176" s="14">
        <f>IF(AND(ISNUMBER($L176),$L176&lt;='Settings'!$B$7,N($K176)&gt;0),SUMPRODUCT(($L$3:$L176&lt;='Settings'!$B$7)*ISNUMBER($L$3:$L176)*($K$3:$K176&gt;0)),"")</f>
        <v/>
      </c>
    </row>
    <row r="177">
      <c r="A177" s="5" t="n"/>
      <c r="B177" s="4" t="n"/>
      <c r="C177" s="15">
        <f>IF($B177="","",IFERROR(INDEX('Catalogue'!$B$3:$B$82,MATCH($B177,'Catalogue'!$A$3:$A$82,0)),""))</f>
        <v/>
      </c>
      <c r="D177" s="17">
        <f>IF($B177="","",IFERROR(INDEX('Catalogue'!$C$3:$C$82,MATCH($B177,'Catalogue'!$A$3:$A$82,0)),""))</f>
        <v/>
      </c>
      <c r="E177" s="17">
        <f>IF($B177="","",IFERROR(INDEX('Catalogue'!$D$3:$D$82,MATCH($B177,'Catalogue'!$A$3:$A$82,0)),""))</f>
        <v/>
      </c>
      <c r="F177" s="18" t="n"/>
      <c r="G177" s="5" t="n"/>
      <c r="H177" s="6" t="n"/>
      <c r="I177" s="6" t="n"/>
      <c r="J177" s="14">
        <f>IF($F177="","",COUNTIFS('Placements'!$E$3:$E$1002,$F177))</f>
        <v/>
      </c>
      <c r="K177" s="14">
        <f>IF($F177="","",N($H177)-N($I177)-N($J177))</f>
        <v/>
      </c>
      <c r="L177" s="14">
        <f>IF(OR($F177="",$G177=""),"",$G177-'Settings'!$B$6)</f>
        <v/>
      </c>
      <c r="M177" s="15">
        <f>IF(OR($F177="",$G177=""),"",IF($K177&lt;=0,"",IF($L177&lt;0,"Expired",IF($L177&lt;='Settings'!$B$8,"Within 30 days",IF($L177&lt;='Settings'!$B$7,"Expiring soon","OK")))))</f>
        <v/>
      </c>
      <c r="N177" s="16">
        <f>IF($F177="","",$K177*N(IFERROR(INDEX('Catalogue'!$E$3:$E$82,MATCH($B177,'Catalogue'!$A$3:$A$82,0)),"")))</f>
        <v/>
      </c>
      <c r="O177" s="14">
        <f>IF(AND(ISNUMBER($L177),$L177&lt;='Settings'!$B$7,N($K177)&gt;0),SUMPRODUCT(($L$3:$L177&lt;='Settings'!$B$7)*ISNUMBER($L$3:$L177)*($K$3:$K177&gt;0)),"")</f>
        <v/>
      </c>
    </row>
    <row r="178">
      <c r="A178" s="5" t="n"/>
      <c r="B178" s="4" t="n"/>
      <c r="C178" s="15">
        <f>IF($B178="","",IFERROR(INDEX('Catalogue'!$B$3:$B$82,MATCH($B178,'Catalogue'!$A$3:$A$82,0)),""))</f>
        <v/>
      </c>
      <c r="D178" s="17">
        <f>IF($B178="","",IFERROR(INDEX('Catalogue'!$C$3:$C$82,MATCH($B178,'Catalogue'!$A$3:$A$82,0)),""))</f>
        <v/>
      </c>
      <c r="E178" s="17">
        <f>IF($B178="","",IFERROR(INDEX('Catalogue'!$D$3:$D$82,MATCH($B178,'Catalogue'!$A$3:$A$82,0)),""))</f>
        <v/>
      </c>
      <c r="F178" s="18" t="n"/>
      <c r="G178" s="5" t="n"/>
      <c r="H178" s="6" t="n"/>
      <c r="I178" s="6" t="n"/>
      <c r="J178" s="14">
        <f>IF($F178="","",COUNTIFS('Placements'!$E$3:$E$1002,$F178))</f>
        <v/>
      </c>
      <c r="K178" s="14">
        <f>IF($F178="","",N($H178)-N($I178)-N($J178))</f>
        <v/>
      </c>
      <c r="L178" s="14">
        <f>IF(OR($F178="",$G178=""),"",$G178-'Settings'!$B$6)</f>
        <v/>
      </c>
      <c r="M178" s="15">
        <f>IF(OR($F178="",$G178=""),"",IF($K178&lt;=0,"",IF($L178&lt;0,"Expired",IF($L178&lt;='Settings'!$B$8,"Within 30 days",IF($L178&lt;='Settings'!$B$7,"Expiring soon","OK")))))</f>
        <v/>
      </c>
      <c r="N178" s="16">
        <f>IF($F178="","",$K178*N(IFERROR(INDEX('Catalogue'!$E$3:$E$82,MATCH($B178,'Catalogue'!$A$3:$A$82,0)),"")))</f>
        <v/>
      </c>
      <c r="O178" s="14">
        <f>IF(AND(ISNUMBER($L178),$L178&lt;='Settings'!$B$7,N($K178)&gt;0),SUMPRODUCT(($L$3:$L178&lt;='Settings'!$B$7)*ISNUMBER($L$3:$L178)*($K$3:$K178&gt;0)),"")</f>
        <v/>
      </c>
    </row>
    <row r="179">
      <c r="A179" s="5" t="n"/>
      <c r="B179" s="4" t="n"/>
      <c r="C179" s="15">
        <f>IF($B179="","",IFERROR(INDEX('Catalogue'!$B$3:$B$82,MATCH($B179,'Catalogue'!$A$3:$A$82,0)),""))</f>
        <v/>
      </c>
      <c r="D179" s="17">
        <f>IF($B179="","",IFERROR(INDEX('Catalogue'!$C$3:$C$82,MATCH($B179,'Catalogue'!$A$3:$A$82,0)),""))</f>
        <v/>
      </c>
      <c r="E179" s="17">
        <f>IF($B179="","",IFERROR(INDEX('Catalogue'!$D$3:$D$82,MATCH($B179,'Catalogue'!$A$3:$A$82,0)),""))</f>
        <v/>
      </c>
      <c r="F179" s="18" t="n"/>
      <c r="G179" s="5" t="n"/>
      <c r="H179" s="6" t="n"/>
      <c r="I179" s="6" t="n"/>
      <c r="J179" s="14">
        <f>IF($F179="","",COUNTIFS('Placements'!$E$3:$E$1002,$F179))</f>
        <v/>
      </c>
      <c r="K179" s="14">
        <f>IF($F179="","",N($H179)-N($I179)-N($J179))</f>
        <v/>
      </c>
      <c r="L179" s="14">
        <f>IF(OR($F179="",$G179=""),"",$G179-'Settings'!$B$6)</f>
        <v/>
      </c>
      <c r="M179" s="15">
        <f>IF(OR($F179="",$G179=""),"",IF($K179&lt;=0,"",IF($L179&lt;0,"Expired",IF($L179&lt;='Settings'!$B$8,"Within 30 days",IF($L179&lt;='Settings'!$B$7,"Expiring soon","OK")))))</f>
        <v/>
      </c>
      <c r="N179" s="16">
        <f>IF($F179="","",$K179*N(IFERROR(INDEX('Catalogue'!$E$3:$E$82,MATCH($B179,'Catalogue'!$A$3:$A$82,0)),"")))</f>
        <v/>
      </c>
      <c r="O179" s="14">
        <f>IF(AND(ISNUMBER($L179),$L179&lt;='Settings'!$B$7,N($K179)&gt;0),SUMPRODUCT(($L$3:$L179&lt;='Settings'!$B$7)*ISNUMBER($L$3:$L179)*($K$3:$K179&gt;0)),"")</f>
        <v/>
      </c>
    </row>
    <row r="180">
      <c r="A180" s="5" t="n"/>
      <c r="B180" s="4" t="n"/>
      <c r="C180" s="15">
        <f>IF($B180="","",IFERROR(INDEX('Catalogue'!$B$3:$B$82,MATCH($B180,'Catalogue'!$A$3:$A$82,0)),""))</f>
        <v/>
      </c>
      <c r="D180" s="17">
        <f>IF($B180="","",IFERROR(INDEX('Catalogue'!$C$3:$C$82,MATCH($B180,'Catalogue'!$A$3:$A$82,0)),""))</f>
        <v/>
      </c>
      <c r="E180" s="17">
        <f>IF($B180="","",IFERROR(INDEX('Catalogue'!$D$3:$D$82,MATCH($B180,'Catalogue'!$A$3:$A$82,0)),""))</f>
        <v/>
      </c>
      <c r="F180" s="18" t="n"/>
      <c r="G180" s="5" t="n"/>
      <c r="H180" s="6" t="n"/>
      <c r="I180" s="6" t="n"/>
      <c r="J180" s="14">
        <f>IF($F180="","",COUNTIFS('Placements'!$E$3:$E$1002,$F180))</f>
        <v/>
      </c>
      <c r="K180" s="14">
        <f>IF($F180="","",N($H180)-N($I180)-N($J180))</f>
        <v/>
      </c>
      <c r="L180" s="14">
        <f>IF(OR($F180="",$G180=""),"",$G180-'Settings'!$B$6)</f>
        <v/>
      </c>
      <c r="M180" s="15">
        <f>IF(OR($F180="",$G180=""),"",IF($K180&lt;=0,"",IF($L180&lt;0,"Expired",IF($L180&lt;='Settings'!$B$8,"Within 30 days",IF($L180&lt;='Settings'!$B$7,"Expiring soon","OK")))))</f>
        <v/>
      </c>
      <c r="N180" s="16">
        <f>IF($F180="","",$K180*N(IFERROR(INDEX('Catalogue'!$E$3:$E$82,MATCH($B180,'Catalogue'!$A$3:$A$82,0)),"")))</f>
        <v/>
      </c>
      <c r="O180" s="14">
        <f>IF(AND(ISNUMBER($L180),$L180&lt;='Settings'!$B$7,N($K180)&gt;0),SUMPRODUCT(($L$3:$L180&lt;='Settings'!$B$7)*ISNUMBER($L$3:$L180)*($K$3:$K180&gt;0)),"")</f>
        <v/>
      </c>
    </row>
    <row r="181">
      <c r="A181" s="5" t="n"/>
      <c r="B181" s="4" t="n"/>
      <c r="C181" s="15">
        <f>IF($B181="","",IFERROR(INDEX('Catalogue'!$B$3:$B$82,MATCH($B181,'Catalogue'!$A$3:$A$82,0)),""))</f>
        <v/>
      </c>
      <c r="D181" s="17">
        <f>IF($B181="","",IFERROR(INDEX('Catalogue'!$C$3:$C$82,MATCH($B181,'Catalogue'!$A$3:$A$82,0)),""))</f>
        <v/>
      </c>
      <c r="E181" s="17">
        <f>IF($B181="","",IFERROR(INDEX('Catalogue'!$D$3:$D$82,MATCH($B181,'Catalogue'!$A$3:$A$82,0)),""))</f>
        <v/>
      </c>
      <c r="F181" s="18" t="n"/>
      <c r="G181" s="5" t="n"/>
      <c r="H181" s="6" t="n"/>
      <c r="I181" s="6" t="n"/>
      <c r="J181" s="14">
        <f>IF($F181="","",COUNTIFS('Placements'!$E$3:$E$1002,$F181))</f>
        <v/>
      </c>
      <c r="K181" s="14">
        <f>IF($F181="","",N($H181)-N($I181)-N($J181))</f>
        <v/>
      </c>
      <c r="L181" s="14">
        <f>IF(OR($F181="",$G181=""),"",$G181-'Settings'!$B$6)</f>
        <v/>
      </c>
      <c r="M181" s="15">
        <f>IF(OR($F181="",$G181=""),"",IF($K181&lt;=0,"",IF($L181&lt;0,"Expired",IF($L181&lt;='Settings'!$B$8,"Within 30 days",IF($L181&lt;='Settings'!$B$7,"Expiring soon","OK")))))</f>
        <v/>
      </c>
      <c r="N181" s="16">
        <f>IF($F181="","",$K181*N(IFERROR(INDEX('Catalogue'!$E$3:$E$82,MATCH($B181,'Catalogue'!$A$3:$A$82,0)),"")))</f>
        <v/>
      </c>
      <c r="O181" s="14">
        <f>IF(AND(ISNUMBER($L181),$L181&lt;='Settings'!$B$7,N($K181)&gt;0),SUMPRODUCT(($L$3:$L181&lt;='Settings'!$B$7)*ISNUMBER($L$3:$L181)*($K$3:$K181&gt;0)),"")</f>
        <v/>
      </c>
    </row>
    <row r="182">
      <c r="A182" s="5" t="n"/>
      <c r="B182" s="4" t="n"/>
      <c r="C182" s="15">
        <f>IF($B182="","",IFERROR(INDEX('Catalogue'!$B$3:$B$82,MATCH($B182,'Catalogue'!$A$3:$A$82,0)),""))</f>
        <v/>
      </c>
      <c r="D182" s="17">
        <f>IF($B182="","",IFERROR(INDEX('Catalogue'!$C$3:$C$82,MATCH($B182,'Catalogue'!$A$3:$A$82,0)),""))</f>
        <v/>
      </c>
      <c r="E182" s="17">
        <f>IF($B182="","",IFERROR(INDEX('Catalogue'!$D$3:$D$82,MATCH($B182,'Catalogue'!$A$3:$A$82,0)),""))</f>
        <v/>
      </c>
      <c r="F182" s="18" t="n"/>
      <c r="G182" s="5" t="n"/>
      <c r="H182" s="6" t="n"/>
      <c r="I182" s="6" t="n"/>
      <c r="J182" s="14">
        <f>IF($F182="","",COUNTIFS('Placements'!$E$3:$E$1002,$F182))</f>
        <v/>
      </c>
      <c r="K182" s="14">
        <f>IF($F182="","",N($H182)-N($I182)-N($J182))</f>
        <v/>
      </c>
      <c r="L182" s="14">
        <f>IF(OR($F182="",$G182=""),"",$G182-'Settings'!$B$6)</f>
        <v/>
      </c>
      <c r="M182" s="15">
        <f>IF(OR($F182="",$G182=""),"",IF($K182&lt;=0,"",IF($L182&lt;0,"Expired",IF($L182&lt;='Settings'!$B$8,"Within 30 days",IF($L182&lt;='Settings'!$B$7,"Expiring soon","OK")))))</f>
        <v/>
      </c>
      <c r="N182" s="16">
        <f>IF($F182="","",$K182*N(IFERROR(INDEX('Catalogue'!$E$3:$E$82,MATCH($B182,'Catalogue'!$A$3:$A$82,0)),"")))</f>
        <v/>
      </c>
      <c r="O182" s="14">
        <f>IF(AND(ISNUMBER($L182),$L182&lt;='Settings'!$B$7,N($K182)&gt;0),SUMPRODUCT(($L$3:$L182&lt;='Settings'!$B$7)*ISNUMBER($L$3:$L182)*($K$3:$K182&gt;0)),"")</f>
        <v/>
      </c>
    </row>
    <row r="183">
      <c r="A183" s="5" t="n"/>
      <c r="B183" s="4" t="n"/>
      <c r="C183" s="15">
        <f>IF($B183="","",IFERROR(INDEX('Catalogue'!$B$3:$B$82,MATCH($B183,'Catalogue'!$A$3:$A$82,0)),""))</f>
        <v/>
      </c>
      <c r="D183" s="17">
        <f>IF($B183="","",IFERROR(INDEX('Catalogue'!$C$3:$C$82,MATCH($B183,'Catalogue'!$A$3:$A$82,0)),""))</f>
        <v/>
      </c>
      <c r="E183" s="17">
        <f>IF($B183="","",IFERROR(INDEX('Catalogue'!$D$3:$D$82,MATCH($B183,'Catalogue'!$A$3:$A$82,0)),""))</f>
        <v/>
      </c>
      <c r="F183" s="18" t="n"/>
      <c r="G183" s="5" t="n"/>
      <c r="H183" s="6" t="n"/>
      <c r="I183" s="6" t="n"/>
      <c r="J183" s="14">
        <f>IF($F183="","",COUNTIFS('Placements'!$E$3:$E$1002,$F183))</f>
        <v/>
      </c>
      <c r="K183" s="14">
        <f>IF($F183="","",N($H183)-N($I183)-N($J183))</f>
        <v/>
      </c>
      <c r="L183" s="14">
        <f>IF(OR($F183="",$G183=""),"",$G183-'Settings'!$B$6)</f>
        <v/>
      </c>
      <c r="M183" s="15">
        <f>IF(OR($F183="",$G183=""),"",IF($K183&lt;=0,"",IF($L183&lt;0,"Expired",IF($L183&lt;='Settings'!$B$8,"Within 30 days",IF($L183&lt;='Settings'!$B$7,"Expiring soon","OK")))))</f>
        <v/>
      </c>
      <c r="N183" s="16">
        <f>IF($F183="","",$K183*N(IFERROR(INDEX('Catalogue'!$E$3:$E$82,MATCH($B183,'Catalogue'!$A$3:$A$82,0)),"")))</f>
        <v/>
      </c>
      <c r="O183" s="14">
        <f>IF(AND(ISNUMBER($L183),$L183&lt;='Settings'!$B$7,N($K183)&gt;0),SUMPRODUCT(($L$3:$L183&lt;='Settings'!$B$7)*ISNUMBER($L$3:$L183)*($K$3:$K183&gt;0)),"")</f>
        <v/>
      </c>
    </row>
    <row r="184">
      <c r="A184" s="5" t="n"/>
      <c r="B184" s="4" t="n"/>
      <c r="C184" s="15">
        <f>IF($B184="","",IFERROR(INDEX('Catalogue'!$B$3:$B$82,MATCH($B184,'Catalogue'!$A$3:$A$82,0)),""))</f>
        <v/>
      </c>
      <c r="D184" s="17">
        <f>IF($B184="","",IFERROR(INDEX('Catalogue'!$C$3:$C$82,MATCH($B184,'Catalogue'!$A$3:$A$82,0)),""))</f>
        <v/>
      </c>
      <c r="E184" s="17">
        <f>IF($B184="","",IFERROR(INDEX('Catalogue'!$D$3:$D$82,MATCH($B184,'Catalogue'!$A$3:$A$82,0)),""))</f>
        <v/>
      </c>
      <c r="F184" s="18" t="n"/>
      <c r="G184" s="5" t="n"/>
      <c r="H184" s="6" t="n"/>
      <c r="I184" s="6" t="n"/>
      <c r="J184" s="14">
        <f>IF($F184="","",COUNTIFS('Placements'!$E$3:$E$1002,$F184))</f>
        <v/>
      </c>
      <c r="K184" s="14">
        <f>IF($F184="","",N($H184)-N($I184)-N($J184))</f>
        <v/>
      </c>
      <c r="L184" s="14">
        <f>IF(OR($F184="",$G184=""),"",$G184-'Settings'!$B$6)</f>
        <v/>
      </c>
      <c r="M184" s="15">
        <f>IF(OR($F184="",$G184=""),"",IF($K184&lt;=0,"",IF($L184&lt;0,"Expired",IF($L184&lt;='Settings'!$B$8,"Within 30 days",IF($L184&lt;='Settings'!$B$7,"Expiring soon","OK")))))</f>
        <v/>
      </c>
      <c r="N184" s="16">
        <f>IF($F184="","",$K184*N(IFERROR(INDEX('Catalogue'!$E$3:$E$82,MATCH($B184,'Catalogue'!$A$3:$A$82,0)),"")))</f>
        <v/>
      </c>
      <c r="O184" s="14">
        <f>IF(AND(ISNUMBER($L184),$L184&lt;='Settings'!$B$7,N($K184)&gt;0),SUMPRODUCT(($L$3:$L184&lt;='Settings'!$B$7)*ISNUMBER($L$3:$L184)*($K$3:$K184&gt;0)),"")</f>
        <v/>
      </c>
    </row>
    <row r="185">
      <c r="A185" s="5" t="n"/>
      <c r="B185" s="4" t="n"/>
      <c r="C185" s="15">
        <f>IF($B185="","",IFERROR(INDEX('Catalogue'!$B$3:$B$82,MATCH($B185,'Catalogue'!$A$3:$A$82,0)),""))</f>
        <v/>
      </c>
      <c r="D185" s="17">
        <f>IF($B185="","",IFERROR(INDEX('Catalogue'!$C$3:$C$82,MATCH($B185,'Catalogue'!$A$3:$A$82,0)),""))</f>
        <v/>
      </c>
      <c r="E185" s="17">
        <f>IF($B185="","",IFERROR(INDEX('Catalogue'!$D$3:$D$82,MATCH($B185,'Catalogue'!$A$3:$A$82,0)),""))</f>
        <v/>
      </c>
      <c r="F185" s="18" t="n"/>
      <c r="G185" s="5" t="n"/>
      <c r="H185" s="6" t="n"/>
      <c r="I185" s="6" t="n"/>
      <c r="J185" s="14">
        <f>IF($F185="","",COUNTIFS('Placements'!$E$3:$E$1002,$F185))</f>
        <v/>
      </c>
      <c r="K185" s="14">
        <f>IF($F185="","",N($H185)-N($I185)-N($J185))</f>
        <v/>
      </c>
      <c r="L185" s="14">
        <f>IF(OR($F185="",$G185=""),"",$G185-'Settings'!$B$6)</f>
        <v/>
      </c>
      <c r="M185" s="15">
        <f>IF(OR($F185="",$G185=""),"",IF($K185&lt;=0,"",IF($L185&lt;0,"Expired",IF($L185&lt;='Settings'!$B$8,"Within 30 days",IF($L185&lt;='Settings'!$B$7,"Expiring soon","OK")))))</f>
        <v/>
      </c>
      <c r="N185" s="16">
        <f>IF($F185="","",$K185*N(IFERROR(INDEX('Catalogue'!$E$3:$E$82,MATCH($B185,'Catalogue'!$A$3:$A$82,0)),"")))</f>
        <v/>
      </c>
      <c r="O185" s="14">
        <f>IF(AND(ISNUMBER($L185),$L185&lt;='Settings'!$B$7,N($K185)&gt;0),SUMPRODUCT(($L$3:$L185&lt;='Settings'!$B$7)*ISNUMBER($L$3:$L185)*($K$3:$K185&gt;0)),"")</f>
        <v/>
      </c>
    </row>
    <row r="186">
      <c r="A186" s="5" t="n"/>
      <c r="B186" s="4" t="n"/>
      <c r="C186" s="15">
        <f>IF($B186="","",IFERROR(INDEX('Catalogue'!$B$3:$B$82,MATCH($B186,'Catalogue'!$A$3:$A$82,0)),""))</f>
        <v/>
      </c>
      <c r="D186" s="17">
        <f>IF($B186="","",IFERROR(INDEX('Catalogue'!$C$3:$C$82,MATCH($B186,'Catalogue'!$A$3:$A$82,0)),""))</f>
        <v/>
      </c>
      <c r="E186" s="17">
        <f>IF($B186="","",IFERROR(INDEX('Catalogue'!$D$3:$D$82,MATCH($B186,'Catalogue'!$A$3:$A$82,0)),""))</f>
        <v/>
      </c>
      <c r="F186" s="18" t="n"/>
      <c r="G186" s="5" t="n"/>
      <c r="H186" s="6" t="n"/>
      <c r="I186" s="6" t="n"/>
      <c r="J186" s="14">
        <f>IF($F186="","",COUNTIFS('Placements'!$E$3:$E$1002,$F186))</f>
        <v/>
      </c>
      <c r="K186" s="14">
        <f>IF($F186="","",N($H186)-N($I186)-N($J186))</f>
        <v/>
      </c>
      <c r="L186" s="14">
        <f>IF(OR($F186="",$G186=""),"",$G186-'Settings'!$B$6)</f>
        <v/>
      </c>
      <c r="M186" s="15">
        <f>IF(OR($F186="",$G186=""),"",IF($K186&lt;=0,"",IF($L186&lt;0,"Expired",IF($L186&lt;='Settings'!$B$8,"Within 30 days",IF($L186&lt;='Settings'!$B$7,"Expiring soon","OK")))))</f>
        <v/>
      </c>
      <c r="N186" s="16">
        <f>IF($F186="","",$K186*N(IFERROR(INDEX('Catalogue'!$E$3:$E$82,MATCH($B186,'Catalogue'!$A$3:$A$82,0)),"")))</f>
        <v/>
      </c>
      <c r="O186" s="14">
        <f>IF(AND(ISNUMBER($L186),$L186&lt;='Settings'!$B$7,N($K186)&gt;0),SUMPRODUCT(($L$3:$L186&lt;='Settings'!$B$7)*ISNUMBER($L$3:$L186)*($K$3:$K186&gt;0)),"")</f>
        <v/>
      </c>
    </row>
    <row r="187">
      <c r="A187" s="5" t="n"/>
      <c r="B187" s="4" t="n"/>
      <c r="C187" s="15">
        <f>IF($B187="","",IFERROR(INDEX('Catalogue'!$B$3:$B$82,MATCH($B187,'Catalogue'!$A$3:$A$82,0)),""))</f>
        <v/>
      </c>
      <c r="D187" s="17">
        <f>IF($B187="","",IFERROR(INDEX('Catalogue'!$C$3:$C$82,MATCH($B187,'Catalogue'!$A$3:$A$82,0)),""))</f>
        <v/>
      </c>
      <c r="E187" s="17">
        <f>IF($B187="","",IFERROR(INDEX('Catalogue'!$D$3:$D$82,MATCH($B187,'Catalogue'!$A$3:$A$82,0)),""))</f>
        <v/>
      </c>
      <c r="F187" s="18" t="n"/>
      <c r="G187" s="5" t="n"/>
      <c r="H187" s="6" t="n"/>
      <c r="I187" s="6" t="n"/>
      <c r="J187" s="14">
        <f>IF($F187="","",COUNTIFS('Placements'!$E$3:$E$1002,$F187))</f>
        <v/>
      </c>
      <c r="K187" s="14">
        <f>IF($F187="","",N($H187)-N($I187)-N($J187))</f>
        <v/>
      </c>
      <c r="L187" s="14">
        <f>IF(OR($F187="",$G187=""),"",$G187-'Settings'!$B$6)</f>
        <v/>
      </c>
      <c r="M187" s="15">
        <f>IF(OR($F187="",$G187=""),"",IF($K187&lt;=0,"",IF($L187&lt;0,"Expired",IF($L187&lt;='Settings'!$B$8,"Within 30 days",IF($L187&lt;='Settings'!$B$7,"Expiring soon","OK")))))</f>
        <v/>
      </c>
      <c r="N187" s="16">
        <f>IF($F187="","",$K187*N(IFERROR(INDEX('Catalogue'!$E$3:$E$82,MATCH($B187,'Catalogue'!$A$3:$A$82,0)),"")))</f>
        <v/>
      </c>
      <c r="O187" s="14">
        <f>IF(AND(ISNUMBER($L187),$L187&lt;='Settings'!$B$7,N($K187)&gt;0),SUMPRODUCT(($L$3:$L187&lt;='Settings'!$B$7)*ISNUMBER($L$3:$L187)*($K$3:$K187&gt;0)),"")</f>
        <v/>
      </c>
    </row>
    <row r="188">
      <c r="A188" s="5" t="n"/>
      <c r="B188" s="4" t="n"/>
      <c r="C188" s="15">
        <f>IF($B188="","",IFERROR(INDEX('Catalogue'!$B$3:$B$82,MATCH($B188,'Catalogue'!$A$3:$A$82,0)),""))</f>
        <v/>
      </c>
      <c r="D188" s="17">
        <f>IF($B188="","",IFERROR(INDEX('Catalogue'!$C$3:$C$82,MATCH($B188,'Catalogue'!$A$3:$A$82,0)),""))</f>
        <v/>
      </c>
      <c r="E188" s="17">
        <f>IF($B188="","",IFERROR(INDEX('Catalogue'!$D$3:$D$82,MATCH($B188,'Catalogue'!$A$3:$A$82,0)),""))</f>
        <v/>
      </c>
      <c r="F188" s="18" t="n"/>
      <c r="G188" s="5" t="n"/>
      <c r="H188" s="6" t="n"/>
      <c r="I188" s="6" t="n"/>
      <c r="J188" s="14">
        <f>IF($F188="","",COUNTIFS('Placements'!$E$3:$E$1002,$F188))</f>
        <v/>
      </c>
      <c r="K188" s="14">
        <f>IF($F188="","",N($H188)-N($I188)-N($J188))</f>
        <v/>
      </c>
      <c r="L188" s="14">
        <f>IF(OR($F188="",$G188=""),"",$G188-'Settings'!$B$6)</f>
        <v/>
      </c>
      <c r="M188" s="15">
        <f>IF(OR($F188="",$G188=""),"",IF($K188&lt;=0,"",IF($L188&lt;0,"Expired",IF($L188&lt;='Settings'!$B$8,"Within 30 days",IF($L188&lt;='Settings'!$B$7,"Expiring soon","OK")))))</f>
        <v/>
      </c>
      <c r="N188" s="16">
        <f>IF($F188="","",$K188*N(IFERROR(INDEX('Catalogue'!$E$3:$E$82,MATCH($B188,'Catalogue'!$A$3:$A$82,0)),"")))</f>
        <v/>
      </c>
      <c r="O188" s="14">
        <f>IF(AND(ISNUMBER($L188),$L188&lt;='Settings'!$B$7,N($K188)&gt;0),SUMPRODUCT(($L$3:$L188&lt;='Settings'!$B$7)*ISNUMBER($L$3:$L188)*($K$3:$K188&gt;0)),"")</f>
        <v/>
      </c>
    </row>
    <row r="189">
      <c r="A189" s="5" t="n"/>
      <c r="B189" s="4" t="n"/>
      <c r="C189" s="15">
        <f>IF($B189="","",IFERROR(INDEX('Catalogue'!$B$3:$B$82,MATCH($B189,'Catalogue'!$A$3:$A$82,0)),""))</f>
        <v/>
      </c>
      <c r="D189" s="17">
        <f>IF($B189="","",IFERROR(INDEX('Catalogue'!$C$3:$C$82,MATCH($B189,'Catalogue'!$A$3:$A$82,0)),""))</f>
        <v/>
      </c>
      <c r="E189" s="17">
        <f>IF($B189="","",IFERROR(INDEX('Catalogue'!$D$3:$D$82,MATCH($B189,'Catalogue'!$A$3:$A$82,0)),""))</f>
        <v/>
      </c>
      <c r="F189" s="18" t="n"/>
      <c r="G189" s="5" t="n"/>
      <c r="H189" s="6" t="n"/>
      <c r="I189" s="6" t="n"/>
      <c r="J189" s="14">
        <f>IF($F189="","",COUNTIFS('Placements'!$E$3:$E$1002,$F189))</f>
        <v/>
      </c>
      <c r="K189" s="14">
        <f>IF($F189="","",N($H189)-N($I189)-N($J189))</f>
        <v/>
      </c>
      <c r="L189" s="14">
        <f>IF(OR($F189="",$G189=""),"",$G189-'Settings'!$B$6)</f>
        <v/>
      </c>
      <c r="M189" s="15">
        <f>IF(OR($F189="",$G189=""),"",IF($K189&lt;=0,"",IF($L189&lt;0,"Expired",IF($L189&lt;='Settings'!$B$8,"Within 30 days",IF($L189&lt;='Settings'!$B$7,"Expiring soon","OK")))))</f>
        <v/>
      </c>
      <c r="N189" s="16">
        <f>IF($F189="","",$K189*N(IFERROR(INDEX('Catalogue'!$E$3:$E$82,MATCH($B189,'Catalogue'!$A$3:$A$82,0)),"")))</f>
        <v/>
      </c>
      <c r="O189" s="14">
        <f>IF(AND(ISNUMBER($L189),$L189&lt;='Settings'!$B$7,N($K189)&gt;0),SUMPRODUCT(($L$3:$L189&lt;='Settings'!$B$7)*ISNUMBER($L$3:$L189)*($K$3:$K189&gt;0)),"")</f>
        <v/>
      </c>
    </row>
    <row r="190">
      <c r="A190" s="5" t="n"/>
      <c r="B190" s="4" t="n"/>
      <c r="C190" s="15">
        <f>IF($B190="","",IFERROR(INDEX('Catalogue'!$B$3:$B$82,MATCH($B190,'Catalogue'!$A$3:$A$82,0)),""))</f>
        <v/>
      </c>
      <c r="D190" s="17">
        <f>IF($B190="","",IFERROR(INDEX('Catalogue'!$C$3:$C$82,MATCH($B190,'Catalogue'!$A$3:$A$82,0)),""))</f>
        <v/>
      </c>
      <c r="E190" s="17">
        <f>IF($B190="","",IFERROR(INDEX('Catalogue'!$D$3:$D$82,MATCH($B190,'Catalogue'!$A$3:$A$82,0)),""))</f>
        <v/>
      </c>
      <c r="F190" s="18" t="n"/>
      <c r="G190" s="5" t="n"/>
      <c r="H190" s="6" t="n"/>
      <c r="I190" s="6" t="n"/>
      <c r="J190" s="14">
        <f>IF($F190="","",COUNTIFS('Placements'!$E$3:$E$1002,$F190))</f>
        <v/>
      </c>
      <c r="K190" s="14">
        <f>IF($F190="","",N($H190)-N($I190)-N($J190))</f>
        <v/>
      </c>
      <c r="L190" s="14">
        <f>IF(OR($F190="",$G190=""),"",$G190-'Settings'!$B$6)</f>
        <v/>
      </c>
      <c r="M190" s="15">
        <f>IF(OR($F190="",$G190=""),"",IF($K190&lt;=0,"",IF($L190&lt;0,"Expired",IF($L190&lt;='Settings'!$B$8,"Within 30 days",IF($L190&lt;='Settings'!$B$7,"Expiring soon","OK")))))</f>
        <v/>
      </c>
      <c r="N190" s="16">
        <f>IF($F190="","",$K190*N(IFERROR(INDEX('Catalogue'!$E$3:$E$82,MATCH($B190,'Catalogue'!$A$3:$A$82,0)),"")))</f>
        <v/>
      </c>
      <c r="O190" s="14">
        <f>IF(AND(ISNUMBER($L190),$L190&lt;='Settings'!$B$7,N($K190)&gt;0),SUMPRODUCT(($L$3:$L190&lt;='Settings'!$B$7)*ISNUMBER($L$3:$L190)*($K$3:$K190&gt;0)),"")</f>
        <v/>
      </c>
    </row>
    <row r="191">
      <c r="A191" s="5" t="n"/>
      <c r="B191" s="4" t="n"/>
      <c r="C191" s="15">
        <f>IF($B191="","",IFERROR(INDEX('Catalogue'!$B$3:$B$82,MATCH($B191,'Catalogue'!$A$3:$A$82,0)),""))</f>
        <v/>
      </c>
      <c r="D191" s="17">
        <f>IF($B191="","",IFERROR(INDEX('Catalogue'!$C$3:$C$82,MATCH($B191,'Catalogue'!$A$3:$A$82,0)),""))</f>
        <v/>
      </c>
      <c r="E191" s="17">
        <f>IF($B191="","",IFERROR(INDEX('Catalogue'!$D$3:$D$82,MATCH($B191,'Catalogue'!$A$3:$A$82,0)),""))</f>
        <v/>
      </c>
      <c r="F191" s="18" t="n"/>
      <c r="G191" s="5" t="n"/>
      <c r="H191" s="6" t="n"/>
      <c r="I191" s="6" t="n"/>
      <c r="J191" s="14">
        <f>IF($F191="","",COUNTIFS('Placements'!$E$3:$E$1002,$F191))</f>
        <v/>
      </c>
      <c r="K191" s="14">
        <f>IF($F191="","",N($H191)-N($I191)-N($J191))</f>
        <v/>
      </c>
      <c r="L191" s="14">
        <f>IF(OR($F191="",$G191=""),"",$G191-'Settings'!$B$6)</f>
        <v/>
      </c>
      <c r="M191" s="15">
        <f>IF(OR($F191="",$G191=""),"",IF($K191&lt;=0,"",IF($L191&lt;0,"Expired",IF($L191&lt;='Settings'!$B$8,"Within 30 days",IF($L191&lt;='Settings'!$B$7,"Expiring soon","OK")))))</f>
        <v/>
      </c>
      <c r="N191" s="16">
        <f>IF($F191="","",$K191*N(IFERROR(INDEX('Catalogue'!$E$3:$E$82,MATCH($B191,'Catalogue'!$A$3:$A$82,0)),"")))</f>
        <v/>
      </c>
      <c r="O191" s="14">
        <f>IF(AND(ISNUMBER($L191),$L191&lt;='Settings'!$B$7,N($K191)&gt;0),SUMPRODUCT(($L$3:$L191&lt;='Settings'!$B$7)*ISNUMBER($L$3:$L191)*($K$3:$K191&gt;0)),"")</f>
        <v/>
      </c>
    </row>
    <row r="192">
      <c r="A192" s="5" t="n"/>
      <c r="B192" s="4" t="n"/>
      <c r="C192" s="15">
        <f>IF($B192="","",IFERROR(INDEX('Catalogue'!$B$3:$B$82,MATCH($B192,'Catalogue'!$A$3:$A$82,0)),""))</f>
        <v/>
      </c>
      <c r="D192" s="17">
        <f>IF($B192="","",IFERROR(INDEX('Catalogue'!$C$3:$C$82,MATCH($B192,'Catalogue'!$A$3:$A$82,0)),""))</f>
        <v/>
      </c>
      <c r="E192" s="17">
        <f>IF($B192="","",IFERROR(INDEX('Catalogue'!$D$3:$D$82,MATCH($B192,'Catalogue'!$A$3:$A$82,0)),""))</f>
        <v/>
      </c>
      <c r="F192" s="18" t="n"/>
      <c r="G192" s="5" t="n"/>
      <c r="H192" s="6" t="n"/>
      <c r="I192" s="6" t="n"/>
      <c r="J192" s="14">
        <f>IF($F192="","",COUNTIFS('Placements'!$E$3:$E$1002,$F192))</f>
        <v/>
      </c>
      <c r="K192" s="14">
        <f>IF($F192="","",N($H192)-N($I192)-N($J192))</f>
        <v/>
      </c>
      <c r="L192" s="14">
        <f>IF(OR($F192="",$G192=""),"",$G192-'Settings'!$B$6)</f>
        <v/>
      </c>
      <c r="M192" s="15">
        <f>IF(OR($F192="",$G192=""),"",IF($K192&lt;=0,"",IF($L192&lt;0,"Expired",IF($L192&lt;='Settings'!$B$8,"Within 30 days",IF($L192&lt;='Settings'!$B$7,"Expiring soon","OK")))))</f>
        <v/>
      </c>
      <c r="N192" s="16">
        <f>IF($F192="","",$K192*N(IFERROR(INDEX('Catalogue'!$E$3:$E$82,MATCH($B192,'Catalogue'!$A$3:$A$82,0)),"")))</f>
        <v/>
      </c>
      <c r="O192" s="14">
        <f>IF(AND(ISNUMBER($L192),$L192&lt;='Settings'!$B$7,N($K192)&gt;0),SUMPRODUCT(($L$3:$L192&lt;='Settings'!$B$7)*ISNUMBER($L$3:$L192)*($K$3:$K192&gt;0)),"")</f>
        <v/>
      </c>
    </row>
    <row r="193">
      <c r="A193" s="5" t="n"/>
      <c r="B193" s="4" t="n"/>
      <c r="C193" s="15">
        <f>IF($B193="","",IFERROR(INDEX('Catalogue'!$B$3:$B$82,MATCH($B193,'Catalogue'!$A$3:$A$82,0)),""))</f>
        <v/>
      </c>
      <c r="D193" s="17">
        <f>IF($B193="","",IFERROR(INDEX('Catalogue'!$C$3:$C$82,MATCH($B193,'Catalogue'!$A$3:$A$82,0)),""))</f>
        <v/>
      </c>
      <c r="E193" s="17">
        <f>IF($B193="","",IFERROR(INDEX('Catalogue'!$D$3:$D$82,MATCH($B193,'Catalogue'!$A$3:$A$82,0)),""))</f>
        <v/>
      </c>
      <c r="F193" s="18" t="n"/>
      <c r="G193" s="5" t="n"/>
      <c r="H193" s="6" t="n"/>
      <c r="I193" s="6" t="n"/>
      <c r="J193" s="14">
        <f>IF($F193="","",COUNTIFS('Placements'!$E$3:$E$1002,$F193))</f>
        <v/>
      </c>
      <c r="K193" s="14">
        <f>IF($F193="","",N($H193)-N($I193)-N($J193))</f>
        <v/>
      </c>
      <c r="L193" s="14">
        <f>IF(OR($F193="",$G193=""),"",$G193-'Settings'!$B$6)</f>
        <v/>
      </c>
      <c r="M193" s="15">
        <f>IF(OR($F193="",$G193=""),"",IF($K193&lt;=0,"",IF($L193&lt;0,"Expired",IF($L193&lt;='Settings'!$B$8,"Within 30 days",IF($L193&lt;='Settings'!$B$7,"Expiring soon","OK")))))</f>
        <v/>
      </c>
      <c r="N193" s="16">
        <f>IF($F193="","",$K193*N(IFERROR(INDEX('Catalogue'!$E$3:$E$82,MATCH($B193,'Catalogue'!$A$3:$A$82,0)),"")))</f>
        <v/>
      </c>
      <c r="O193" s="14">
        <f>IF(AND(ISNUMBER($L193),$L193&lt;='Settings'!$B$7,N($K193)&gt;0),SUMPRODUCT(($L$3:$L193&lt;='Settings'!$B$7)*ISNUMBER($L$3:$L193)*($K$3:$K193&gt;0)),"")</f>
        <v/>
      </c>
    </row>
    <row r="194">
      <c r="A194" s="5" t="n"/>
      <c r="B194" s="4" t="n"/>
      <c r="C194" s="15">
        <f>IF($B194="","",IFERROR(INDEX('Catalogue'!$B$3:$B$82,MATCH($B194,'Catalogue'!$A$3:$A$82,0)),""))</f>
        <v/>
      </c>
      <c r="D194" s="17">
        <f>IF($B194="","",IFERROR(INDEX('Catalogue'!$C$3:$C$82,MATCH($B194,'Catalogue'!$A$3:$A$82,0)),""))</f>
        <v/>
      </c>
      <c r="E194" s="17">
        <f>IF($B194="","",IFERROR(INDEX('Catalogue'!$D$3:$D$82,MATCH($B194,'Catalogue'!$A$3:$A$82,0)),""))</f>
        <v/>
      </c>
      <c r="F194" s="18" t="n"/>
      <c r="G194" s="5" t="n"/>
      <c r="H194" s="6" t="n"/>
      <c r="I194" s="6" t="n"/>
      <c r="J194" s="14">
        <f>IF($F194="","",COUNTIFS('Placements'!$E$3:$E$1002,$F194))</f>
        <v/>
      </c>
      <c r="K194" s="14">
        <f>IF($F194="","",N($H194)-N($I194)-N($J194))</f>
        <v/>
      </c>
      <c r="L194" s="14">
        <f>IF(OR($F194="",$G194=""),"",$G194-'Settings'!$B$6)</f>
        <v/>
      </c>
      <c r="M194" s="15">
        <f>IF(OR($F194="",$G194=""),"",IF($K194&lt;=0,"",IF($L194&lt;0,"Expired",IF($L194&lt;='Settings'!$B$8,"Within 30 days",IF($L194&lt;='Settings'!$B$7,"Expiring soon","OK")))))</f>
        <v/>
      </c>
      <c r="N194" s="16">
        <f>IF($F194="","",$K194*N(IFERROR(INDEX('Catalogue'!$E$3:$E$82,MATCH($B194,'Catalogue'!$A$3:$A$82,0)),"")))</f>
        <v/>
      </c>
      <c r="O194" s="14">
        <f>IF(AND(ISNUMBER($L194),$L194&lt;='Settings'!$B$7,N($K194)&gt;0),SUMPRODUCT(($L$3:$L194&lt;='Settings'!$B$7)*ISNUMBER($L$3:$L194)*($K$3:$K194&gt;0)),"")</f>
        <v/>
      </c>
    </row>
    <row r="195">
      <c r="A195" s="5" t="n"/>
      <c r="B195" s="4" t="n"/>
      <c r="C195" s="15">
        <f>IF($B195="","",IFERROR(INDEX('Catalogue'!$B$3:$B$82,MATCH($B195,'Catalogue'!$A$3:$A$82,0)),""))</f>
        <v/>
      </c>
      <c r="D195" s="17">
        <f>IF($B195="","",IFERROR(INDEX('Catalogue'!$C$3:$C$82,MATCH($B195,'Catalogue'!$A$3:$A$82,0)),""))</f>
        <v/>
      </c>
      <c r="E195" s="17">
        <f>IF($B195="","",IFERROR(INDEX('Catalogue'!$D$3:$D$82,MATCH($B195,'Catalogue'!$A$3:$A$82,0)),""))</f>
        <v/>
      </c>
      <c r="F195" s="18" t="n"/>
      <c r="G195" s="5" t="n"/>
      <c r="H195" s="6" t="n"/>
      <c r="I195" s="6" t="n"/>
      <c r="J195" s="14">
        <f>IF($F195="","",COUNTIFS('Placements'!$E$3:$E$1002,$F195))</f>
        <v/>
      </c>
      <c r="K195" s="14">
        <f>IF($F195="","",N($H195)-N($I195)-N($J195))</f>
        <v/>
      </c>
      <c r="L195" s="14">
        <f>IF(OR($F195="",$G195=""),"",$G195-'Settings'!$B$6)</f>
        <v/>
      </c>
      <c r="M195" s="15">
        <f>IF(OR($F195="",$G195=""),"",IF($K195&lt;=0,"",IF($L195&lt;0,"Expired",IF($L195&lt;='Settings'!$B$8,"Within 30 days",IF($L195&lt;='Settings'!$B$7,"Expiring soon","OK")))))</f>
        <v/>
      </c>
      <c r="N195" s="16">
        <f>IF($F195="","",$K195*N(IFERROR(INDEX('Catalogue'!$E$3:$E$82,MATCH($B195,'Catalogue'!$A$3:$A$82,0)),"")))</f>
        <v/>
      </c>
      <c r="O195" s="14">
        <f>IF(AND(ISNUMBER($L195),$L195&lt;='Settings'!$B$7,N($K195)&gt;0),SUMPRODUCT(($L$3:$L195&lt;='Settings'!$B$7)*ISNUMBER($L$3:$L195)*($K$3:$K195&gt;0)),"")</f>
        <v/>
      </c>
    </row>
    <row r="196">
      <c r="A196" s="5" t="n"/>
      <c r="B196" s="4" t="n"/>
      <c r="C196" s="15">
        <f>IF($B196="","",IFERROR(INDEX('Catalogue'!$B$3:$B$82,MATCH($B196,'Catalogue'!$A$3:$A$82,0)),""))</f>
        <v/>
      </c>
      <c r="D196" s="17">
        <f>IF($B196="","",IFERROR(INDEX('Catalogue'!$C$3:$C$82,MATCH($B196,'Catalogue'!$A$3:$A$82,0)),""))</f>
        <v/>
      </c>
      <c r="E196" s="17">
        <f>IF($B196="","",IFERROR(INDEX('Catalogue'!$D$3:$D$82,MATCH($B196,'Catalogue'!$A$3:$A$82,0)),""))</f>
        <v/>
      </c>
      <c r="F196" s="18" t="n"/>
      <c r="G196" s="5" t="n"/>
      <c r="H196" s="6" t="n"/>
      <c r="I196" s="6" t="n"/>
      <c r="J196" s="14">
        <f>IF($F196="","",COUNTIFS('Placements'!$E$3:$E$1002,$F196))</f>
        <v/>
      </c>
      <c r="K196" s="14">
        <f>IF($F196="","",N($H196)-N($I196)-N($J196))</f>
        <v/>
      </c>
      <c r="L196" s="14">
        <f>IF(OR($F196="",$G196=""),"",$G196-'Settings'!$B$6)</f>
        <v/>
      </c>
      <c r="M196" s="15">
        <f>IF(OR($F196="",$G196=""),"",IF($K196&lt;=0,"",IF($L196&lt;0,"Expired",IF($L196&lt;='Settings'!$B$8,"Within 30 days",IF($L196&lt;='Settings'!$B$7,"Expiring soon","OK")))))</f>
        <v/>
      </c>
      <c r="N196" s="16">
        <f>IF($F196="","",$K196*N(IFERROR(INDEX('Catalogue'!$E$3:$E$82,MATCH($B196,'Catalogue'!$A$3:$A$82,0)),"")))</f>
        <v/>
      </c>
      <c r="O196" s="14">
        <f>IF(AND(ISNUMBER($L196),$L196&lt;='Settings'!$B$7,N($K196)&gt;0),SUMPRODUCT(($L$3:$L196&lt;='Settings'!$B$7)*ISNUMBER($L$3:$L196)*($K$3:$K196&gt;0)),"")</f>
        <v/>
      </c>
    </row>
    <row r="197">
      <c r="A197" s="5" t="n"/>
      <c r="B197" s="4" t="n"/>
      <c r="C197" s="15">
        <f>IF($B197="","",IFERROR(INDEX('Catalogue'!$B$3:$B$82,MATCH($B197,'Catalogue'!$A$3:$A$82,0)),""))</f>
        <v/>
      </c>
      <c r="D197" s="17">
        <f>IF($B197="","",IFERROR(INDEX('Catalogue'!$C$3:$C$82,MATCH($B197,'Catalogue'!$A$3:$A$82,0)),""))</f>
        <v/>
      </c>
      <c r="E197" s="17">
        <f>IF($B197="","",IFERROR(INDEX('Catalogue'!$D$3:$D$82,MATCH($B197,'Catalogue'!$A$3:$A$82,0)),""))</f>
        <v/>
      </c>
      <c r="F197" s="18" t="n"/>
      <c r="G197" s="5" t="n"/>
      <c r="H197" s="6" t="n"/>
      <c r="I197" s="6" t="n"/>
      <c r="J197" s="14">
        <f>IF($F197="","",COUNTIFS('Placements'!$E$3:$E$1002,$F197))</f>
        <v/>
      </c>
      <c r="K197" s="14">
        <f>IF($F197="","",N($H197)-N($I197)-N($J197))</f>
        <v/>
      </c>
      <c r="L197" s="14">
        <f>IF(OR($F197="",$G197=""),"",$G197-'Settings'!$B$6)</f>
        <v/>
      </c>
      <c r="M197" s="15">
        <f>IF(OR($F197="",$G197=""),"",IF($K197&lt;=0,"",IF($L197&lt;0,"Expired",IF($L197&lt;='Settings'!$B$8,"Within 30 days",IF($L197&lt;='Settings'!$B$7,"Expiring soon","OK")))))</f>
        <v/>
      </c>
      <c r="N197" s="16">
        <f>IF($F197="","",$K197*N(IFERROR(INDEX('Catalogue'!$E$3:$E$82,MATCH($B197,'Catalogue'!$A$3:$A$82,0)),"")))</f>
        <v/>
      </c>
      <c r="O197" s="14">
        <f>IF(AND(ISNUMBER($L197),$L197&lt;='Settings'!$B$7,N($K197)&gt;0),SUMPRODUCT(($L$3:$L197&lt;='Settings'!$B$7)*ISNUMBER($L$3:$L197)*($K$3:$K197&gt;0)),"")</f>
        <v/>
      </c>
    </row>
    <row r="198">
      <c r="A198" s="5" t="n"/>
      <c r="B198" s="4" t="n"/>
      <c r="C198" s="15">
        <f>IF($B198="","",IFERROR(INDEX('Catalogue'!$B$3:$B$82,MATCH($B198,'Catalogue'!$A$3:$A$82,0)),""))</f>
        <v/>
      </c>
      <c r="D198" s="17">
        <f>IF($B198="","",IFERROR(INDEX('Catalogue'!$C$3:$C$82,MATCH($B198,'Catalogue'!$A$3:$A$82,0)),""))</f>
        <v/>
      </c>
      <c r="E198" s="17">
        <f>IF($B198="","",IFERROR(INDEX('Catalogue'!$D$3:$D$82,MATCH($B198,'Catalogue'!$A$3:$A$82,0)),""))</f>
        <v/>
      </c>
      <c r="F198" s="18" t="n"/>
      <c r="G198" s="5" t="n"/>
      <c r="H198" s="6" t="n"/>
      <c r="I198" s="6" t="n"/>
      <c r="J198" s="14">
        <f>IF($F198="","",COUNTIFS('Placements'!$E$3:$E$1002,$F198))</f>
        <v/>
      </c>
      <c r="K198" s="14">
        <f>IF($F198="","",N($H198)-N($I198)-N($J198))</f>
        <v/>
      </c>
      <c r="L198" s="14">
        <f>IF(OR($F198="",$G198=""),"",$G198-'Settings'!$B$6)</f>
        <v/>
      </c>
      <c r="M198" s="15">
        <f>IF(OR($F198="",$G198=""),"",IF($K198&lt;=0,"",IF($L198&lt;0,"Expired",IF($L198&lt;='Settings'!$B$8,"Within 30 days",IF($L198&lt;='Settings'!$B$7,"Expiring soon","OK")))))</f>
        <v/>
      </c>
      <c r="N198" s="16">
        <f>IF($F198="","",$K198*N(IFERROR(INDEX('Catalogue'!$E$3:$E$82,MATCH($B198,'Catalogue'!$A$3:$A$82,0)),"")))</f>
        <v/>
      </c>
      <c r="O198" s="14">
        <f>IF(AND(ISNUMBER($L198),$L198&lt;='Settings'!$B$7,N($K198)&gt;0),SUMPRODUCT(($L$3:$L198&lt;='Settings'!$B$7)*ISNUMBER($L$3:$L198)*($K$3:$K198&gt;0)),"")</f>
        <v/>
      </c>
    </row>
    <row r="199">
      <c r="A199" s="5" t="n"/>
      <c r="B199" s="4" t="n"/>
      <c r="C199" s="15">
        <f>IF($B199="","",IFERROR(INDEX('Catalogue'!$B$3:$B$82,MATCH($B199,'Catalogue'!$A$3:$A$82,0)),""))</f>
        <v/>
      </c>
      <c r="D199" s="17">
        <f>IF($B199="","",IFERROR(INDEX('Catalogue'!$C$3:$C$82,MATCH($B199,'Catalogue'!$A$3:$A$82,0)),""))</f>
        <v/>
      </c>
      <c r="E199" s="17">
        <f>IF($B199="","",IFERROR(INDEX('Catalogue'!$D$3:$D$82,MATCH($B199,'Catalogue'!$A$3:$A$82,0)),""))</f>
        <v/>
      </c>
      <c r="F199" s="18" t="n"/>
      <c r="G199" s="5" t="n"/>
      <c r="H199" s="6" t="n"/>
      <c r="I199" s="6" t="n"/>
      <c r="J199" s="14">
        <f>IF($F199="","",COUNTIFS('Placements'!$E$3:$E$1002,$F199))</f>
        <v/>
      </c>
      <c r="K199" s="14">
        <f>IF($F199="","",N($H199)-N($I199)-N($J199))</f>
        <v/>
      </c>
      <c r="L199" s="14">
        <f>IF(OR($F199="",$G199=""),"",$G199-'Settings'!$B$6)</f>
        <v/>
      </c>
      <c r="M199" s="15">
        <f>IF(OR($F199="",$G199=""),"",IF($K199&lt;=0,"",IF($L199&lt;0,"Expired",IF($L199&lt;='Settings'!$B$8,"Within 30 days",IF($L199&lt;='Settings'!$B$7,"Expiring soon","OK")))))</f>
        <v/>
      </c>
      <c r="N199" s="16">
        <f>IF($F199="","",$K199*N(IFERROR(INDEX('Catalogue'!$E$3:$E$82,MATCH($B199,'Catalogue'!$A$3:$A$82,0)),"")))</f>
        <v/>
      </c>
      <c r="O199" s="14">
        <f>IF(AND(ISNUMBER($L199),$L199&lt;='Settings'!$B$7,N($K199)&gt;0),SUMPRODUCT(($L$3:$L199&lt;='Settings'!$B$7)*ISNUMBER($L$3:$L199)*($K$3:$K199&gt;0)),"")</f>
        <v/>
      </c>
    </row>
    <row r="200">
      <c r="A200" s="5" t="n"/>
      <c r="B200" s="4" t="n"/>
      <c r="C200" s="15">
        <f>IF($B200="","",IFERROR(INDEX('Catalogue'!$B$3:$B$82,MATCH($B200,'Catalogue'!$A$3:$A$82,0)),""))</f>
        <v/>
      </c>
      <c r="D200" s="17">
        <f>IF($B200="","",IFERROR(INDEX('Catalogue'!$C$3:$C$82,MATCH($B200,'Catalogue'!$A$3:$A$82,0)),""))</f>
        <v/>
      </c>
      <c r="E200" s="17">
        <f>IF($B200="","",IFERROR(INDEX('Catalogue'!$D$3:$D$82,MATCH($B200,'Catalogue'!$A$3:$A$82,0)),""))</f>
        <v/>
      </c>
      <c r="F200" s="18" t="n"/>
      <c r="G200" s="5" t="n"/>
      <c r="H200" s="6" t="n"/>
      <c r="I200" s="6" t="n"/>
      <c r="J200" s="14">
        <f>IF($F200="","",COUNTIFS('Placements'!$E$3:$E$1002,$F200))</f>
        <v/>
      </c>
      <c r="K200" s="14">
        <f>IF($F200="","",N($H200)-N($I200)-N($J200))</f>
        <v/>
      </c>
      <c r="L200" s="14">
        <f>IF(OR($F200="",$G200=""),"",$G200-'Settings'!$B$6)</f>
        <v/>
      </c>
      <c r="M200" s="15">
        <f>IF(OR($F200="",$G200=""),"",IF($K200&lt;=0,"",IF($L200&lt;0,"Expired",IF($L200&lt;='Settings'!$B$8,"Within 30 days",IF($L200&lt;='Settings'!$B$7,"Expiring soon","OK")))))</f>
        <v/>
      </c>
      <c r="N200" s="16">
        <f>IF($F200="","",$K200*N(IFERROR(INDEX('Catalogue'!$E$3:$E$82,MATCH($B200,'Catalogue'!$A$3:$A$82,0)),"")))</f>
        <v/>
      </c>
      <c r="O200" s="14">
        <f>IF(AND(ISNUMBER($L200),$L200&lt;='Settings'!$B$7,N($K200)&gt;0),SUMPRODUCT(($L$3:$L200&lt;='Settings'!$B$7)*ISNUMBER($L$3:$L200)*($K$3:$K200&gt;0)),"")</f>
        <v/>
      </c>
    </row>
    <row r="201">
      <c r="A201" s="5" t="n"/>
      <c r="B201" s="4" t="n"/>
      <c r="C201" s="15">
        <f>IF($B201="","",IFERROR(INDEX('Catalogue'!$B$3:$B$82,MATCH($B201,'Catalogue'!$A$3:$A$82,0)),""))</f>
        <v/>
      </c>
      <c r="D201" s="17">
        <f>IF($B201="","",IFERROR(INDEX('Catalogue'!$C$3:$C$82,MATCH($B201,'Catalogue'!$A$3:$A$82,0)),""))</f>
        <v/>
      </c>
      <c r="E201" s="17">
        <f>IF($B201="","",IFERROR(INDEX('Catalogue'!$D$3:$D$82,MATCH($B201,'Catalogue'!$A$3:$A$82,0)),""))</f>
        <v/>
      </c>
      <c r="F201" s="18" t="n"/>
      <c r="G201" s="5" t="n"/>
      <c r="H201" s="6" t="n"/>
      <c r="I201" s="6" t="n"/>
      <c r="J201" s="14">
        <f>IF($F201="","",COUNTIFS('Placements'!$E$3:$E$1002,$F201))</f>
        <v/>
      </c>
      <c r="K201" s="14">
        <f>IF($F201="","",N($H201)-N($I201)-N($J201))</f>
        <v/>
      </c>
      <c r="L201" s="14">
        <f>IF(OR($F201="",$G201=""),"",$G201-'Settings'!$B$6)</f>
        <v/>
      </c>
      <c r="M201" s="15">
        <f>IF(OR($F201="",$G201=""),"",IF($K201&lt;=0,"",IF($L201&lt;0,"Expired",IF($L201&lt;='Settings'!$B$8,"Within 30 days",IF($L201&lt;='Settings'!$B$7,"Expiring soon","OK")))))</f>
        <v/>
      </c>
      <c r="N201" s="16">
        <f>IF($F201="","",$K201*N(IFERROR(INDEX('Catalogue'!$E$3:$E$82,MATCH($B201,'Catalogue'!$A$3:$A$82,0)),"")))</f>
        <v/>
      </c>
      <c r="O201" s="14">
        <f>IF(AND(ISNUMBER($L201),$L201&lt;='Settings'!$B$7,N($K201)&gt;0),SUMPRODUCT(($L$3:$L201&lt;='Settings'!$B$7)*ISNUMBER($L$3:$L201)*($K$3:$K201&gt;0)),"")</f>
        <v/>
      </c>
    </row>
    <row r="202">
      <c r="A202" s="5" t="n"/>
      <c r="B202" s="4" t="n"/>
      <c r="C202" s="15">
        <f>IF($B202="","",IFERROR(INDEX('Catalogue'!$B$3:$B$82,MATCH($B202,'Catalogue'!$A$3:$A$82,0)),""))</f>
        <v/>
      </c>
      <c r="D202" s="17">
        <f>IF($B202="","",IFERROR(INDEX('Catalogue'!$C$3:$C$82,MATCH($B202,'Catalogue'!$A$3:$A$82,0)),""))</f>
        <v/>
      </c>
      <c r="E202" s="17">
        <f>IF($B202="","",IFERROR(INDEX('Catalogue'!$D$3:$D$82,MATCH($B202,'Catalogue'!$A$3:$A$82,0)),""))</f>
        <v/>
      </c>
      <c r="F202" s="18" t="n"/>
      <c r="G202" s="5" t="n"/>
      <c r="H202" s="6" t="n"/>
      <c r="I202" s="6" t="n"/>
      <c r="J202" s="14">
        <f>IF($F202="","",COUNTIFS('Placements'!$E$3:$E$1002,$F202))</f>
        <v/>
      </c>
      <c r="K202" s="14">
        <f>IF($F202="","",N($H202)-N($I202)-N($J202))</f>
        <v/>
      </c>
      <c r="L202" s="14">
        <f>IF(OR($F202="",$G202=""),"",$G202-'Settings'!$B$6)</f>
        <v/>
      </c>
      <c r="M202" s="15">
        <f>IF(OR($F202="",$G202=""),"",IF($K202&lt;=0,"",IF($L202&lt;0,"Expired",IF($L202&lt;='Settings'!$B$8,"Within 30 days",IF($L202&lt;='Settings'!$B$7,"Expiring soon","OK")))))</f>
        <v/>
      </c>
      <c r="N202" s="16">
        <f>IF($F202="","",$K202*N(IFERROR(INDEX('Catalogue'!$E$3:$E$82,MATCH($B202,'Catalogue'!$A$3:$A$82,0)),"")))</f>
        <v/>
      </c>
      <c r="O202" s="14">
        <f>IF(AND(ISNUMBER($L202),$L202&lt;='Settings'!$B$7,N($K202)&gt;0),SUMPRODUCT(($L$3:$L202&lt;='Settings'!$B$7)*ISNUMBER($L$3:$L202)*($K$3:$K202&gt;0)),"")</f>
        <v/>
      </c>
    </row>
    <row r="203">
      <c r="A203" s="5" t="n"/>
      <c r="B203" s="4" t="n"/>
      <c r="C203" s="15">
        <f>IF($B203="","",IFERROR(INDEX('Catalogue'!$B$3:$B$82,MATCH($B203,'Catalogue'!$A$3:$A$82,0)),""))</f>
        <v/>
      </c>
      <c r="D203" s="17">
        <f>IF($B203="","",IFERROR(INDEX('Catalogue'!$C$3:$C$82,MATCH($B203,'Catalogue'!$A$3:$A$82,0)),""))</f>
        <v/>
      </c>
      <c r="E203" s="17">
        <f>IF($B203="","",IFERROR(INDEX('Catalogue'!$D$3:$D$82,MATCH($B203,'Catalogue'!$A$3:$A$82,0)),""))</f>
        <v/>
      </c>
      <c r="F203" s="18" t="n"/>
      <c r="G203" s="5" t="n"/>
      <c r="H203" s="6" t="n"/>
      <c r="I203" s="6" t="n"/>
      <c r="J203" s="14">
        <f>IF($F203="","",COUNTIFS('Placements'!$E$3:$E$1002,$F203))</f>
        <v/>
      </c>
      <c r="K203" s="14">
        <f>IF($F203="","",N($H203)-N($I203)-N($J203))</f>
        <v/>
      </c>
      <c r="L203" s="14">
        <f>IF(OR($F203="",$G203=""),"",$G203-'Settings'!$B$6)</f>
        <v/>
      </c>
      <c r="M203" s="15">
        <f>IF(OR($F203="",$G203=""),"",IF($K203&lt;=0,"",IF($L203&lt;0,"Expired",IF($L203&lt;='Settings'!$B$8,"Within 30 days",IF($L203&lt;='Settings'!$B$7,"Expiring soon","OK")))))</f>
        <v/>
      </c>
      <c r="N203" s="16">
        <f>IF($F203="","",$K203*N(IFERROR(INDEX('Catalogue'!$E$3:$E$82,MATCH($B203,'Catalogue'!$A$3:$A$82,0)),"")))</f>
        <v/>
      </c>
      <c r="O203" s="14">
        <f>IF(AND(ISNUMBER($L203),$L203&lt;='Settings'!$B$7,N($K203)&gt;0),SUMPRODUCT(($L$3:$L203&lt;='Settings'!$B$7)*ISNUMBER($L$3:$L203)*($K$3:$K203&gt;0)),"")</f>
        <v/>
      </c>
    </row>
    <row r="204">
      <c r="A204" s="5" t="n"/>
      <c r="B204" s="4" t="n"/>
      <c r="C204" s="15">
        <f>IF($B204="","",IFERROR(INDEX('Catalogue'!$B$3:$B$82,MATCH($B204,'Catalogue'!$A$3:$A$82,0)),""))</f>
        <v/>
      </c>
      <c r="D204" s="17">
        <f>IF($B204="","",IFERROR(INDEX('Catalogue'!$C$3:$C$82,MATCH($B204,'Catalogue'!$A$3:$A$82,0)),""))</f>
        <v/>
      </c>
      <c r="E204" s="17">
        <f>IF($B204="","",IFERROR(INDEX('Catalogue'!$D$3:$D$82,MATCH($B204,'Catalogue'!$A$3:$A$82,0)),""))</f>
        <v/>
      </c>
      <c r="F204" s="18" t="n"/>
      <c r="G204" s="5" t="n"/>
      <c r="H204" s="6" t="n"/>
      <c r="I204" s="6" t="n"/>
      <c r="J204" s="14">
        <f>IF($F204="","",COUNTIFS('Placements'!$E$3:$E$1002,$F204))</f>
        <v/>
      </c>
      <c r="K204" s="14">
        <f>IF($F204="","",N($H204)-N($I204)-N($J204))</f>
        <v/>
      </c>
      <c r="L204" s="14">
        <f>IF(OR($F204="",$G204=""),"",$G204-'Settings'!$B$6)</f>
        <v/>
      </c>
      <c r="M204" s="15">
        <f>IF(OR($F204="",$G204=""),"",IF($K204&lt;=0,"",IF($L204&lt;0,"Expired",IF($L204&lt;='Settings'!$B$8,"Within 30 days",IF($L204&lt;='Settings'!$B$7,"Expiring soon","OK")))))</f>
        <v/>
      </c>
      <c r="N204" s="16">
        <f>IF($F204="","",$K204*N(IFERROR(INDEX('Catalogue'!$E$3:$E$82,MATCH($B204,'Catalogue'!$A$3:$A$82,0)),"")))</f>
        <v/>
      </c>
      <c r="O204" s="14">
        <f>IF(AND(ISNUMBER($L204),$L204&lt;='Settings'!$B$7,N($K204)&gt;0),SUMPRODUCT(($L$3:$L204&lt;='Settings'!$B$7)*ISNUMBER($L$3:$L204)*($K$3:$K204&gt;0)),"")</f>
        <v/>
      </c>
    </row>
    <row r="205">
      <c r="A205" s="5" t="n"/>
      <c r="B205" s="4" t="n"/>
      <c r="C205" s="15">
        <f>IF($B205="","",IFERROR(INDEX('Catalogue'!$B$3:$B$82,MATCH($B205,'Catalogue'!$A$3:$A$82,0)),""))</f>
        <v/>
      </c>
      <c r="D205" s="17">
        <f>IF($B205="","",IFERROR(INDEX('Catalogue'!$C$3:$C$82,MATCH($B205,'Catalogue'!$A$3:$A$82,0)),""))</f>
        <v/>
      </c>
      <c r="E205" s="17">
        <f>IF($B205="","",IFERROR(INDEX('Catalogue'!$D$3:$D$82,MATCH($B205,'Catalogue'!$A$3:$A$82,0)),""))</f>
        <v/>
      </c>
      <c r="F205" s="18" t="n"/>
      <c r="G205" s="5" t="n"/>
      <c r="H205" s="6" t="n"/>
      <c r="I205" s="6" t="n"/>
      <c r="J205" s="14">
        <f>IF($F205="","",COUNTIFS('Placements'!$E$3:$E$1002,$F205))</f>
        <v/>
      </c>
      <c r="K205" s="14">
        <f>IF($F205="","",N($H205)-N($I205)-N($J205))</f>
        <v/>
      </c>
      <c r="L205" s="14">
        <f>IF(OR($F205="",$G205=""),"",$G205-'Settings'!$B$6)</f>
        <v/>
      </c>
      <c r="M205" s="15">
        <f>IF(OR($F205="",$G205=""),"",IF($K205&lt;=0,"",IF($L205&lt;0,"Expired",IF($L205&lt;='Settings'!$B$8,"Within 30 days",IF($L205&lt;='Settings'!$B$7,"Expiring soon","OK")))))</f>
        <v/>
      </c>
      <c r="N205" s="16">
        <f>IF($F205="","",$K205*N(IFERROR(INDEX('Catalogue'!$E$3:$E$82,MATCH($B205,'Catalogue'!$A$3:$A$82,0)),"")))</f>
        <v/>
      </c>
      <c r="O205" s="14">
        <f>IF(AND(ISNUMBER($L205),$L205&lt;='Settings'!$B$7,N($K205)&gt;0),SUMPRODUCT(($L$3:$L205&lt;='Settings'!$B$7)*ISNUMBER($L$3:$L205)*($K$3:$K205&gt;0)),"")</f>
        <v/>
      </c>
    </row>
    <row r="206">
      <c r="A206" s="5" t="n"/>
      <c r="B206" s="4" t="n"/>
      <c r="C206" s="15">
        <f>IF($B206="","",IFERROR(INDEX('Catalogue'!$B$3:$B$82,MATCH($B206,'Catalogue'!$A$3:$A$82,0)),""))</f>
        <v/>
      </c>
      <c r="D206" s="17">
        <f>IF($B206="","",IFERROR(INDEX('Catalogue'!$C$3:$C$82,MATCH($B206,'Catalogue'!$A$3:$A$82,0)),""))</f>
        <v/>
      </c>
      <c r="E206" s="17">
        <f>IF($B206="","",IFERROR(INDEX('Catalogue'!$D$3:$D$82,MATCH($B206,'Catalogue'!$A$3:$A$82,0)),""))</f>
        <v/>
      </c>
      <c r="F206" s="18" t="n"/>
      <c r="G206" s="5" t="n"/>
      <c r="H206" s="6" t="n"/>
      <c r="I206" s="6" t="n"/>
      <c r="J206" s="14">
        <f>IF($F206="","",COUNTIFS('Placements'!$E$3:$E$1002,$F206))</f>
        <v/>
      </c>
      <c r="K206" s="14">
        <f>IF($F206="","",N($H206)-N($I206)-N($J206))</f>
        <v/>
      </c>
      <c r="L206" s="14">
        <f>IF(OR($F206="",$G206=""),"",$G206-'Settings'!$B$6)</f>
        <v/>
      </c>
      <c r="M206" s="15">
        <f>IF(OR($F206="",$G206=""),"",IF($K206&lt;=0,"",IF($L206&lt;0,"Expired",IF($L206&lt;='Settings'!$B$8,"Within 30 days",IF($L206&lt;='Settings'!$B$7,"Expiring soon","OK")))))</f>
        <v/>
      </c>
      <c r="N206" s="16">
        <f>IF($F206="","",$K206*N(IFERROR(INDEX('Catalogue'!$E$3:$E$82,MATCH($B206,'Catalogue'!$A$3:$A$82,0)),"")))</f>
        <v/>
      </c>
      <c r="O206" s="14">
        <f>IF(AND(ISNUMBER($L206),$L206&lt;='Settings'!$B$7,N($K206)&gt;0),SUMPRODUCT(($L$3:$L206&lt;='Settings'!$B$7)*ISNUMBER($L$3:$L206)*($K$3:$K206&gt;0)),"")</f>
        <v/>
      </c>
    </row>
    <row r="207">
      <c r="A207" s="5" t="n"/>
      <c r="B207" s="4" t="n"/>
      <c r="C207" s="15">
        <f>IF($B207="","",IFERROR(INDEX('Catalogue'!$B$3:$B$82,MATCH($B207,'Catalogue'!$A$3:$A$82,0)),""))</f>
        <v/>
      </c>
      <c r="D207" s="17">
        <f>IF($B207="","",IFERROR(INDEX('Catalogue'!$C$3:$C$82,MATCH($B207,'Catalogue'!$A$3:$A$82,0)),""))</f>
        <v/>
      </c>
      <c r="E207" s="17">
        <f>IF($B207="","",IFERROR(INDEX('Catalogue'!$D$3:$D$82,MATCH($B207,'Catalogue'!$A$3:$A$82,0)),""))</f>
        <v/>
      </c>
      <c r="F207" s="18" t="n"/>
      <c r="G207" s="5" t="n"/>
      <c r="H207" s="6" t="n"/>
      <c r="I207" s="6" t="n"/>
      <c r="J207" s="14">
        <f>IF($F207="","",COUNTIFS('Placements'!$E$3:$E$1002,$F207))</f>
        <v/>
      </c>
      <c r="K207" s="14">
        <f>IF($F207="","",N($H207)-N($I207)-N($J207))</f>
        <v/>
      </c>
      <c r="L207" s="14">
        <f>IF(OR($F207="",$G207=""),"",$G207-'Settings'!$B$6)</f>
        <v/>
      </c>
      <c r="M207" s="15">
        <f>IF(OR($F207="",$G207=""),"",IF($K207&lt;=0,"",IF($L207&lt;0,"Expired",IF($L207&lt;='Settings'!$B$8,"Within 30 days",IF($L207&lt;='Settings'!$B$7,"Expiring soon","OK")))))</f>
        <v/>
      </c>
      <c r="N207" s="16">
        <f>IF($F207="","",$K207*N(IFERROR(INDEX('Catalogue'!$E$3:$E$82,MATCH($B207,'Catalogue'!$A$3:$A$82,0)),"")))</f>
        <v/>
      </c>
      <c r="O207" s="14">
        <f>IF(AND(ISNUMBER($L207),$L207&lt;='Settings'!$B$7,N($K207)&gt;0),SUMPRODUCT(($L$3:$L207&lt;='Settings'!$B$7)*ISNUMBER($L$3:$L207)*($K$3:$K207&gt;0)),"")</f>
        <v/>
      </c>
    </row>
    <row r="208">
      <c r="A208" s="5" t="n"/>
      <c r="B208" s="4" t="n"/>
      <c r="C208" s="15">
        <f>IF($B208="","",IFERROR(INDEX('Catalogue'!$B$3:$B$82,MATCH($B208,'Catalogue'!$A$3:$A$82,0)),""))</f>
        <v/>
      </c>
      <c r="D208" s="17">
        <f>IF($B208="","",IFERROR(INDEX('Catalogue'!$C$3:$C$82,MATCH($B208,'Catalogue'!$A$3:$A$82,0)),""))</f>
        <v/>
      </c>
      <c r="E208" s="17">
        <f>IF($B208="","",IFERROR(INDEX('Catalogue'!$D$3:$D$82,MATCH($B208,'Catalogue'!$A$3:$A$82,0)),""))</f>
        <v/>
      </c>
      <c r="F208" s="18" t="n"/>
      <c r="G208" s="5" t="n"/>
      <c r="H208" s="6" t="n"/>
      <c r="I208" s="6" t="n"/>
      <c r="J208" s="14">
        <f>IF($F208="","",COUNTIFS('Placements'!$E$3:$E$1002,$F208))</f>
        <v/>
      </c>
      <c r="K208" s="14">
        <f>IF($F208="","",N($H208)-N($I208)-N($J208))</f>
        <v/>
      </c>
      <c r="L208" s="14">
        <f>IF(OR($F208="",$G208=""),"",$G208-'Settings'!$B$6)</f>
        <v/>
      </c>
      <c r="M208" s="15">
        <f>IF(OR($F208="",$G208=""),"",IF($K208&lt;=0,"",IF($L208&lt;0,"Expired",IF($L208&lt;='Settings'!$B$8,"Within 30 days",IF($L208&lt;='Settings'!$B$7,"Expiring soon","OK")))))</f>
        <v/>
      </c>
      <c r="N208" s="16">
        <f>IF($F208="","",$K208*N(IFERROR(INDEX('Catalogue'!$E$3:$E$82,MATCH($B208,'Catalogue'!$A$3:$A$82,0)),"")))</f>
        <v/>
      </c>
      <c r="O208" s="14">
        <f>IF(AND(ISNUMBER($L208),$L208&lt;='Settings'!$B$7,N($K208)&gt;0),SUMPRODUCT(($L$3:$L208&lt;='Settings'!$B$7)*ISNUMBER($L$3:$L208)*($K$3:$K208&gt;0)),"")</f>
        <v/>
      </c>
    </row>
    <row r="209">
      <c r="A209" s="5" t="n"/>
      <c r="B209" s="4" t="n"/>
      <c r="C209" s="15">
        <f>IF($B209="","",IFERROR(INDEX('Catalogue'!$B$3:$B$82,MATCH($B209,'Catalogue'!$A$3:$A$82,0)),""))</f>
        <v/>
      </c>
      <c r="D209" s="17">
        <f>IF($B209="","",IFERROR(INDEX('Catalogue'!$C$3:$C$82,MATCH($B209,'Catalogue'!$A$3:$A$82,0)),""))</f>
        <v/>
      </c>
      <c r="E209" s="17">
        <f>IF($B209="","",IFERROR(INDEX('Catalogue'!$D$3:$D$82,MATCH($B209,'Catalogue'!$A$3:$A$82,0)),""))</f>
        <v/>
      </c>
      <c r="F209" s="18" t="n"/>
      <c r="G209" s="5" t="n"/>
      <c r="H209" s="6" t="n"/>
      <c r="I209" s="6" t="n"/>
      <c r="J209" s="14">
        <f>IF($F209="","",COUNTIFS('Placements'!$E$3:$E$1002,$F209))</f>
        <v/>
      </c>
      <c r="K209" s="14">
        <f>IF($F209="","",N($H209)-N($I209)-N($J209))</f>
        <v/>
      </c>
      <c r="L209" s="14">
        <f>IF(OR($F209="",$G209=""),"",$G209-'Settings'!$B$6)</f>
        <v/>
      </c>
      <c r="M209" s="15">
        <f>IF(OR($F209="",$G209=""),"",IF($K209&lt;=0,"",IF($L209&lt;0,"Expired",IF($L209&lt;='Settings'!$B$8,"Within 30 days",IF($L209&lt;='Settings'!$B$7,"Expiring soon","OK")))))</f>
        <v/>
      </c>
      <c r="N209" s="16">
        <f>IF($F209="","",$K209*N(IFERROR(INDEX('Catalogue'!$E$3:$E$82,MATCH($B209,'Catalogue'!$A$3:$A$82,0)),"")))</f>
        <v/>
      </c>
      <c r="O209" s="14">
        <f>IF(AND(ISNUMBER($L209),$L209&lt;='Settings'!$B$7,N($K209)&gt;0),SUMPRODUCT(($L$3:$L209&lt;='Settings'!$B$7)*ISNUMBER($L$3:$L209)*($K$3:$K209&gt;0)),"")</f>
        <v/>
      </c>
    </row>
    <row r="210">
      <c r="A210" s="5" t="n"/>
      <c r="B210" s="4" t="n"/>
      <c r="C210" s="15">
        <f>IF($B210="","",IFERROR(INDEX('Catalogue'!$B$3:$B$82,MATCH($B210,'Catalogue'!$A$3:$A$82,0)),""))</f>
        <v/>
      </c>
      <c r="D210" s="17">
        <f>IF($B210="","",IFERROR(INDEX('Catalogue'!$C$3:$C$82,MATCH($B210,'Catalogue'!$A$3:$A$82,0)),""))</f>
        <v/>
      </c>
      <c r="E210" s="17">
        <f>IF($B210="","",IFERROR(INDEX('Catalogue'!$D$3:$D$82,MATCH($B210,'Catalogue'!$A$3:$A$82,0)),""))</f>
        <v/>
      </c>
      <c r="F210" s="18" t="n"/>
      <c r="G210" s="5" t="n"/>
      <c r="H210" s="6" t="n"/>
      <c r="I210" s="6" t="n"/>
      <c r="J210" s="14">
        <f>IF($F210="","",COUNTIFS('Placements'!$E$3:$E$1002,$F210))</f>
        <v/>
      </c>
      <c r="K210" s="14">
        <f>IF($F210="","",N($H210)-N($I210)-N($J210))</f>
        <v/>
      </c>
      <c r="L210" s="14">
        <f>IF(OR($F210="",$G210=""),"",$G210-'Settings'!$B$6)</f>
        <v/>
      </c>
      <c r="M210" s="15">
        <f>IF(OR($F210="",$G210=""),"",IF($K210&lt;=0,"",IF($L210&lt;0,"Expired",IF($L210&lt;='Settings'!$B$8,"Within 30 days",IF($L210&lt;='Settings'!$B$7,"Expiring soon","OK")))))</f>
        <v/>
      </c>
      <c r="N210" s="16">
        <f>IF($F210="","",$K210*N(IFERROR(INDEX('Catalogue'!$E$3:$E$82,MATCH($B210,'Catalogue'!$A$3:$A$82,0)),"")))</f>
        <v/>
      </c>
      <c r="O210" s="14">
        <f>IF(AND(ISNUMBER($L210),$L210&lt;='Settings'!$B$7,N($K210)&gt;0),SUMPRODUCT(($L$3:$L210&lt;='Settings'!$B$7)*ISNUMBER($L$3:$L210)*($K$3:$K210&gt;0)),"")</f>
        <v/>
      </c>
    </row>
    <row r="211">
      <c r="A211" s="5" t="n"/>
      <c r="B211" s="4" t="n"/>
      <c r="C211" s="15">
        <f>IF($B211="","",IFERROR(INDEX('Catalogue'!$B$3:$B$82,MATCH($B211,'Catalogue'!$A$3:$A$82,0)),""))</f>
        <v/>
      </c>
      <c r="D211" s="17">
        <f>IF($B211="","",IFERROR(INDEX('Catalogue'!$C$3:$C$82,MATCH($B211,'Catalogue'!$A$3:$A$82,0)),""))</f>
        <v/>
      </c>
      <c r="E211" s="17">
        <f>IF($B211="","",IFERROR(INDEX('Catalogue'!$D$3:$D$82,MATCH($B211,'Catalogue'!$A$3:$A$82,0)),""))</f>
        <v/>
      </c>
      <c r="F211" s="18" t="n"/>
      <c r="G211" s="5" t="n"/>
      <c r="H211" s="6" t="n"/>
      <c r="I211" s="6" t="n"/>
      <c r="J211" s="14">
        <f>IF($F211="","",COUNTIFS('Placements'!$E$3:$E$1002,$F211))</f>
        <v/>
      </c>
      <c r="K211" s="14">
        <f>IF($F211="","",N($H211)-N($I211)-N($J211))</f>
        <v/>
      </c>
      <c r="L211" s="14">
        <f>IF(OR($F211="",$G211=""),"",$G211-'Settings'!$B$6)</f>
        <v/>
      </c>
      <c r="M211" s="15">
        <f>IF(OR($F211="",$G211=""),"",IF($K211&lt;=0,"",IF($L211&lt;0,"Expired",IF($L211&lt;='Settings'!$B$8,"Within 30 days",IF($L211&lt;='Settings'!$B$7,"Expiring soon","OK")))))</f>
        <v/>
      </c>
      <c r="N211" s="16">
        <f>IF($F211="","",$K211*N(IFERROR(INDEX('Catalogue'!$E$3:$E$82,MATCH($B211,'Catalogue'!$A$3:$A$82,0)),"")))</f>
        <v/>
      </c>
      <c r="O211" s="14">
        <f>IF(AND(ISNUMBER($L211),$L211&lt;='Settings'!$B$7,N($K211)&gt;0),SUMPRODUCT(($L$3:$L211&lt;='Settings'!$B$7)*ISNUMBER($L$3:$L211)*($K$3:$K211&gt;0)),"")</f>
        <v/>
      </c>
    </row>
    <row r="212">
      <c r="A212" s="5" t="n"/>
      <c r="B212" s="4" t="n"/>
      <c r="C212" s="15">
        <f>IF($B212="","",IFERROR(INDEX('Catalogue'!$B$3:$B$82,MATCH($B212,'Catalogue'!$A$3:$A$82,0)),""))</f>
        <v/>
      </c>
      <c r="D212" s="17">
        <f>IF($B212="","",IFERROR(INDEX('Catalogue'!$C$3:$C$82,MATCH($B212,'Catalogue'!$A$3:$A$82,0)),""))</f>
        <v/>
      </c>
      <c r="E212" s="17">
        <f>IF($B212="","",IFERROR(INDEX('Catalogue'!$D$3:$D$82,MATCH($B212,'Catalogue'!$A$3:$A$82,0)),""))</f>
        <v/>
      </c>
      <c r="F212" s="18" t="n"/>
      <c r="G212" s="5" t="n"/>
      <c r="H212" s="6" t="n"/>
      <c r="I212" s="6" t="n"/>
      <c r="J212" s="14">
        <f>IF($F212="","",COUNTIFS('Placements'!$E$3:$E$1002,$F212))</f>
        <v/>
      </c>
      <c r="K212" s="14">
        <f>IF($F212="","",N($H212)-N($I212)-N($J212))</f>
        <v/>
      </c>
      <c r="L212" s="14">
        <f>IF(OR($F212="",$G212=""),"",$G212-'Settings'!$B$6)</f>
        <v/>
      </c>
      <c r="M212" s="15">
        <f>IF(OR($F212="",$G212=""),"",IF($K212&lt;=0,"",IF($L212&lt;0,"Expired",IF($L212&lt;='Settings'!$B$8,"Within 30 days",IF($L212&lt;='Settings'!$B$7,"Expiring soon","OK")))))</f>
        <v/>
      </c>
      <c r="N212" s="16">
        <f>IF($F212="","",$K212*N(IFERROR(INDEX('Catalogue'!$E$3:$E$82,MATCH($B212,'Catalogue'!$A$3:$A$82,0)),"")))</f>
        <v/>
      </c>
      <c r="O212" s="14">
        <f>IF(AND(ISNUMBER($L212),$L212&lt;='Settings'!$B$7,N($K212)&gt;0),SUMPRODUCT(($L$3:$L212&lt;='Settings'!$B$7)*ISNUMBER($L$3:$L212)*($K$3:$K212&gt;0)),"")</f>
        <v/>
      </c>
    </row>
    <row r="213">
      <c r="A213" s="5" t="n"/>
      <c r="B213" s="4" t="n"/>
      <c r="C213" s="15">
        <f>IF($B213="","",IFERROR(INDEX('Catalogue'!$B$3:$B$82,MATCH($B213,'Catalogue'!$A$3:$A$82,0)),""))</f>
        <v/>
      </c>
      <c r="D213" s="17">
        <f>IF($B213="","",IFERROR(INDEX('Catalogue'!$C$3:$C$82,MATCH($B213,'Catalogue'!$A$3:$A$82,0)),""))</f>
        <v/>
      </c>
      <c r="E213" s="17">
        <f>IF($B213="","",IFERROR(INDEX('Catalogue'!$D$3:$D$82,MATCH($B213,'Catalogue'!$A$3:$A$82,0)),""))</f>
        <v/>
      </c>
      <c r="F213" s="18" t="n"/>
      <c r="G213" s="5" t="n"/>
      <c r="H213" s="6" t="n"/>
      <c r="I213" s="6" t="n"/>
      <c r="J213" s="14">
        <f>IF($F213="","",COUNTIFS('Placements'!$E$3:$E$1002,$F213))</f>
        <v/>
      </c>
      <c r="K213" s="14">
        <f>IF($F213="","",N($H213)-N($I213)-N($J213))</f>
        <v/>
      </c>
      <c r="L213" s="14">
        <f>IF(OR($F213="",$G213=""),"",$G213-'Settings'!$B$6)</f>
        <v/>
      </c>
      <c r="M213" s="15">
        <f>IF(OR($F213="",$G213=""),"",IF($K213&lt;=0,"",IF($L213&lt;0,"Expired",IF($L213&lt;='Settings'!$B$8,"Within 30 days",IF($L213&lt;='Settings'!$B$7,"Expiring soon","OK")))))</f>
        <v/>
      </c>
      <c r="N213" s="16">
        <f>IF($F213="","",$K213*N(IFERROR(INDEX('Catalogue'!$E$3:$E$82,MATCH($B213,'Catalogue'!$A$3:$A$82,0)),"")))</f>
        <v/>
      </c>
      <c r="O213" s="14">
        <f>IF(AND(ISNUMBER($L213),$L213&lt;='Settings'!$B$7,N($K213)&gt;0),SUMPRODUCT(($L$3:$L213&lt;='Settings'!$B$7)*ISNUMBER($L$3:$L213)*($K$3:$K213&gt;0)),"")</f>
        <v/>
      </c>
    </row>
    <row r="214">
      <c r="A214" s="5" t="n"/>
      <c r="B214" s="4" t="n"/>
      <c r="C214" s="15">
        <f>IF($B214="","",IFERROR(INDEX('Catalogue'!$B$3:$B$82,MATCH($B214,'Catalogue'!$A$3:$A$82,0)),""))</f>
        <v/>
      </c>
      <c r="D214" s="17">
        <f>IF($B214="","",IFERROR(INDEX('Catalogue'!$C$3:$C$82,MATCH($B214,'Catalogue'!$A$3:$A$82,0)),""))</f>
        <v/>
      </c>
      <c r="E214" s="17">
        <f>IF($B214="","",IFERROR(INDEX('Catalogue'!$D$3:$D$82,MATCH($B214,'Catalogue'!$A$3:$A$82,0)),""))</f>
        <v/>
      </c>
      <c r="F214" s="18" t="n"/>
      <c r="G214" s="5" t="n"/>
      <c r="H214" s="6" t="n"/>
      <c r="I214" s="6" t="n"/>
      <c r="J214" s="14">
        <f>IF($F214="","",COUNTIFS('Placements'!$E$3:$E$1002,$F214))</f>
        <v/>
      </c>
      <c r="K214" s="14">
        <f>IF($F214="","",N($H214)-N($I214)-N($J214))</f>
        <v/>
      </c>
      <c r="L214" s="14">
        <f>IF(OR($F214="",$G214=""),"",$G214-'Settings'!$B$6)</f>
        <v/>
      </c>
      <c r="M214" s="15">
        <f>IF(OR($F214="",$G214=""),"",IF($K214&lt;=0,"",IF($L214&lt;0,"Expired",IF($L214&lt;='Settings'!$B$8,"Within 30 days",IF($L214&lt;='Settings'!$B$7,"Expiring soon","OK")))))</f>
        <v/>
      </c>
      <c r="N214" s="16">
        <f>IF($F214="","",$K214*N(IFERROR(INDEX('Catalogue'!$E$3:$E$82,MATCH($B214,'Catalogue'!$A$3:$A$82,0)),"")))</f>
        <v/>
      </c>
      <c r="O214" s="14">
        <f>IF(AND(ISNUMBER($L214),$L214&lt;='Settings'!$B$7,N($K214)&gt;0),SUMPRODUCT(($L$3:$L214&lt;='Settings'!$B$7)*ISNUMBER($L$3:$L214)*($K$3:$K214&gt;0)),"")</f>
        <v/>
      </c>
    </row>
    <row r="215">
      <c r="A215" s="5" t="n"/>
      <c r="B215" s="4" t="n"/>
      <c r="C215" s="15">
        <f>IF($B215="","",IFERROR(INDEX('Catalogue'!$B$3:$B$82,MATCH($B215,'Catalogue'!$A$3:$A$82,0)),""))</f>
        <v/>
      </c>
      <c r="D215" s="17">
        <f>IF($B215="","",IFERROR(INDEX('Catalogue'!$C$3:$C$82,MATCH($B215,'Catalogue'!$A$3:$A$82,0)),""))</f>
        <v/>
      </c>
      <c r="E215" s="17">
        <f>IF($B215="","",IFERROR(INDEX('Catalogue'!$D$3:$D$82,MATCH($B215,'Catalogue'!$A$3:$A$82,0)),""))</f>
        <v/>
      </c>
      <c r="F215" s="18" t="n"/>
      <c r="G215" s="5" t="n"/>
      <c r="H215" s="6" t="n"/>
      <c r="I215" s="6" t="n"/>
      <c r="J215" s="14">
        <f>IF($F215="","",COUNTIFS('Placements'!$E$3:$E$1002,$F215))</f>
        <v/>
      </c>
      <c r="K215" s="14">
        <f>IF($F215="","",N($H215)-N($I215)-N($J215))</f>
        <v/>
      </c>
      <c r="L215" s="14">
        <f>IF(OR($F215="",$G215=""),"",$G215-'Settings'!$B$6)</f>
        <v/>
      </c>
      <c r="M215" s="15">
        <f>IF(OR($F215="",$G215=""),"",IF($K215&lt;=0,"",IF($L215&lt;0,"Expired",IF($L215&lt;='Settings'!$B$8,"Within 30 days",IF($L215&lt;='Settings'!$B$7,"Expiring soon","OK")))))</f>
        <v/>
      </c>
      <c r="N215" s="16">
        <f>IF($F215="","",$K215*N(IFERROR(INDEX('Catalogue'!$E$3:$E$82,MATCH($B215,'Catalogue'!$A$3:$A$82,0)),"")))</f>
        <v/>
      </c>
      <c r="O215" s="14">
        <f>IF(AND(ISNUMBER($L215),$L215&lt;='Settings'!$B$7,N($K215)&gt;0),SUMPRODUCT(($L$3:$L215&lt;='Settings'!$B$7)*ISNUMBER($L$3:$L215)*($K$3:$K215&gt;0)),"")</f>
        <v/>
      </c>
    </row>
    <row r="216">
      <c r="A216" s="5" t="n"/>
      <c r="B216" s="4" t="n"/>
      <c r="C216" s="15">
        <f>IF($B216="","",IFERROR(INDEX('Catalogue'!$B$3:$B$82,MATCH($B216,'Catalogue'!$A$3:$A$82,0)),""))</f>
        <v/>
      </c>
      <c r="D216" s="17">
        <f>IF($B216="","",IFERROR(INDEX('Catalogue'!$C$3:$C$82,MATCH($B216,'Catalogue'!$A$3:$A$82,0)),""))</f>
        <v/>
      </c>
      <c r="E216" s="17">
        <f>IF($B216="","",IFERROR(INDEX('Catalogue'!$D$3:$D$82,MATCH($B216,'Catalogue'!$A$3:$A$82,0)),""))</f>
        <v/>
      </c>
      <c r="F216" s="18" t="n"/>
      <c r="G216" s="5" t="n"/>
      <c r="H216" s="6" t="n"/>
      <c r="I216" s="6" t="n"/>
      <c r="J216" s="14">
        <f>IF($F216="","",COUNTIFS('Placements'!$E$3:$E$1002,$F216))</f>
        <v/>
      </c>
      <c r="K216" s="14">
        <f>IF($F216="","",N($H216)-N($I216)-N($J216))</f>
        <v/>
      </c>
      <c r="L216" s="14">
        <f>IF(OR($F216="",$G216=""),"",$G216-'Settings'!$B$6)</f>
        <v/>
      </c>
      <c r="M216" s="15">
        <f>IF(OR($F216="",$G216=""),"",IF($K216&lt;=0,"",IF($L216&lt;0,"Expired",IF($L216&lt;='Settings'!$B$8,"Within 30 days",IF($L216&lt;='Settings'!$B$7,"Expiring soon","OK")))))</f>
        <v/>
      </c>
      <c r="N216" s="16">
        <f>IF($F216="","",$K216*N(IFERROR(INDEX('Catalogue'!$E$3:$E$82,MATCH($B216,'Catalogue'!$A$3:$A$82,0)),"")))</f>
        <v/>
      </c>
      <c r="O216" s="14">
        <f>IF(AND(ISNUMBER($L216),$L216&lt;='Settings'!$B$7,N($K216)&gt;0),SUMPRODUCT(($L$3:$L216&lt;='Settings'!$B$7)*ISNUMBER($L$3:$L216)*($K$3:$K216&gt;0)),"")</f>
        <v/>
      </c>
    </row>
    <row r="217">
      <c r="A217" s="5" t="n"/>
      <c r="B217" s="4" t="n"/>
      <c r="C217" s="15">
        <f>IF($B217="","",IFERROR(INDEX('Catalogue'!$B$3:$B$82,MATCH($B217,'Catalogue'!$A$3:$A$82,0)),""))</f>
        <v/>
      </c>
      <c r="D217" s="17">
        <f>IF($B217="","",IFERROR(INDEX('Catalogue'!$C$3:$C$82,MATCH($B217,'Catalogue'!$A$3:$A$82,0)),""))</f>
        <v/>
      </c>
      <c r="E217" s="17">
        <f>IF($B217="","",IFERROR(INDEX('Catalogue'!$D$3:$D$82,MATCH($B217,'Catalogue'!$A$3:$A$82,0)),""))</f>
        <v/>
      </c>
      <c r="F217" s="18" t="n"/>
      <c r="G217" s="5" t="n"/>
      <c r="H217" s="6" t="n"/>
      <c r="I217" s="6" t="n"/>
      <c r="J217" s="14">
        <f>IF($F217="","",COUNTIFS('Placements'!$E$3:$E$1002,$F217))</f>
        <v/>
      </c>
      <c r="K217" s="14">
        <f>IF($F217="","",N($H217)-N($I217)-N($J217))</f>
        <v/>
      </c>
      <c r="L217" s="14">
        <f>IF(OR($F217="",$G217=""),"",$G217-'Settings'!$B$6)</f>
        <v/>
      </c>
      <c r="M217" s="15">
        <f>IF(OR($F217="",$G217=""),"",IF($K217&lt;=0,"",IF($L217&lt;0,"Expired",IF($L217&lt;='Settings'!$B$8,"Within 30 days",IF($L217&lt;='Settings'!$B$7,"Expiring soon","OK")))))</f>
        <v/>
      </c>
      <c r="N217" s="16">
        <f>IF($F217="","",$K217*N(IFERROR(INDEX('Catalogue'!$E$3:$E$82,MATCH($B217,'Catalogue'!$A$3:$A$82,0)),"")))</f>
        <v/>
      </c>
      <c r="O217" s="14">
        <f>IF(AND(ISNUMBER($L217),$L217&lt;='Settings'!$B$7,N($K217)&gt;0),SUMPRODUCT(($L$3:$L217&lt;='Settings'!$B$7)*ISNUMBER($L$3:$L217)*($K$3:$K217&gt;0)),"")</f>
        <v/>
      </c>
    </row>
    <row r="218">
      <c r="A218" s="5" t="n"/>
      <c r="B218" s="4" t="n"/>
      <c r="C218" s="15">
        <f>IF($B218="","",IFERROR(INDEX('Catalogue'!$B$3:$B$82,MATCH($B218,'Catalogue'!$A$3:$A$82,0)),""))</f>
        <v/>
      </c>
      <c r="D218" s="17">
        <f>IF($B218="","",IFERROR(INDEX('Catalogue'!$C$3:$C$82,MATCH($B218,'Catalogue'!$A$3:$A$82,0)),""))</f>
        <v/>
      </c>
      <c r="E218" s="17">
        <f>IF($B218="","",IFERROR(INDEX('Catalogue'!$D$3:$D$82,MATCH($B218,'Catalogue'!$A$3:$A$82,0)),""))</f>
        <v/>
      </c>
      <c r="F218" s="18" t="n"/>
      <c r="G218" s="5" t="n"/>
      <c r="H218" s="6" t="n"/>
      <c r="I218" s="6" t="n"/>
      <c r="J218" s="14">
        <f>IF($F218="","",COUNTIFS('Placements'!$E$3:$E$1002,$F218))</f>
        <v/>
      </c>
      <c r="K218" s="14">
        <f>IF($F218="","",N($H218)-N($I218)-N($J218))</f>
        <v/>
      </c>
      <c r="L218" s="14">
        <f>IF(OR($F218="",$G218=""),"",$G218-'Settings'!$B$6)</f>
        <v/>
      </c>
      <c r="M218" s="15">
        <f>IF(OR($F218="",$G218=""),"",IF($K218&lt;=0,"",IF($L218&lt;0,"Expired",IF($L218&lt;='Settings'!$B$8,"Within 30 days",IF($L218&lt;='Settings'!$B$7,"Expiring soon","OK")))))</f>
        <v/>
      </c>
      <c r="N218" s="16">
        <f>IF($F218="","",$K218*N(IFERROR(INDEX('Catalogue'!$E$3:$E$82,MATCH($B218,'Catalogue'!$A$3:$A$82,0)),"")))</f>
        <v/>
      </c>
      <c r="O218" s="14">
        <f>IF(AND(ISNUMBER($L218),$L218&lt;='Settings'!$B$7,N($K218)&gt;0),SUMPRODUCT(($L$3:$L218&lt;='Settings'!$B$7)*ISNUMBER($L$3:$L218)*($K$3:$K218&gt;0)),"")</f>
        <v/>
      </c>
    </row>
    <row r="219">
      <c r="A219" s="5" t="n"/>
      <c r="B219" s="4" t="n"/>
      <c r="C219" s="15">
        <f>IF($B219="","",IFERROR(INDEX('Catalogue'!$B$3:$B$82,MATCH($B219,'Catalogue'!$A$3:$A$82,0)),""))</f>
        <v/>
      </c>
      <c r="D219" s="17">
        <f>IF($B219="","",IFERROR(INDEX('Catalogue'!$C$3:$C$82,MATCH($B219,'Catalogue'!$A$3:$A$82,0)),""))</f>
        <v/>
      </c>
      <c r="E219" s="17">
        <f>IF($B219="","",IFERROR(INDEX('Catalogue'!$D$3:$D$82,MATCH($B219,'Catalogue'!$A$3:$A$82,0)),""))</f>
        <v/>
      </c>
      <c r="F219" s="18" t="n"/>
      <c r="G219" s="5" t="n"/>
      <c r="H219" s="6" t="n"/>
      <c r="I219" s="6" t="n"/>
      <c r="J219" s="14">
        <f>IF($F219="","",COUNTIFS('Placements'!$E$3:$E$1002,$F219))</f>
        <v/>
      </c>
      <c r="K219" s="14">
        <f>IF($F219="","",N($H219)-N($I219)-N($J219))</f>
        <v/>
      </c>
      <c r="L219" s="14">
        <f>IF(OR($F219="",$G219=""),"",$G219-'Settings'!$B$6)</f>
        <v/>
      </c>
      <c r="M219" s="15">
        <f>IF(OR($F219="",$G219=""),"",IF($K219&lt;=0,"",IF($L219&lt;0,"Expired",IF($L219&lt;='Settings'!$B$8,"Within 30 days",IF($L219&lt;='Settings'!$B$7,"Expiring soon","OK")))))</f>
        <v/>
      </c>
      <c r="N219" s="16">
        <f>IF($F219="","",$K219*N(IFERROR(INDEX('Catalogue'!$E$3:$E$82,MATCH($B219,'Catalogue'!$A$3:$A$82,0)),"")))</f>
        <v/>
      </c>
      <c r="O219" s="14">
        <f>IF(AND(ISNUMBER($L219),$L219&lt;='Settings'!$B$7,N($K219)&gt;0),SUMPRODUCT(($L$3:$L219&lt;='Settings'!$B$7)*ISNUMBER($L$3:$L219)*($K$3:$K219&gt;0)),"")</f>
        <v/>
      </c>
    </row>
    <row r="220">
      <c r="A220" s="5" t="n"/>
      <c r="B220" s="4" t="n"/>
      <c r="C220" s="15">
        <f>IF($B220="","",IFERROR(INDEX('Catalogue'!$B$3:$B$82,MATCH($B220,'Catalogue'!$A$3:$A$82,0)),""))</f>
        <v/>
      </c>
      <c r="D220" s="17">
        <f>IF($B220="","",IFERROR(INDEX('Catalogue'!$C$3:$C$82,MATCH($B220,'Catalogue'!$A$3:$A$82,0)),""))</f>
        <v/>
      </c>
      <c r="E220" s="17">
        <f>IF($B220="","",IFERROR(INDEX('Catalogue'!$D$3:$D$82,MATCH($B220,'Catalogue'!$A$3:$A$82,0)),""))</f>
        <v/>
      </c>
      <c r="F220" s="18" t="n"/>
      <c r="G220" s="5" t="n"/>
      <c r="H220" s="6" t="n"/>
      <c r="I220" s="6" t="n"/>
      <c r="J220" s="14">
        <f>IF($F220="","",COUNTIFS('Placements'!$E$3:$E$1002,$F220))</f>
        <v/>
      </c>
      <c r="K220" s="14">
        <f>IF($F220="","",N($H220)-N($I220)-N($J220))</f>
        <v/>
      </c>
      <c r="L220" s="14">
        <f>IF(OR($F220="",$G220=""),"",$G220-'Settings'!$B$6)</f>
        <v/>
      </c>
      <c r="M220" s="15">
        <f>IF(OR($F220="",$G220=""),"",IF($K220&lt;=0,"",IF($L220&lt;0,"Expired",IF($L220&lt;='Settings'!$B$8,"Within 30 days",IF($L220&lt;='Settings'!$B$7,"Expiring soon","OK")))))</f>
        <v/>
      </c>
      <c r="N220" s="16">
        <f>IF($F220="","",$K220*N(IFERROR(INDEX('Catalogue'!$E$3:$E$82,MATCH($B220,'Catalogue'!$A$3:$A$82,0)),"")))</f>
        <v/>
      </c>
      <c r="O220" s="14">
        <f>IF(AND(ISNUMBER($L220),$L220&lt;='Settings'!$B$7,N($K220)&gt;0),SUMPRODUCT(($L$3:$L220&lt;='Settings'!$B$7)*ISNUMBER($L$3:$L220)*($K$3:$K220&gt;0)),"")</f>
        <v/>
      </c>
    </row>
    <row r="221">
      <c r="A221" s="5" t="n"/>
      <c r="B221" s="4" t="n"/>
      <c r="C221" s="15">
        <f>IF($B221="","",IFERROR(INDEX('Catalogue'!$B$3:$B$82,MATCH($B221,'Catalogue'!$A$3:$A$82,0)),""))</f>
        <v/>
      </c>
      <c r="D221" s="17">
        <f>IF($B221="","",IFERROR(INDEX('Catalogue'!$C$3:$C$82,MATCH($B221,'Catalogue'!$A$3:$A$82,0)),""))</f>
        <v/>
      </c>
      <c r="E221" s="17">
        <f>IF($B221="","",IFERROR(INDEX('Catalogue'!$D$3:$D$82,MATCH($B221,'Catalogue'!$A$3:$A$82,0)),""))</f>
        <v/>
      </c>
      <c r="F221" s="18" t="n"/>
      <c r="G221" s="5" t="n"/>
      <c r="H221" s="6" t="n"/>
      <c r="I221" s="6" t="n"/>
      <c r="J221" s="14">
        <f>IF($F221="","",COUNTIFS('Placements'!$E$3:$E$1002,$F221))</f>
        <v/>
      </c>
      <c r="K221" s="14">
        <f>IF($F221="","",N($H221)-N($I221)-N($J221))</f>
        <v/>
      </c>
      <c r="L221" s="14">
        <f>IF(OR($F221="",$G221=""),"",$G221-'Settings'!$B$6)</f>
        <v/>
      </c>
      <c r="M221" s="15">
        <f>IF(OR($F221="",$G221=""),"",IF($K221&lt;=0,"",IF($L221&lt;0,"Expired",IF($L221&lt;='Settings'!$B$8,"Within 30 days",IF($L221&lt;='Settings'!$B$7,"Expiring soon","OK")))))</f>
        <v/>
      </c>
      <c r="N221" s="16">
        <f>IF($F221="","",$K221*N(IFERROR(INDEX('Catalogue'!$E$3:$E$82,MATCH($B221,'Catalogue'!$A$3:$A$82,0)),"")))</f>
        <v/>
      </c>
      <c r="O221" s="14">
        <f>IF(AND(ISNUMBER($L221),$L221&lt;='Settings'!$B$7,N($K221)&gt;0),SUMPRODUCT(($L$3:$L221&lt;='Settings'!$B$7)*ISNUMBER($L$3:$L221)*($K$3:$K221&gt;0)),"")</f>
        <v/>
      </c>
    </row>
    <row r="222">
      <c r="A222" s="5" t="n"/>
      <c r="B222" s="4" t="n"/>
      <c r="C222" s="15">
        <f>IF($B222="","",IFERROR(INDEX('Catalogue'!$B$3:$B$82,MATCH($B222,'Catalogue'!$A$3:$A$82,0)),""))</f>
        <v/>
      </c>
      <c r="D222" s="17">
        <f>IF($B222="","",IFERROR(INDEX('Catalogue'!$C$3:$C$82,MATCH($B222,'Catalogue'!$A$3:$A$82,0)),""))</f>
        <v/>
      </c>
      <c r="E222" s="17">
        <f>IF($B222="","",IFERROR(INDEX('Catalogue'!$D$3:$D$82,MATCH($B222,'Catalogue'!$A$3:$A$82,0)),""))</f>
        <v/>
      </c>
      <c r="F222" s="18" t="n"/>
      <c r="G222" s="5" t="n"/>
      <c r="H222" s="6" t="n"/>
      <c r="I222" s="6" t="n"/>
      <c r="J222" s="14">
        <f>IF($F222="","",COUNTIFS('Placements'!$E$3:$E$1002,$F222))</f>
        <v/>
      </c>
      <c r="K222" s="14">
        <f>IF($F222="","",N($H222)-N($I222)-N($J222))</f>
        <v/>
      </c>
      <c r="L222" s="14">
        <f>IF(OR($F222="",$G222=""),"",$G222-'Settings'!$B$6)</f>
        <v/>
      </c>
      <c r="M222" s="15">
        <f>IF(OR($F222="",$G222=""),"",IF($K222&lt;=0,"",IF($L222&lt;0,"Expired",IF($L222&lt;='Settings'!$B$8,"Within 30 days",IF($L222&lt;='Settings'!$B$7,"Expiring soon","OK")))))</f>
        <v/>
      </c>
      <c r="N222" s="16">
        <f>IF($F222="","",$K222*N(IFERROR(INDEX('Catalogue'!$E$3:$E$82,MATCH($B222,'Catalogue'!$A$3:$A$82,0)),"")))</f>
        <v/>
      </c>
      <c r="O222" s="14">
        <f>IF(AND(ISNUMBER($L222),$L222&lt;='Settings'!$B$7,N($K222)&gt;0),SUMPRODUCT(($L$3:$L222&lt;='Settings'!$B$7)*ISNUMBER($L$3:$L222)*($K$3:$K222&gt;0)),"")</f>
        <v/>
      </c>
    </row>
    <row r="223">
      <c r="A223" s="5" t="n"/>
      <c r="B223" s="4" t="n"/>
      <c r="C223" s="15">
        <f>IF($B223="","",IFERROR(INDEX('Catalogue'!$B$3:$B$82,MATCH($B223,'Catalogue'!$A$3:$A$82,0)),""))</f>
        <v/>
      </c>
      <c r="D223" s="17">
        <f>IF($B223="","",IFERROR(INDEX('Catalogue'!$C$3:$C$82,MATCH($B223,'Catalogue'!$A$3:$A$82,0)),""))</f>
        <v/>
      </c>
      <c r="E223" s="17">
        <f>IF($B223="","",IFERROR(INDEX('Catalogue'!$D$3:$D$82,MATCH($B223,'Catalogue'!$A$3:$A$82,0)),""))</f>
        <v/>
      </c>
      <c r="F223" s="18" t="n"/>
      <c r="G223" s="5" t="n"/>
      <c r="H223" s="6" t="n"/>
      <c r="I223" s="6" t="n"/>
      <c r="J223" s="14">
        <f>IF($F223="","",COUNTIFS('Placements'!$E$3:$E$1002,$F223))</f>
        <v/>
      </c>
      <c r="K223" s="14">
        <f>IF($F223="","",N($H223)-N($I223)-N($J223))</f>
        <v/>
      </c>
      <c r="L223" s="14">
        <f>IF(OR($F223="",$G223=""),"",$G223-'Settings'!$B$6)</f>
        <v/>
      </c>
      <c r="M223" s="15">
        <f>IF(OR($F223="",$G223=""),"",IF($K223&lt;=0,"",IF($L223&lt;0,"Expired",IF($L223&lt;='Settings'!$B$8,"Within 30 days",IF($L223&lt;='Settings'!$B$7,"Expiring soon","OK")))))</f>
        <v/>
      </c>
      <c r="N223" s="16">
        <f>IF($F223="","",$K223*N(IFERROR(INDEX('Catalogue'!$E$3:$E$82,MATCH($B223,'Catalogue'!$A$3:$A$82,0)),"")))</f>
        <v/>
      </c>
      <c r="O223" s="14">
        <f>IF(AND(ISNUMBER($L223),$L223&lt;='Settings'!$B$7,N($K223)&gt;0),SUMPRODUCT(($L$3:$L223&lt;='Settings'!$B$7)*ISNUMBER($L$3:$L223)*($K$3:$K223&gt;0)),"")</f>
        <v/>
      </c>
    </row>
    <row r="224">
      <c r="A224" s="5" t="n"/>
      <c r="B224" s="4" t="n"/>
      <c r="C224" s="15">
        <f>IF($B224="","",IFERROR(INDEX('Catalogue'!$B$3:$B$82,MATCH($B224,'Catalogue'!$A$3:$A$82,0)),""))</f>
        <v/>
      </c>
      <c r="D224" s="17">
        <f>IF($B224="","",IFERROR(INDEX('Catalogue'!$C$3:$C$82,MATCH($B224,'Catalogue'!$A$3:$A$82,0)),""))</f>
        <v/>
      </c>
      <c r="E224" s="17">
        <f>IF($B224="","",IFERROR(INDEX('Catalogue'!$D$3:$D$82,MATCH($B224,'Catalogue'!$A$3:$A$82,0)),""))</f>
        <v/>
      </c>
      <c r="F224" s="18" t="n"/>
      <c r="G224" s="5" t="n"/>
      <c r="H224" s="6" t="n"/>
      <c r="I224" s="6" t="n"/>
      <c r="J224" s="14">
        <f>IF($F224="","",COUNTIFS('Placements'!$E$3:$E$1002,$F224))</f>
        <v/>
      </c>
      <c r="K224" s="14">
        <f>IF($F224="","",N($H224)-N($I224)-N($J224))</f>
        <v/>
      </c>
      <c r="L224" s="14">
        <f>IF(OR($F224="",$G224=""),"",$G224-'Settings'!$B$6)</f>
        <v/>
      </c>
      <c r="M224" s="15">
        <f>IF(OR($F224="",$G224=""),"",IF($K224&lt;=0,"",IF($L224&lt;0,"Expired",IF($L224&lt;='Settings'!$B$8,"Within 30 days",IF($L224&lt;='Settings'!$B$7,"Expiring soon","OK")))))</f>
        <v/>
      </c>
      <c r="N224" s="16">
        <f>IF($F224="","",$K224*N(IFERROR(INDEX('Catalogue'!$E$3:$E$82,MATCH($B224,'Catalogue'!$A$3:$A$82,0)),"")))</f>
        <v/>
      </c>
      <c r="O224" s="14">
        <f>IF(AND(ISNUMBER($L224),$L224&lt;='Settings'!$B$7,N($K224)&gt;0),SUMPRODUCT(($L$3:$L224&lt;='Settings'!$B$7)*ISNUMBER($L$3:$L224)*($K$3:$K224&gt;0)),"")</f>
        <v/>
      </c>
    </row>
    <row r="225">
      <c r="A225" s="5" t="n"/>
      <c r="B225" s="4" t="n"/>
      <c r="C225" s="15">
        <f>IF($B225="","",IFERROR(INDEX('Catalogue'!$B$3:$B$82,MATCH($B225,'Catalogue'!$A$3:$A$82,0)),""))</f>
        <v/>
      </c>
      <c r="D225" s="17">
        <f>IF($B225="","",IFERROR(INDEX('Catalogue'!$C$3:$C$82,MATCH($B225,'Catalogue'!$A$3:$A$82,0)),""))</f>
        <v/>
      </c>
      <c r="E225" s="17">
        <f>IF($B225="","",IFERROR(INDEX('Catalogue'!$D$3:$D$82,MATCH($B225,'Catalogue'!$A$3:$A$82,0)),""))</f>
        <v/>
      </c>
      <c r="F225" s="18" t="n"/>
      <c r="G225" s="5" t="n"/>
      <c r="H225" s="6" t="n"/>
      <c r="I225" s="6" t="n"/>
      <c r="J225" s="14">
        <f>IF($F225="","",COUNTIFS('Placements'!$E$3:$E$1002,$F225))</f>
        <v/>
      </c>
      <c r="K225" s="14">
        <f>IF($F225="","",N($H225)-N($I225)-N($J225))</f>
        <v/>
      </c>
      <c r="L225" s="14">
        <f>IF(OR($F225="",$G225=""),"",$G225-'Settings'!$B$6)</f>
        <v/>
      </c>
      <c r="M225" s="15">
        <f>IF(OR($F225="",$G225=""),"",IF($K225&lt;=0,"",IF($L225&lt;0,"Expired",IF($L225&lt;='Settings'!$B$8,"Within 30 days",IF($L225&lt;='Settings'!$B$7,"Expiring soon","OK")))))</f>
        <v/>
      </c>
      <c r="N225" s="16">
        <f>IF($F225="","",$K225*N(IFERROR(INDEX('Catalogue'!$E$3:$E$82,MATCH($B225,'Catalogue'!$A$3:$A$82,0)),"")))</f>
        <v/>
      </c>
      <c r="O225" s="14">
        <f>IF(AND(ISNUMBER($L225),$L225&lt;='Settings'!$B$7,N($K225)&gt;0),SUMPRODUCT(($L$3:$L225&lt;='Settings'!$B$7)*ISNUMBER($L$3:$L225)*($K$3:$K225&gt;0)),"")</f>
        <v/>
      </c>
    </row>
    <row r="226">
      <c r="A226" s="5" t="n"/>
      <c r="B226" s="4" t="n"/>
      <c r="C226" s="15">
        <f>IF($B226="","",IFERROR(INDEX('Catalogue'!$B$3:$B$82,MATCH($B226,'Catalogue'!$A$3:$A$82,0)),""))</f>
        <v/>
      </c>
      <c r="D226" s="17">
        <f>IF($B226="","",IFERROR(INDEX('Catalogue'!$C$3:$C$82,MATCH($B226,'Catalogue'!$A$3:$A$82,0)),""))</f>
        <v/>
      </c>
      <c r="E226" s="17">
        <f>IF($B226="","",IFERROR(INDEX('Catalogue'!$D$3:$D$82,MATCH($B226,'Catalogue'!$A$3:$A$82,0)),""))</f>
        <v/>
      </c>
      <c r="F226" s="18" t="n"/>
      <c r="G226" s="5" t="n"/>
      <c r="H226" s="6" t="n"/>
      <c r="I226" s="6" t="n"/>
      <c r="J226" s="14">
        <f>IF($F226="","",COUNTIFS('Placements'!$E$3:$E$1002,$F226))</f>
        <v/>
      </c>
      <c r="K226" s="14">
        <f>IF($F226="","",N($H226)-N($I226)-N($J226))</f>
        <v/>
      </c>
      <c r="L226" s="14">
        <f>IF(OR($F226="",$G226=""),"",$G226-'Settings'!$B$6)</f>
        <v/>
      </c>
      <c r="M226" s="15">
        <f>IF(OR($F226="",$G226=""),"",IF($K226&lt;=0,"",IF($L226&lt;0,"Expired",IF($L226&lt;='Settings'!$B$8,"Within 30 days",IF($L226&lt;='Settings'!$B$7,"Expiring soon","OK")))))</f>
        <v/>
      </c>
      <c r="N226" s="16">
        <f>IF($F226="","",$K226*N(IFERROR(INDEX('Catalogue'!$E$3:$E$82,MATCH($B226,'Catalogue'!$A$3:$A$82,0)),"")))</f>
        <v/>
      </c>
      <c r="O226" s="14">
        <f>IF(AND(ISNUMBER($L226),$L226&lt;='Settings'!$B$7,N($K226)&gt;0),SUMPRODUCT(($L$3:$L226&lt;='Settings'!$B$7)*ISNUMBER($L$3:$L226)*($K$3:$K226&gt;0)),"")</f>
        <v/>
      </c>
    </row>
    <row r="227">
      <c r="A227" s="5" t="n"/>
      <c r="B227" s="4" t="n"/>
      <c r="C227" s="15">
        <f>IF($B227="","",IFERROR(INDEX('Catalogue'!$B$3:$B$82,MATCH($B227,'Catalogue'!$A$3:$A$82,0)),""))</f>
        <v/>
      </c>
      <c r="D227" s="17">
        <f>IF($B227="","",IFERROR(INDEX('Catalogue'!$C$3:$C$82,MATCH($B227,'Catalogue'!$A$3:$A$82,0)),""))</f>
        <v/>
      </c>
      <c r="E227" s="17">
        <f>IF($B227="","",IFERROR(INDEX('Catalogue'!$D$3:$D$82,MATCH($B227,'Catalogue'!$A$3:$A$82,0)),""))</f>
        <v/>
      </c>
      <c r="F227" s="18" t="n"/>
      <c r="G227" s="5" t="n"/>
      <c r="H227" s="6" t="n"/>
      <c r="I227" s="6" t="n"/>
      <c r="J227" s="14">
        <f>IF($F227="","",COUNTIFS('Placements'!$E$3:$E$1002,$F227))</f>
        <v/>
      </c>
      <c r="K227" s="14">
        <f>IF($F227="","",N($H227)-N($I227)-N($J227))</f>
        <v/>
      </c>
      <c r="L227" s="14">
        <f>IF(OR($F227="",$G227=""),"",$G227-'Settings'!$B$6)</f>
        <v/>
      </c>
      <c r="M227" s="15">
        <f>IF(OR($F227="",$G227=""),"",IF($K227&lt;=0,"",IF($L227&lt;0,"Expired",IF($L227&lt;='Settings'!$B$8,"Within 30 days",IF($L227&lt;='Settings'!$B$7,"Expiring soon","OK")))))</f>
        <v/>
      </c>
      <c r="N227" s="16">
        <f>IF($F227="","",$K227*N(IFERROR(INDEX('Catalogue'!$E$3:$E$82,MATCH($B227,'Catalogue'!$A$3:$A$82,0)),"")))</f>
        <v/>
      </c>
      <c r="O227" s="14">
        <f>IF(AND(ISNUMBER($L227),$L227&lt;='Settings'!$B$7,N($K227)&gt;0),SUMPRODUCT(($L$3:$L227&lt;='Settings'!$B$7)*ISNUMBER($L$3:$L227)*($K$3:$K227&gt;0)),"")</f>
        <v/>
      </c>
    </row>
    <row r="228">
      <c r="A228" s="5" t="n"/>
      <c r="B228" s="4" t="n"/>
      <c r="C228" s="15">
        <f>IF($B228="","",IFERROR(INDEX('Catalogue'!$B$3:$B$82,MATCH($B228,'Catalogue'!$A$3:$A$82,0)),""))</f>
        <v/>
      </c>
      <c r="D228" s="17">
        <f>IF($B228="","",IFERROR(INDEX('Catalogue'!$C$3:$C$82,MATCH($B228,'Catalogue'!$A$3:$A$82,0)),""))</f>
        <v/>
      </c>
      <c r="E228" s="17">
        <f>IF($B228="","",IFERROR(INDEX('Catalogue'!$D$3:$D$82,MATCH($B228,'Catalogue'!$A$3:$A$82,0)),""))</f>
        <v/>
      </c>
      <c r="F228" s="18" t="n"/>
      <c r="G228" s="5" t="n"/>
      <c r="H228" s="6" t="n"/>
      <c r="I228" s="6" t="n"/>
      <c r="J228" s="14">
        <f>IF($F228="","",COUNTIFS('Placements'!$E$3:$E$1002,$F228))</f>
        <v/>
      </c>
      <c r="K228" s="14">
        <f>IF($F228="","",N($H228)-N($I228)-N($J228))</f>
        <v/>
      </c>
      <c r="L228" s="14">
        <f>IF(OR($F228="",$G228=""),"",$G228-'Settings'!$B$6)</f>
        <v/>
      </c>
      <c r="M228" s="15">
        <f>IF(OR($F228="",$G228=""),"",IF($K228&lt;=0,"",IF($L228&lt;0,"Expired",IF($L228&lt;='Settings'!$B$8,"Within 30 days",IF($L228&lt;='Settings'!$B$7,"Expiring soon","OK")))))</f>
        <v/>
      </c>
      <c r="N228" s="16">
        <f>IF($F228="","",$K228*N(IFERROR(INDEX('Catalogue'!$E$3:$E$82,MATCH($B228,'Catalogue'!$A$3:$A$82,0)),"")))</f>
        <v/>
      </c>
      <c r="O228" s="14">
        <f>IF(AND(ISNUMBER($L228),$L228&lt;='Settings'!$B$7,N($K228)&gt;0),SUMPRODUCT(($L$3:$L228&lt;='Settings'!$B$7)*ISNUMBER($L$3:$L228)*($K$3:$K228&gt;0)),"")</f>
        <v/>
      </c>
    </row>
    <row r="229">
      <c r="A229" s="5" t="n"/>
      <c r="B229" s="4" t="n"/>
      <c r="C229" s="15">
        <f>IF($B229="","",IFERROR(INDEX('Catalogue'!$B$3:$B$82,MATCH($B229,'Catalogue'!$A$3:$A$82,0)),""))</f>
        <v/>
      </c>
      <c r="D229" s="17">
        <f>IF($B229="","",IFERROR(INDEX('Catalogue'!$C$3:$C$82,MATCH($B229,'Catalogue'!$A$3:$A$82,0)),""))</f>
        <v/>
      </c>
      <c r="E229" s="17">
        <f>IF($B229="","",IFERROR(INDEX('Catalogue'!$D$3:$D$82,MATCH($B229,'Catalogue'!$A$3:$A$82,0)),""))</f>
        <v/>
      </c>
      <c r="F229" s="18" t="n"/>
      <c r="G229" s="5" t="n"/>
      <c r="H229" s="6" t="n"/>
      <c r="I229" s="6" t="n"/>
      <c r="J229" s="14">
        <f>IF($F229="","",COUNTIFS('Placements'!$E$3:$E$1002,$F229))</f>
        <v/>
      </c>
      <c r="K229" s="14">
        <f>IF($F229="","",N($H229)-N($I229)-N($J229))</f>
        <v/>
      </c>
      <c r="L229" s="14">
        <f>IF(OR($F229="",$G229=""),"",$G229-'Settings'!$B$6)</f>
        <v/>
      </c>
      <c r="M229" s="15">
        <f>IF(OR($F229="",$G229=""),"",IF($K229&lt;=0,"",IF($L229&lt;0,"Expired",IF($L229&lt;='Settings'!$B$8,"Within 30 days",IF($L229&lt;='Settings'!$B$7,"Expiring soon","OK")))))</f>
        <v/>
      </c>
      <c r="N229" s="16">
        <f>IF($F229="","",$K229*N(IFERROR(INDEX('Catalogue'!$E$3:$E$82,MATCH($B229,'Catalogue'!$A$3:$A$82,0)),"")))</f>
        <v/>
      </c>
      <c r="O229" s="14">
        <f>IF(AND(ISNUMBER($L229),$L229&lt;='Settings'!$B$7,N($K229)&gt;0),SUMPRODUCT(($L$3:$L229&lt;='Settings'!$B$7)*ISNUMBER($L$3:$L229)*($K$3:$K229&gt;0)),"")</f>
        <v/>
      </c>
    </row>
    <row r="230">
      <c r="A230" s="5" t="n"/>
      <c r="B230" s="4" t="n"/>
      <c r="C230" s="15">
        <f>IF($B230="","",IFERROR(INDEX('Catalogue'!$B$3:$B$82,MATCH($B230,'Catalogue'!$A$3:$A$82,0)),""))</f>
        <v/>
      </c>
      <c r="D230" s="17">
        <f>IF($B230="","",IFERROR(INDEX('Catalogue'!$C$3:$C$82,MATCH($B230,'Catalogue'!$A$3:$A$82,0)),""))</f>
        <v/>
      </c>
      <c r="E230" s="17">
        <f>IF($B230="","",IFERROR(INDEX('Catalogue'!$D$3:$D$82,MATCH($B230,'Catalogue'!$A$3:$A$82,0)),""))</f>
        <v/>
      </c>
      <c r="F230" s="18" t="n"/>
      <c r="G230" s="5" t="n"/>
      <c r="H230" s="6" t="n"/>
      <c r="I230" s="6" t="n"/>
      <c r="J230" s="14">
        <f>IF($F230="","",COUNTIFS('Placements'!$E$3:$E$1002,$F230))</f>
        <v/>
      </c>
      <c r="K230" s="14">
        <f>IF($F230="","",N($H230)-N($I230)-N($J230))</f>
        <v/>
      </c>
      <c r="L230" s="14">
        <f>IF(OR($F230="",$G230=""),"",$G230-'Settings'!$B$6)</f>
        <v/>
      </c>
      <c r="M230" s="15">
        <f>IF(OR($F230="",$G230=""),"",IF($K230&lt;=0,"",IF($L230&lt;0,"Expired",IF($L230&lt;='Settings'!$B$8,"Within 30 days",IF($L230&lt;='Settings'!$B$7,"Expiring soon","OK")))))</f>
        <v/>
      </c>
      <c r="N230" s="16">
        <f>IF($F230="","",$K230*N(IFERROR(INDEX('Catalogue'!$E$3:$E$82,MATCH($B230,'Catalogue'!$A$3:$A$82,0)),"")))</f>
        <v/>
      </c>
      <c r="O230" s="14">
        <f>IF(AND(ISNUMBER($L230),$L230&lt;='Settings'!$B$7,N($K230)&gt;0),SUMPRODUCT(($L$3:$L230&lt;='Settings'!$B$7)*ISNUMBER($L$3:$L230)*($K$3:$K230&gt;0)),"")</f>
        <v/>
      </c>
    </row>
    <row r="231">
      <c r="A231" s="5" t="n"/>
      <c r="B231" s="4" t="n"/>
      <c r="C231" s="15">
        <f>IF($B231="","",IFERROR(INDEX('Catalogue'!$B$3:$B$82,MATCH($B231,'Catalogue'!$A$3:$A$82,0)),""))</f>
        <v/>
      </c>
      <c r="D231" s="17">
        <f>IF($B231="","",IFERROR(INDEX('Catalogue'!$C$3:$C$82,MATCH($B231,'Catalogue'!$A$3:$A$82,0)),""))</f>
        <v/>
      </c>
      <c r="E231" s="17">
        <f>IF($B231="","",IFERROR(INDEX('Catalogue'!$D$3:$D$82,MATCH($B231,'Catalogue'!$A$3:$A$82,0)),""))</f>
        <v/>
      </c>
      <c r="F231" s="18" t="n"/>
      <c r="G231" s="5" t="n"/>
      <c r="H231" s="6" t="n"/>
      <c r="I231" s="6" t="n"/>
      <c r="J231" s="14">
        <f>IF($F231="","",COUNTIFS('Placements'!$E$3:$E$1002,$F231))</f>
        <v/>
      </c>
      <c r="K231" s="14">
        <f>IF($F231="","",N($H231)-N($I231)-N($J231))</f>
        <v/>
      </c>
      <c r="L231" s="14">
        <f>IF(OR($F231="",$G231=""),"",$G231-'Settings'!$B$6)</f>
        <v/>
      </c>
      <c r="M231" s="15">
        <f>IF(OR($F231="",$G231=""),"",IF($K231&lt;=0,"",IF($L231&lt;0,"Expired",IF($L231&lt;='Settings'!$B$8,"Within 30 days",IF($L231&lt;='Settings'!$B$7,"Expiring soon","OK")))))</f>
        <v/>
      </c>
      <c r="N231" s="16">
        <f>IF($F231="","",$K231*N(IFERROR(INDEX('Catalogue'!$E$3:$E$82,MATCH($B231,'Catalogue'!$A$3:$A$82,0)),"")))</f>
        <v/>
      </c>
      <c r="O231" s="14">
        <f>IF(AND(ISNUMBER($L231),$L231&lt;='Settings'!$B$7,N($K231)&gt;0),SUMPRODUCT(($L$3:$L231&lt;='Settings'!$B$7)*ISNUMBER($L$3:$L231)*($K$3:$K231&gt;0)),"")</f>
        <v/>
      </c>
    </row>
    <row r="232">
      <c r="A232" s="5" t="n"/>
      <c r="B232" s="4" t="n"/>
      <c r="C232" s="15">
        <f>IF($B232="","",IFERROR(INDEX('Catalogue'!$B$3:$B$82,MATCH($B232,'Catalogue'!$A$3:$A$82,0)),""))</f>
        <v/>
      </c>
      <c r="D232" s="17">
        <f>IF($B232="","",IFERROR(INDEX('Catalogue'!$C$3:$C$82,MATCH($B232,'Catalogue'!$A$3:$A$82,0)),""))</f>
        <v/>
      </c>
      <c r="E232" s="17">
        <f>IF($B232="","",IFERROR(INDEX('Catalogue'!$D$3:$D$82,MATCH($B232,'Catalogue'!$A$3:$A$82,0)),""))</f>
        <v/>
      </c>
      <c r="F232" s="18" t="n"/>
      <c r="G232" s="5" t="n"/>
      <c r="H232" s="6" t="n"/>
      <c r="I232" s="6" t="n"/>
      <c r="J232" s="14">
        <f>IF($F232="","",COUNTIFS('Placements'!$E$3:$E$1002,$F232))</f>
        <v/>
      </c>
      <c r="K232" s="14">
        <f>IF($F232="","",N($H232)-N($I232)-N($J232))</f>
        <v/>
      </c>
      <c r="L232" s="14">
        <f>IF(OR($F232="",$G232=""),"",$G232-'Settings'!$B$6)</f>
        <v/>
      </c>
      <c r="M232" s="15">
        <f>IF(OR($F232="",$G232=""),"",IF($K232&lt;=0,"",IF($L232&lt;0,"Expired",IF($L232&lt;='Settings'!$B$8,"Within 30 days",IF($L232&lt;='Settings'!$B$7,"Expiring soon","OK")))))</f>
        <v/>
      </c>
      <c r="N232" s="16">
        <f>IF($F232="","",$K232*N(IFERROR(INDEX('Catalogue'!$E$3:$E$82,MATCH($B232,'Catalogue'!$A$3:$A$82,0)),"")))</f>
        <v/>
      </c>
      <c r="O232" s="14">
        <f>IF(AND(ISNUMBER($L232),$L232&lt;='Settings'!$B$7,N($K232)&gt;0),SUMPRODUCT(($L$3:$L232&lt;='Settings'!$B$7)*ISNUMBER($L$3:$L232)*($K$3:$K232&gt;0)),"")</f>
        <v/>
      </c>
    </row>
    <row r="233">
      <c r="A233" s="5" t="n"/>
      <c r="B233" s="4" t="n"/>
      <c r="C233" s="15">
        <f>IF($B233="","",IFERROR(INDEX('Catalogue'!$B$3:$B$82,MATCH($B233,'Catalogue'!$A$3:$A$82,0)),""))</f>
        <v/>
      </c>
      <c r="D233" s="17">
        <f>IF($B233="","",IFERROR(INDEX('Catalogue'!$C$3:$C$82,MATCH($B233,'Catalogue'!$A$3:$A$82,0)),""))</f>
        <v/>
      </c>
      <c r="E233" s="17">
        <f>IF($B233="","",IFERROR(INDEX('Catalogue'!$D$3:$D$82,MATCH($B233,'Catalogue'!$A$3:$A$82,0)),""))</f>
        <v/>
      </c>
      <c r="F233" s="18" t="n"/>
      <c r="G233" s="5" t="n"/>
      <c r="H233" s="6" t="n"/>
      <c r="I233" s="6" t="n"/>
      <c r="J233" s="14">
        <f>IF($F233="","",COUNTIFS('Placements'!$E$3:$E$1002,$F233))</f>
        <v/>
      </c>
      <c r="K233" s="14">
        <f>IF($F233="","",N($H233)-N($I233)-N($J233))</f>
        <v/>
      </c>
      <c r="L233" s="14">
        <f>IF(OR($F233="",$G233=""),"",$G233-'Settings'!$B$6)</f>
        <v/>
      </c>
      <c r="M233" s="15">
        <f>IF(OR($F233="",$G233=""),"",IF($K233&lt;=0,"",IF($L233&lt;0,"Expired",IF($L233&lt;='Settings'!$B$8,"Within 30 days",IF($L233&lt;='Settings'!$B$7,"Expiring soon","OK")))))</f>
        <v/>
      </c>
      <c r="N233" s="16">
        <f>IF($F233="","",$K233*N(IFERROR(INDEX('Catalogue'!$E$3:$E$82,MATCH($B233,'Catalogue'!$A$3:$A$82,0)),"")))</f>
        <v/>
      </c>
      <c r="O233" s="14">
        <f>IF(AND(ISNUMBER($L233),$L233&lt;='Settings'!$B$7,N($K233)&gt;0),SUMPRODUCT(($L$3:$L233&lt;='Settings'!$B$7)*ISNUMBER($L$3:$L233)*($K$3:$K233&gt;0)),"")</f>
        <v/>
      </c>
    </row>
    <row r="234">
      <c r="A234" s="5" t="n"/>
      <c r="B234" s="4" t="n"/>
      <c r="C234" s="15">
        <f>IF($B234="","",IFERROR(INDEX('Catalogue'!$B$3:$B$82,MATCH($B234,'Catalogue'!$A$3:$A$82,0)),""))</f>
        <v/>
      </c>
      <c r="D234" s="17">
        <f>IF($B234="","",IFERROR(INDEX('Catalogue'!$C$3:$C$82,MATCH($B234,'Catalogue'!$A$3:$A$82,0)),""))</f>
        <v/>
      </c>
      <c r="E234" s="17">
        <f>IF($B234="","",IFERROR(INDEX('Catalogue'!$D$3:$D$82,MATCH($B234,'Catalogue'!$A$3:$A$82,0)),""))</f>
        <v/>
      </c>
      <c r="F234" s="18" t="n"/>
      <c r="G234" s="5" t="n"/>
      <c r="H234" s="6" t="n"/>
      <c r="I234" s="6" t="n"/>
      <c r="J234" s="14">
        <f>IF($F234="","",COUNTIFS('Placements'!$E$3:$E$1002,$F234))</f>
        <v/>
      </c>
      <c r="K234" s="14">
        <f>IF($F234="","",N($H234)-N($I234)-N($J234))</f>
        <v/>
      </c>
      <c r="L234" s="14">
        <f>IF(OR($F234="",$G234=""),"",$G234-'Settings'!$B$6)</f>
        <v/>
      </c>
      <c r="M234" s="15">
        <f>IF(OR($F234="",$G234=""),"",IF($K234&lt;=0,"",IF($L234&lt;0,"Expired",IF($L234&lt;='Settings'!$B$8,"Within 30 days",IF($L234&lt;='Settings'!$B$7,"Expiring soon","OK")))))</f>
        <v/>
      </c>
      <c r="N234" s="16">
        <f>IF($F234="","",$K234*N(IFERROR(INDEX('Catalogue'!$E$3:$E$82,MATCH($B234,'Catalogue'!$A$3:$A$82,0)),"")))</f>
        <v/>
      </c>
      <c r="O234" s="14">
        <f>IF(AND(ISNUMBER($L234),$L234&lt;='Settings'!$B$7,N($K234)&gt;0),SUMPRODUCT(($L$3:$L234&lt;='Settings'!$B$7)*ISNUMBER($L$3:$L234)*($K$3:$K234&gt;0)),"")</f>
        <v/>
      </c>
    </row>
    <row r="235">
      <c r="A235" s="5" t="n"/>
      <c r="B235" s="4" t="n"/>
      <c r="C235" s="15">
        <f>IF($B235="","",IFERROR(INDEX('Catalogue'!$B$3:$B$82,MATCH($B235,'Catalogue'!$A$3:$A$82,0)),""))</f>
        <v/>
      </c>
      <c r="D235" s="17">
        <f>IF($B235="","",IFERROR(INDEX('Catalogue'!$C$3:$C$82,MATCH($B235,'Catalogue'!$A$3:$A$82,0)),""))</f>
        <v/>
      </c>
      <c r="E235" s="17">
        <f>IF($B235="","",IFERROR(INDEX('Catalogue'!$D$3:$D$82,MATCH($B235,'Catalogue'!$A$3:$A$82,0)),""))</f>
        <v/>
      </c>
      <c r="F235" s="18" t="n"/>
      <c r="G235" s="5" t="n"/>
      <c r="H235" s="6" t="n"/>
      <c r="I235" s="6" t="n"/>
      <c r="J235" s="14">
        <f>IF($F235="","",COUNTIFS('Placements'!$E$3:$E$1002,$F235))</f>
        <v/>
      </c>
      <c r="K235" s="14">
        <f>IF($F235="","",N($H235)-N($I235)-N($J235))</f>
        <v/>
      </c>
      <c r="L235" s="14">
        <f>IF(OR($F235="",$G235=""),"",$G235-'Settings'!$B$6)</f>
        <v/>
      </c>
      <c r="M235" s="15">
        <f>IF(OR($F235="",$G235=""),"",IF($K235&lt;=0,"",IF($L235&lt;0,"Expired",IF($L235&lt;='Settings'!$B$8,"Within 30 days",IF($L235&lt;='Settings'!$B$7,"Expiring soon","OK")))))</f>
        <v/>
      </c>
      <c r="N235" s="16">
        <f>IF($F235="","",$K235*N(IFERROR(INDEX('Catalogue'!$E$3:$E$82,MATCH($B235,'Catalogue'!$A$3:$A$82,0)),"")))</f>
        <v/>
      </c>
      <c r="O235" s="14">
        <f>IF(AND(ISNUMBER($L235),$L235&lt;='Settings'!$B$7,N($K235)&gt;0),SUMPRODUCT(($L$3:$L235&lt;='Settings'!$B$7)*ISNUMBER($L$3:$L235)*($K$3:$K235&gt;0)),"")</f>
        <v/>
      </c>
    </row>
    <row r="236">
      <c r="A236" s="5" t="n"/>
      <c r="B236" s="4" t="n"/>
      <c r="C236" s="15">
        <f>IF($B236="","",IFERROR(INDEX('Catalogue'!$B$3:$B$82,MATCH($B236,'Catalogue'!$A$3:$A$82,0)),""))</f>
        <v/>
      </c>
      <c r="D236" s="17">
        <f>IF($B236="","",IFERROR(INDEX('Catalogue'!$C$3:$C$82,MATCH($B236,'Catalogue'!$A$3:$A$82,0)),""))</f>
        <v/>
      </c>
      <c r="E236" s="17">
        <f>IF($B236="","",IFERROR(INDEX('Catalogue'!$D$3:$D$82,MATCH($B236,'Catalogue'!$A$3:$A$82,0)),""))</f>
        <v/>
      </c>
      <c r="F236" s="18" t="n"/>
      <c r="G236" s="5" t="n"/>
      <c r="H236" s="6" t="n"/>
      <c r="I236" s="6" t="n"/>
      <c r="J236" s="14">
        <f>IF($F236="","",COUNTIFS('Placements'!$E$3:$E$1002,$F236))</f>
        <v/>
      </c>
      <c r="K236" s="14">
        <f>IF($F236="","",N($H236)-N($I236)-N($J236))</f>
        <v/>
      </c>
      <c r="L236" s="14">
        <f>IF(OR($F236="",$G236=""),"",$G236-'Settings'!$B$6)</f>
        <v/>
      </c>
      <c r="M236" s="15">
        <f>IF(OR($F236="",$G236=""),"",IF($K236&lt;=0,"",IF($L236&lt;0,"Expired",IF($L236&lt;='Settings'!$B$8,"Within 30 days",IF($L236&lt;='Settings'!$B$7,"Expiring soon","OK")))))</f>
        <v/>
      </c>
      <c r="N236" s="16">
        <f>IF($F236="","",$K236*N(IFERROR(INDEX('Catalogue'!$E$3:$E$82,MATCH($B236,'Catalogue'!$A$3:$A$82,0)),"")))</f>
        <v/>
      </c>
      <c r="O236" s="14">
        <f>IF(AND(ISNUMBER($L236),$L236&lt;='Settings'!$B$7,N($K236)&gt;0),SUMPRODUCT(($L$3:$L236&lt;='Settings'!$B$7)*ISNUMBER($L$3:$L236)*($K$3:$K236&gt;0)),"")</f>
        <v/>
      </c>
    </row>
    <row r="237">
      <c r="A237" s="5" t="n"/>
      <c r="B237" s="4" t="n"/>
      <c r="C237" s="15">
        <f>IF($B237="","",IFERROR(INDEX('Catalogue'!$B$3:$B$82,MATCH($B237,'Catalogue'!$A$3:$A$82,0)),""))</f>
        <v/>
      </c>
      <c r="D237" s="17">
        <f>IF($B237="","",IFERROR(INDEX('Catalogue'!$C$3:$C$82,MATCH($B237,'Catalogue'!$A$3:$A$82,0)),""))</f>
        <v/>
      </c>
      <c r="E237" s="17">
        <f>IF($B237="","",IFERROR(INDEX('Catalogue'!$D$3:$D$82,MATCH($B237,'Catalogue'!$A$3:$A$82,0)),""))</f>
        <v/>
      </c>
      <c r="F237" s="18" t="n"/>
      <c r="G237" s="5" t="n"/>
      <c r="H237" s="6" t="n"/>
      <c r="I237" s="6" t="n"/>
      <c r="J237" s="14">
        <f>IF($F237="","",COUNTIFS('Placements'!$E$3:$E$1002,$F237))</f>
        <v/>
      </c>
      <c r="K237" s="14">
        <f>IF($F237="","",N($H237)-N($I237)-N($J237))</f>
        <v/>
      </c>
      <c r="L237" s="14">
        <f>IF(OR($F237="",$G237=""),"",$G237-'Settings'!$B$6)</f>
        <v/>
      </c>
      <c r="M237" s="15">
        <f>IF(OR($F237="",$G237=""),"",IF($K237&lt;=0,"",IF($L237&lt;0,"Expired",IF($L237&lt;='Settings'!$B$8,"Within 30 days",IF($L237&lt;='Settings'!$B$7,"Expiring soon","OK")))))</f>
        <v/>
      </c>
      <c r="N237" s="16">
        <f>IF($F237="","",$K237*N(IFERROR(INDEX('Catalogue'!$E$3:$E$82,MATCH($B237,'Catalogue'!$A$3:$A$82,0)),"")))</f>
        <v/>
      </c>
      <c r="O237" s="14">
        <f>IF(AND(ISNUMBER($L237),$L237&lt;='Settings'!$B$7,N($K237)&gt;0),SUMPRODUCT(($L$3:$L237&lt;='Settings'!$B$7)*ISNUMBER($L$3:$L237)*($K$3:$K237&gt;0)),"")</f>
        <v/>
      </c>
    </row>
    <row r="238">
      <c r="A238" s="5" t="n"/>
      <c r="B238" s="4" t="n"/>
      <c r="C238" s="15">
        <f>IF($B238="","",IFERROR(INDEX('Catalogue'!$B$3:$B$82,MATCH($B238,'Catalogue'!$A$3:$A$82,0)),""))</f>
        <v/>
      </c>
      <c r="D238" s="17">
        <f>IF($B238="","",IFERROR(INDEX('Catalogue'!$C$3:$C$82,MATCH($B238,'Catalogue'!$A$3:$A$82,0)),""))</f>
        <v/>
      </c>
      <c r="E238" s="17">
        <f>IF($B238="","",IFERROR(INDEX('Catalogue'!$D$3:$D$82,MATCH($B238,'Catalogue'!$A$3:$A$82,0)),""))</f>
        <v/>
      </c>
      <c r="F238" s="18" t="n"/>
      <c r="G238" s="5" t="n"/>
      <c r="H238" s="6" t="n"/>
      <c r="I238" s="6" t="n"/>
      <c r="J238" s="14">
        <f>IF($F238="","",COUNTIFS('Placements'!$E$3:$E$1002,$F238))</f>
        <v/>
      </c>
      <c r="K238" s="14">
        <f>IF($F238="","",N($H238)-N($I238)-N($J238))</f>
        <v/>
      </c>
      <c r="L238" s="14">
        <f>IF(OR($F238="",$G238=""),"",$G238-'Settings'!$B$6)</f>
        <v/>
      </c>
      <c r="M238" s="15">
        <f>IF(OR($F238="",$G238=""),"",IF($K238&lt;=0,"",IF($L238&lt;0,"Expired",IF($L238&lt;='Settings'!$B$8,"Within 30 days",IF($L238&lt;='Settings'!$B$7,"Expiring soon","OK")))))</f>
        <v/>
      </c>
      <c r="N238" s="16">
        <f>IF($F238="","",$K238*N(IFERROR(INDEX('Catalogue'!$E$3:$E$82,MATCH($B238,'Catalogue'!$A$3:$A$82,0)),"")))</f>
        <v/>
      </c>
      <c r="O238" s="14">
        <f>IF(AND(ISNUMBER($L238),$L238&lt;='Settings'!$B$7,N($K238)&gt;0),SUMPRODUCT(($L$3:$L238&lt;='Settings'!$B$7)*ISNUMBER($L$3:$L238)*($K$3:$K238&gt;0)),"")</f>
        <v/>
      </c>
    </row>
    <row r="239">
      <c r="A239" s="5" t="n"/>
      <c r="B239" s="4" t="n"/>
      <c r="C239" s="15">
        <f>IF($B239="","",IFERROR(INDEX('Catalogue'!$B$3:$B$82,MATCH($B239,'Catalogue'!$A$3:$A$82,0)),""))</f>
        <v/>
      </c>
      <c r="D239" s="17">
        <f>IF($B239="","",IFERROR(INDEX('Catalogue'!$C$3:$C$82,MATCH($B239,'Catalogue'!$A$3:$A$82,0)),""))</f>
        <v/>
      </c>
      <c r="E239" s="17">
        <f>IF($B239="","",IFERROR(INDEX('Catalogue'!$D$3:$D$82,MATCH($B239,'Catalogue'!$A$3:$A$82,0)),""))</f>
        <v/>
      </c>
      <c r="F239" s="18" t="n"/>
      <c r="G239" s="5" t="n"/>
      <c r="H239" s="6" t="n"/>
      <c r="I239" s="6" t="n"/>
      <c r="J239" s="14">
        <f>IF($F239="","",COUNTIFS('Placements'!$E$3:$E$1002,$F239))</f>
        <v/>
      </c>
      <c r="K239" s="14">
        <f>IF($F239="","",N($H239)-N($I239)-N($J239))</f>
        <v/>
      </c>
      <c r="L239" s="14">
        <f>IF(OR($F239="",$G239=""),"",$G239-'Settings'!$B$6)</f>
        <v/>
      </c>
      <c r="M239" s="15">
        <f>IF(OR($F239="",$G239=""),"",IF($K239&lt;=0,"",IF($L239&lt;0,"Expired",IF($L239&lt;='Settings'!$B$8,"Within 30 days",IF($L239&lt;='Settings'!$B$7,"Expiring soon","OK")))))</f>
        <v/>
      </c>
      <c r="N239" s="16">
        <f>IF($F239="","",$K239*N(IFERROR(INDEX('Catalogue'!$E$3:$E$82,MATCH($B239,'Catalogue'!$A$3:$A$82,0)),"")))</f>
        <v/>
      </c>
      <c r="O239" s="14">
        <f>IF(AND(ISNUMBER($L239),$L239&lt;='Settings'!$B$7,N($K239)&gt;0),SUMPRODUCT(($L$3:$L239&lt;='Settings'!$B$7)*ISNUMBER($L$3:$L239)*($K$3:$K239&gt;0)),"")</f>
        <v/>
      </c>
    </row>
    <row r="240">
      <c r="A240" s="5" t="n"/>
      <c r="B240" s="4" t="n"/>
      <c r="C240" s="15">
        <f>IF($B240="","",IFERROR(INDEX('Catalogue'!$B$3:$B$82,MATCH($B240,'Catalogue'!$A$3:$A$82,0)),""))</f>
        <v/>
      </c>
      <c r="D240" s="17">
        <f>IF($B240="","",IFERROR(INDEX('Catalogue'!$C$3:$C$82,MATCH($B240,'Catalogue'!$A$3:$A$82,0)),""))</f>
        <v/>
      </c>
      <c r="E240" s="17">
        <f>IF($B240="","",IFERROR(INDEX('Catalogue'!$D$3:$D$82,MATCH($B240,'Catalogue'!$A$3:$A$82,0)),""))</f>
        <v/>
      </c>
      <c r="F240" s="18" t="n"/>
      <c r="G240" s="5" t="n"/>
      <c r="H240" s="6" t="n"/>
      <c r="I240" s="6" t="n"/>
      <c r="J240" s="14">
        <f>IF($F240="","",COUNTIFS('Placements'!$E$3:$E$1002,$F240))</f>
        <v/>
      </c>
      <c r="K240" s="14">
        <f>IF($F240="","",N($H240)-N($I240)-N($J240))</f>
        <v/>
      </c>
      <c r="L240" s="14">
        <f>IF(OR($F240="",$G240=""),"",$G240-'Settings'!$B$6)</f>
        <v/>
      </c>
      <c r="M240" s="15">
        <f>IF(OR($F240="",$G240=""),"",IF($K240&lt;=0,"",IF($L240&lt;0,"Expired",IF($L240&lt;='Settings'!$B$8,"Within 30 days",IF($L240&lt;='Settings'!$B$7,"Expiring soon","OK")))))</f>
        <v/>
      </c>
      <c r="N240" s="16">
        <f>IF($F240="","",$K240*N(IFERROR(INDEX('Catalogue'!$E$3:$E$82,MATCH($B240,'Catalogue'!$A$3:$A$82,0)),"")))</f>
        <v/>
      </c>
      <c r="O240" s="14">
        <f>IF(AND(ISNUMBER($L240),$L240&lt;='Settings'!$B$7,N($K240)&gt;0),SUMPRODUCT(($L$3:$L240&lt;='Settings'!$B$7)*ISNUMBER($L$3:$L240)*($K$3:$K240&gt;0)),"")</f>
        <v/>
      </c>
    </row>
    <row r="241">
      <c r="A241" s="5" t="n"/>
      <c r="B241" s="4" t="n"/>
      <c r="C241" s="15">
        <f>IF($B241="","",IFERROR(INDEX('Catalogue'!$B$3:$B$82,MATCH($B241,'Catalogue'!$A$3:$A$82,0)),""))</f>
        <v/>
      </c>
      <c r="D241" s="17">
        <f>IF($B241="","",IFERROR(INDEX('Catalogue'!$C$3:$C$82,MATCH($B241,'Catalogue'!$A$3:$A$82,0)),""))</f>
        <v/>
      </c>
      <c r="E241" s="17">
        <f>IF($B241="","",IFERROR(INDEX('Catalogue'!$D$3:$D$82,MATCH($B241,'Catalogue'!$A$3:$A$82,0)),""))</f>
        <v/>
      </c>
      <c r="F241" s="18" t="n"/>
      <c r="G241" s="5" t="n"/>
      <c r="H241" s="6" t="n"/>
      <c r="I241" s="6" t="n"/>
      <c r="J241" s="14">
        <f>IF($F241="","",COUNTIFS('Placements'!$E$3:$E$1002,$F241))</f>
        <v/>
      </c>
      <c r="K241" s="14">
        <f>IF($F241="","",N($H241)-N($I241)-N($J241))</f>
        <v/>
      </c>
      <c r="L241" s="14">
        <f>IF(OR($F241="",$G241=""),"",$G241-'Settings'!$B$6)</f>
        <v/>
      </c>
      <c r="M241" s="15">
        <f>IF(OR($F241="",$G241=""),"",IF($K241&lt;=0,"",IF($L241&lt;0,"Expired",IF($L241&lt;='Settings'!$B$8,"Within 30 days",IF($L241&lt;='Settings'!$B$7,"Expiring soon","OK")))))</f>
        <v/>
      </c>
      <c r="N241" s="16">
        <f>IF($F241="","",$K241*N(IFERROR(INDEX('Catalogue'!$E$3:$E$82,MATCH($B241,'Catalogue'!$A$3:$A$82,0)),"")))</f>
        <v/>
      </c>
      <c r="O241" s="14">
        <f>IF(AND(ISNUMBER($L241),$L241&lt;='Settings'!$B$7,N($K241)&gt;0),SUMPRODUCT(($L$3:$L241&lt;='Settings'!$B$7)*ISNUMBER($L$3:$L241)*($K$3:$K241&gt;0)),"")</f>
        <v/>
      </c>
    </row>
    <row r="242">
      <c r="A242" s="5" t="n"/>
      <c r="B242" s="4" t="n"/>
      <c r="C242" s="15">
        <f>IF($B242="","",IFERROR(INDEX('Catalogue'!$B$3:$B$82,MATCH($B242,'Catalogue'!$A$3:$A$82,0)),""))</f>
        <v/>
      </c>
      <c r="D242" s="17">
        <f>IF($B242="","",IFERROR(INDEX('Catalogue'!$C$3:$C$82,MATCH($B242,'Catalogue'!$A$3:$A$82,0)),""))</f>
        <v/>
      </c>
      <c r="E242" s="17">
        <f>IF($B242="","",IFERROR(INDEX('Catalogue'!$D$3:$D$82,MATCH($B242,'Catalogue'!$A$3:$A$82,0)),""))</f>
        <v/>
      </c>
      <c r="F242" s="18" t="n"/>
      <c r="G242" s="5" t="n"/>
      <c r="H242" s="6" t="n"/>
      <c r="I242" s="6" t="n"/>
      <c r="J242" s="14">
        <f>IF($F242="","",COUNTIFS('Placements'!$E$3:$E$1002,$F242))</f>
        <v/>
      </c>
      <c r="K242" s="14">
        <f>IF($F242="","",N($H242)-N($I242)-N($J242))</f>
        <v/>
      </c>
      <c r="L242" s="14">
        <f>IF(OR($F242="",$G242=""),"",$G242-'Settings'!$B$6)</f>
        <v/>
      </c>
      <c r="M242" s="15">
        <f>IF(OR($F242="",$G242=""),"",IF($K242&lt;=0,"",IF($L242&lt;0,"Expired",IF($L242&lt;='Settings'!$B$8,"Within 30 days",IF($L242&lt;='Settings'!$B$7,"Expiring soon","OK")))))</f>
        <v/>
      </c>
      <c r="N242" s="16">
        <f>IF($F242="","",$K242*N(IFERROR(INDEX('Catalogue'!$E$3:$E$82,MATCH($B242,'Catalogue'!$A$3:$A$82,0)),"")))</f>
        <v/>
      </c>
      <c r="O242" s="14">
        <f>IF(AND(ISNUMBER($L242),$L242&lt;='Settings'!$B$7,N($K242)&gt;0),SUMPRODUCT(($L$3:$L242&lt;='Settings'!$B$7)*ISNUMBER($L$3:$L242)*($K$3:$K242&gt;0)),"")</f>
        <v/>
      </c>
    </row>
    <row r="243">
      <c r="A243" s="5" t="n"/>
      <c r="B243" s="4" t="n"/>
      <c r="C243" s="15">
        <f>IF($B243="","",IFERROR(INDEX('Catalogue'!$B$3:$B$82,MATCH($B243,'Catalogue'!$A$3:$A$82,0)),""))</f>
        <v/>
      </c>
      <c r="D243" s="17">
        <f>IF($B243="","",IFERROR(INDEX('Catalogue'!$C$3:$C$82,MATCH($B243,'Catalogue'!$A$3:$A$82,0)),""))</f>
        <v/>
      </c>
      <c r="E243" s="17">
        <f>IF($B243="","",IFERROR(INDEX('Catalogue'!$D$3:$D$82,MATCH($B243,'Catalogue'!$A$3:$A$82,0)),""))</f>
        <v/>
      </c>
      <c r="F243" s="18" t="n"/>
      <c r="G243" s="5" t="n"/>
      <c r="H243" s="6" t="n"/>
      <c r="I243" s="6" t="n"/>
      <c r="J243" s="14">
        <f>IF($F243="","",COUNTIFS('Placements'!$E$3:$E$1002,$F243))</f>
        <v/>
      </c>
      <c r="K243" s="14">
        <f>IF($F243="","",N($H243)-N($I243)-N($J243))</f>
        <v/>
      </c>
      <c r="L243" s="14">
        <f>IF(OR($F243="",$G243=""),"",$G243-'Settings'!$B$6)</f>
        <v/>
      </c>
      <c r="M243" s="15">
        <f>IF(OR($F243="",$G243=""),"",IF($K243&lt;=0,"",IF($L243&lt;0,"Expired",IF($L243&lt;='Settings'!$B$8,"Within 30 days",IF($L243&lt;='Settings'!$B$7,"Expiring soon","OK")))))</f>
        <v/>
      </c>
      <c r="N243" s="16">
        <f>IF($F243="","",$K243*N(IFERROR(INDEX('Catalogue'!$E$3:$E$82,MATCH($B243,'Catalogue'!$A$3:$A$82,0)),"")))</f>
        <v/>
      </c>
      <c r="O243" s="14">
        <f>IF(AND(ISNUMBER($L243),$L243&lt;='Settings'!$B$7,N($K243)&gt;0),SUMPRODUCT(($L$3:$L243&lt;='Settings'!$B$7)*ISNUMBER($L$3:$L243)*($K$3:$K243&gt;0)),"")</f>
        <v/>
      </c>
    </row>
    <row r="244">
      <c r="A244" s="5" t="n"/>
      <c r="B244" s="4" t="n"/>
      <c r="C244" s="15">
        <f>IF($B244="","",IFERROR(INDEX('Catalogue'!$B$3:$B$82,MATCH($B244,'Catalogue'!$A$3:$A$82,0)),""))</f>
        <v/>
      </c>
      <c r="D244" s="17">
        <f>IF($B244="","",IFERROR(INDEX('Catalogue'!$C$3:$C$82,MATCH($B244,'Catalogue'!$A$3:$A$82,0)),""))</f>
        <v/>
      </c>
      <c r="E244" s="17">
        <f>IF($B244="","",IFERROR(INDEX('Catalogue'!$D$3:$D$82,MATCH($B244,'Catalogue'!$A$3:$A$82,0)),""))</f>
        <v/>
      </c>
      <c r="F244" s="18" t="n"/>
      <c r="G244" s="5" t="n"/>
      <c r="H244" s="6" t="n"/>
      <c r="I244" s="6" t="n"/>
      <c r="J244" s="14">
        <f>IF($F244="","",COUNTIFS('Placements'!$E$3:$E$1002,$F244))</f>
        <v/>
      </c>
      <c r="K244" s="14">
        <f>IF($F244="","",N($H244)-N($I244)-N($J244))</f>
        <v/>
      </c>
      <c r="L244" s="14">
        <f>IF(OR($F244="",$G244=""),"",$G244-'Settings'!$B$6)</f>
        <v/>
      </c>
      <c r="M244" s="15">
        <f>IF(OR($F244="",$G244=""),"",IF($K244&lt;=0,"",IF($L244&lt;0,"Expired",IF($L244&lt;='Settings'!$B$8,"Within 30 days",IF($L244&lt;='Settings'!$B$7,"Expiring soon","OK")))))</f>
        <v/>
      </c>
      <c r="N244" s="16">
        <f>IF($F244="","",$K244*N(IFERROR(INDEX('Catalogue'!$E$3:$E$82,MATCH($B244,'Catalogue'!$A$3:$A$82,0)),"")))</f>
        <v/>
      </c>
      <c r="O244" s="14">
        <f>IF(AND(ISNUMBER($L244),$L244&lt;='Settings'!$B$7,N($K244)&gt;0),SUMPRODUCT(($L$3:$L244&lt;='Settings'!$B$7)*ISNUMBER($L$3:$L244)*($K$3:$K244&gt;0)),"")</f>
        <v/>
      </c>
    </row>
    <row r="245">
      <c r="A245" s="5" t="n"/>
      <c r="B245" s="4" t="n"/>
      <c r="C245" s="15">
        <f>IF($B245="","",IFERROR(INDEX('Catalogue'!$B$3:$B$82,MATCH($B245,'Catalogue'!$A$3:$A$82,0)),""))</f>
        <v/>
      </c>
      <c r="D245" s="17">
        <f>IF($B245="","",IFERROR(INDEX('Catalogue'!$C$3:$C$82,MATCH($B245,'Catalogue'!$A$3:$A$82,0)),""))</f>
        <v/>
      </c>
      <c r="E245" s="17">
        <f>IF($B245="","",IFERROR(INDEX('Catalogue'!$D$3:$D$82,MATCH($B245,'Catalogue'!$A$3:$A$82,0)),""))</f>
        <v/>
      </c>
      <c r="F245" s="18" t="n"/>
      <c r="G245" s="5" t="n"/>
      <c r="H245" s="6" t="n"/>
      <c r="I245" s="6" t="n"/>
      <c r="J245" s="14">
        <f>IF($F245="","",COUNTIFS('Placements'!$E$3:$E$1002,$F245))</f>
        <v/>
      </c>
      <c r="K245" s="14">
        <f>IF($F245="","",N($H245)-N($I245)-N($J245))</f>
        <v/>
      </c>
      <c r="L245" s="14">
        <f>IF(OR($F245="",$G245=""),"",$G245-'Settings'!$B$6)</f>
        <v/>
      </c>
      <c r="M245" s="15">
        <f>IF(OR($F245="",$G245=""),"",IF($K245&lt;=0,"",IF($L245&lt;0,"Expired",IF($L245&lt;='Settings'!$B$8,"Within 30 days",IF($L245&lt;='Settings'!$B$7,"Expiring soon","OK")))))</f>
        <v/>
      </c>
      <c r="N245" s="16">
        <f>IF($F245="","",$K245*N(IFERROR(INDEX('Catalogue'!$E$3:$E$82,MATCH($B245,'Catalogue'!$A$3:$A$82,0)),"")))</f>
        <v/>
      </c>
      <c r="O245" s="14">
        <f>IF(AND(ISNUMBER($L245),$L245&lt;='Settings'!$B$7,N($K245)&gt;0),SUMPRODUCT(($L$3:$L245&lt;='Settings'!$B$7)*ISNUMBER($L$3:$L245)*($K$3:$K245&gt;0)),"")</f>
        <v/>
      </c>
    </row>
    <row r="246">
      <c r="A246" s="5" t="n"/>
      <c r="B246" s="4" t="n"/>
      <c r="C246" s="15">
        <f>IF($B246="","",IFERROR(INDEX('Catalogue'!$B$3:$B$82,MATCH($B246,'Catalogue'!$A$3:$A$82,0)),""))</f>
        <v/>
      </c>
      <c r="D246" s="17">
        <f>IF($B246="","",IFERROR(INDEX('Catalogue'!$C$3:$C$82,MATCH($B246,'Catalogue'!$A$3:$A$82,0)),""))</f>
        <v/>
      </c>
      <c r="E246" s="17">
        <f>IF($B246="","",IFERROR(INDEX('Catalogue'!$D$3:$D$82,MATCH($B246,'Catalogue'!$A$3:$A$82,0)),""))</f>
        <v/>
      </c>
      <c r="F246" s="18" t="n"/>
      <c r="G246" s="5" t="n"/>
      <c r="H246" s="6" t="n"/>
      <c r="I246" s="6" t="n"/>
      <c r="J246" s="14">
        <f>IF($F246="","",COUNTIFS('Placements'!$E$3:$E$1002,$F246))</f>
        <v/>
      </c>
      <c r="K246" s="14">
        <f>IF($F246="","",N($H246)-N($I246)-N($J246))</f>
        <v/>
      </c>
      <c r="L246" s="14">
        <f>IF(OR($F246="",$G246=""),"",$G246-'Settings'!$B$6)</f>
        <v/>
      </c>
      <c r="M246" s="15">
        <f>IF(OR($F246="",$G246=""),"",IF($K246&lt;=0,"",IF($L246&lt;0,"Expired",IF($L246&lt;='Settings'!$B$8,"Within 30 days",IF($L246&lt;='Settings'!$B$7,"Expiring soon","OK")))))</f>
        <v/>
      </c>
      <c r="N246" s="16">
        <f>IF($F246="","",$K246*N(IFERROR(INDEX('Catalogue'!$E$3:$E$82,MATCH($B246,'Catalogue'!$A$3:$A$82,0)),"")))</f>
        <v/>
      </c>
      <c r="O246" s="14">
        <f>IF(AND(ISNUMBER($L246),$L246&lt;='Settings'!$B$7,N($K246)&gt;0),SUMPRODUCT(($L$3:$L246&lt;='Settings'!$B$7)*ISNUMBER($L$3:$L246)*($K$3:$K246&gt;0)),"")</f>
        <v/>
      </c>
    </row>
    <row r="247">
      <c r="A247" s="5" t="n"/>
      <c r="B247" s="4" t="n"/>
      <c r="C247" s="15">
        <f>IF($B247="","",IFERROR(INDEX('Catalogue'!$B$3:$B$82,MATCH($B247,'Catalogue'!$A$3:$A$82,0)),""))</f>
        <v/>
      </c>
      <c r="D247" s="17">
        <f>IF($B247="","",IFERROR(INDEX('Catalogue'!$C$3:$C$82,MATCH($B247,'Catalogue'!$A$3:$A$82,0)),""))</f>
        <v/>
      </c>
      <c r="E247" s="17">
        <f>IF($B247="","",IFERROR(INDEX('Catalogue'!$D$3:$D$82,MATCH($B247,'Catalogue'!$A$3:$A$82,0)),""))</f>
        <v/>
      </c>
      <c r="F247" s="18" t="n"/>
      <c r="G247" s="5" t="n"/>
      <c r="H247" s="6" t="n"/>
      <c r="I247" s="6" t="n"/>
      <c r="J247" s="14">
        <f>IF($F247="","",COUNTIFS('Placements'!$E$3:$E$1002,$F247))</f>
        <v/>
      </c>
      <c r="K247" s="14">
        <f>IF($F247="","",N($H247)-N($I247)-N($J247))</f>
        <v/>
      </c>
      <c r="L247" s="14">
        <f>IF(OR($F247="",$G247=""),"",$G247-'Settings'!$B$6)</f>
        <v/>
      </c>
      <c r="M247" s="15">
        <f>IF(OR($F247="",$G247=""),"",IF($K247&lt;=0,"",IF($L247&lt;0,"Expired",IF($L247&lt;='Settings'!$B$8,"Within 30 days",IF($L247&lt;='Settings'!$B$7,"Expiring soon","OK")))))</f>
        <v/>
      </c>
      <c r="N247" s="16">
        <f>IF($F247="","",$K247*N(IFERROR(INDEX('Catalogue'!$E$3:$E$82,MATCH($B247,'Catalogue'!$A$3:$A$82,0)),"")))</f>
        <v/>
      </c>
      <c r="O247" s="14">
        <f>IF(AND(ISNUMBER($L247),$L247&lt;='Settings'!$B$7,N($K247)&gt;0),SUMPRODUCT(($L$3:$L247&lt;='Settings'!$B$7)*ISNUMBER($L$3:$L247)*($K$3:$K247&gt;0)),"")</f>
        <v/>
      </c>
    </row>
    <row r="248">
      <c r="A248" s="5" t="n"/>
      <c r="B248" s="4" t="n"/>
      <c r="C248" s="15">
        <f>IF($B248="","",IFERROR(INDEX('Catalogue'!$B$3:$B$82,MATCH($B248,'Catalogue'!$A$3:$A$82,0)),""))</f>
        <v/>
      </c>
      <c r="D248" s="17">
        <f>IF($B248="","",IFERROR(INDEX('Catalogue'!$C$3:$C$82,MATCH($B248,'Catalogue'!$A$3:$A$82,0)),""))</f>
        <v/>
      </c>
      <c r="E248" s="17">
        <f>IF($B248="","",IFERROR(INDEX('Catalogue'!$D$3:$D$82,MATCH($B248,'Catalogue'!$A$3:$A$82,0)),""))</f>
        <v/>
      </c>
      <c r="F248" s="18" t="n"/>
      <c r="G248" s="5" t="n"/>
      <c r="H248" s="6" t="n"/>
      <c r="I248" s="6" t="n"/>
      <c r="J248" s="14">
        <f>IF($F248="","",COUNTIFS('Placements'!$E$3:$E$1002,$F248))</f>
        <v/>
      </c>
      <c r="K248" s="14">
        <f>IF($F248="","",N($H248)-N($I248)-N($J248))</f>
        <v/>
      </c>
      <c r="L248" s="14">
        <f>IF(OR($F248="",$G248=""),"",$G248-'Settings'!$B$6)</f>
        <v/>
      </c>
      <c r="M248" s="15">
        <f>IF(OR($F248="",$G248=""),"",IF($K248&lt;=0,"",IF($L248&lt;0,"Expired",IF($L248&lt;='Settings'!$B$8,"Within 30 days",IF($L248&lt;='Settings'!$B$7,"Expiring soon","OK")))))</f>
        <v/>
      </c>
      <c r="N248" s="16">
        <f>IF($F248="","",$K248*N(IFERROR(INDEX('Catalogue'!$E$3:$E$82,MATCH($B248,'Catalogue'!$A$3:$A$82,0)),"")))</f>
        <v/>
      </c>
      <c r="O248" s="14">
        <f>IF(AND(ISNUMBER($L248),$L248&lt;='Settings'!$B$7,N($K248)&gt;0),SUMPRODUCT(($L$3:$L248&lt;='Settings'!$B$7)*ISNUMBER($L$3:$L248)*($K$3:$K248&gt;0)),"")</f>
        <v/>
      </c>
    </row>
    <row r="249">
      <c r="A249" s="5" t="n"/>
      <c r="B249" s="4" t="n"/>
      <c r="C249" s="15">
        <f>IF($B249="","",IFERROR(INDEX('Catalogue'!$B$3:$B$82,MATCH($B249,'Catalogue'!$A$3:$A$82,0)),""))</f>
        <v/>
      </c>
      <c r="D249" s="17">
        <f>IF($B249="","",IFERROR(INDEX('Catalogue'!$C$3:$C$82,MATCH($B249,'Catalogue'!$A$3:$A$82,0)),""))</f>
        <v/>
      </c>
      <c r="E249" s="17">
        <f>IF($B249="","",IFERROR(INDEX('Catalogue'!$D$3:$D$82,MATCH($B249,'Catalogue'!$A$3:$A$82,0)),""))</f>
        <v/>
      </c>
      <c r="F249" s="18" t="n"/>
      <c r="G249" s="5" t="n"/>
      <c r="H249" s="6" t="n"/>
      <c r="I249" s="6" t="n"/>
      <c r="J249" s="14">
        <f>IF($F249="","",COUNTIFS('Placements'!$E$3:$E$1002,$F249))</f>
        <v/>
      </c>
      <c r="K249" s="14">
        <f>IF($F249="","",N($H249)-N($I249)-N($J249))</f>
        <v/>
      </c>
      <c r="L249" s="14">
        <f>IF(OR($F249="",$G249=""),"",$G249-'Settings'!$B$6)</f>
        <v/>
      </c>
      <c r="M249" s="15">
        <f>IF(OR($F249="",$G249=""),"",IF($K249&lt;=0,"",IF($L249&lt;0,"Expired",IF($L249&lt;='Settings'!$B$8,"Within 30 days",IF($L249&lt;='Settings'!$B$7,"Expiring soon","OK")))))</f>
        <v/>
      </c>
      <c r="N249" s="16">
        <f>IF($F249="","",$K249*N(IFERROR(INDEX('Catalogue'!$E$3:$E$82,MATCH($B249,'Catalogue'!$A$3:$A$82,0)),"")))</f>
        <v/>
      </c>
      <c r="O249" s="14">
        <f>IF(AND(ISNUMBER($L249),$L249&lt;='Settings'!$B$7,N($K249)&gt;0),SUMPRODUCT(($L$3:$L249&lt;='Settings'!$B$7)*ISNUMBER($L$3:$L249)*($K$3:$K249&gt;0)),"")</f>
        <v/>
      </c>
    </row>
    <row r="250">
      <c r="A250" s="5" t="n"/>
      <c r="B250" s="4" t="n"/>
      <c r="C250" s="15">
        <f>IF($B250="","",IFERROR(INDEX('Catalogue'!$B$3:$B$82,MATCH($B250,'Catalogue'!$A$3:$A$82,0)),""))</f>
        <v/>
      </c>
      <c r="D250" s="17">
        <f>IF($B250="","",IFERROR(INDEX('Catalogue'!$C$3:$C$82,MATCH($B250,'Catalogue'!$A$3:$A$82,0)),""))</f>
        <v/>
      </c>
      <c r="E250" s="17">
        <f>IF($B250="","",IFERROR(INDEX('Catalogue'!$D$3:$D$82,MATCH($B250,'Catalogue'!$A$3:$A$82,0)),""))</f>
        <v/>
      </c>
      <c r="F250" s="18" t="n"/>
      <c r="G250" s="5" t="n"/>
      <c r="H250" s="6" t="n"/>
      <c r="I250" s="6" t="n"/>
      <c r="J250" s="14">
        <f>IF($F250="","",COUNTIFS('Placements'!$E$3:$E$1002,$F250))</f>
        <v/>
      </c>
      <c r="K250" s="14">
        <f>IF($F250="","",N($H250)-N($I250)-N($J250))</f>
        <v/>
      </c>
      <c r="L250" s="14">
        <f>IF(OR($F250="",$G250=""),"",$G250-'Settings'!$B$6)</f>
        <v/>
      </c>
      <c r="M250" s="15">
        <f>IF(OR($F250="",$G250=""),"",IF($K250&lt;=0,"",IF($L250&lt;0,"Expired",IF($L250&lt;='Settings'!$B$8,"Within 30 days",IF($L250&lt;='Settings'!$B$7,"Expiring soon","OK")))))</f>
        <v/>
      </c>
      <c r="N250" s="16">
        <f>IF($F250="","",$K250*N(IFERROR(INDEX('Catalogue'!$E$3:$E$82,MATCH($B250,'Catalogue'!$A$3:$A$82,0)),"")))</f>
        <v/>
      </c>
      <c r="O250" s="14">
        <f>IF(AND(ISNUMBER($L250),$L250&lt;='Settings'!$B$7,N($K250)&gt;0),SUMPRODUCT(($L$3:$L250&lt;='Settings'!$B$7)*ISNUMBER($L$3:$L250)*($K$3:$K250&gt;0)),"")</f>
        <v/>
      </c>
    </row>
    <row r="251">
      <c r="A251" s="5" t="n"/>
      <c r="B251" s="4" t="n"/>
      <c r="C251" s="15">
        <f>IF($B251="","",IFERROR(INDEX('Catalogue'!$B$3:$B$82,MATCH($B251,'Catalogue'!$A$3:$A$82,0)),""))</f>
        <v/>
      </c>
      <c r="D251" s="17">
        <f>IF($B251="","",IFERROR(INDEX('Catalogue'!$C$3:$C$82,MATCH($B251,'Catalogue'!$A$3:$A$82,0)),""))</f>
        <v/>
      </c>
      <c r="E251" s="17">
        <f>IF($B251="","",IFERROR(INDEX('Catalogue'!$D$3:$D$82,MATCH($B251,'Catalogue'!$A$3:$A$82,0)),""))</f>
        <v/>
      </c>
      <c r="F251" s="18" t="n"/>
      <c r="G251" s="5" t="n"/>
      <c r="H251" s="6" t="n"/>
      <c r="I251" s="6" t="n"/>
      <c r="J251" s="14">
        <f>IF($F251="","",COUNTIFS('Placements'!$E$3:$E$1002,$F251))</f>
        <v/>
      </c>
      <c r="K251" s="14">
        <f>IF($F251="","",N($H251)-N($I251)-N($J251))</f>
        <v/>
      </c>
      <c r="L251" s="14">
        <f>IF(OR($F251="",$G251=""),"",$G251-'Settings'!$B$6)</f>
        <v/>
      </c>
      <c r="M251" s="15">
        <f>IF(OR($F251="",$G251=""),"",IF($K251&lt;=0,"",IF($L251&lt;0,"Expired",IF($L251&lt;='Settings'!$B$8,"Within 30 days",IF($L251&lt;='Settings'!$B$7,"Expiring soon","OK")))))</f>
        <v/>
      </c>
      <c r="N251" s="16">
        <f>IF($F251="","",$K251*N(IFERROR(INDEX('Catalogue'!$E$3:$E$82,MATCH($B251,'Catalogue'!$A$3:$A$82,0)),"")))</f>
        <v/>
      </c>
      <c r="O251" s="14">
        <f>IF(AND(ISNUMBER($L251),$L251&lt;='Settings'!$B$7,N($K251)&gt;0),SUMPRODUCT(($L$3:$L251&lt;='Settings'!$B$7)*ISNUMBER($L$3:$L251)*($K$3:$K251&gt;0)),"")</f>
        <v/>
      </c>
    </row>
    <row r="252">
      <c r="A252" s="5" t="n"/>
      <c r="B252" s="4" t="n"/>
      <c r="C252" s="15">
        <f>IF($B252="","",IFERROR(INDEX('Catalogue'!$B$3:$B$82,MATCH($B252,'Catalogue'!$A$3:$A$82,0)),""))</f>
        <v/>
      </c>
      <c r="D252" s="17">
        <f>IF($B252="","",IFERROR(INDEX('Catalogue'!$C$3:$C$82,MATCH($B252,'Catalogue'!$A$3:$A$82,0)),""))</f>
        <v/>
      </c>
      <c r="E252" s="17">
        <f>IF($B252="","",IFERROR(INDEX('Catalogue'!$D$3:$D$82,MATCH($B252,'Catalogue'!$A$3:$A$82,0)),""))</f>
        <v/>
      </c>
      <c r="F252" s="18" t="n"/>
      <c r="G252" s="5" t="n"/>
      <c r="H252" s="6" t="n"/>
      <c r="I252" s="6" t="n"/>
      <c r="J252" s="14">
        <f>IF($F252="","",COUNTIFS('Placements'!$E$3:$E$1002,$F252))</f>
        <v/>
      </c>
      <c r="K252" s="14">
        <f>IF($F252="","",N($H252)-N($I252)-N($J252))</f>
        <v/>
      </c>
      <c r="L252" s="14">
        <f>IF(OR($F252="",$G252=""),"",$G252-'Settings'!$B$6)</f>
        <v/>
      </c>
      <c r="M252" s="15">
        <f>IF(OR($F252="",$G252=""),"",IF($K252&lt;=0,"",IF($L252&lt;0,"Expired",IF($L252&lt;='Settings'!$B$8,"Within 30 days",IF($L252&lt;='Settings'!$B$7,"Expiring soon","OK")))))</f>
        <v/>
      </c>
      <c r="N252" s="16">
        <f>IF($F252="","",$K252*N(IFERROR(INDEX('Catalogue'!$E$3:$E$82,MATCH($B252,'Catalogue'!$A$3:$A$82,0)),"")))</f>
        <v/>
      </c>
      <c r="O252" s="14">
        <f>IF(AND(ISNUMBER($L252),$L252&lt;='Settings'!$B$7,N($K252)&gt;0),SUMPRODUCT(($L$3:$L252&lt;='Settings'!$B$7)*ISNUMBER($L$3:$L252)*($K$3:$K252&gt;0)),"")</f>
        <v/>
      </c>
    </row>
    <row r="253">
      <c r="A253" s="5" t="n"/>
      <c r="B253" s="4" t="n"/>
      <c r="C253" s="15">
        <f>IF($B253="","",IFERROR(INDEX('Catalogue'!$B$3:$B$82,MATCH($B253,'Catalogue'!$A$3:$A$82,0)),""))</f>
        <v/>
      </c>
      <c r="D253" s="17">
        <f>IF($B253="","",IFERROR(INDEX('Catalogue'!$C$3:$C$82,MATCH($B253,'Catalogue'!$A$3:$A$82,0)),""))</f>
        <v/>
      </c>
      <c r="E253" s="17">
        <f>IF($B253="","",IFERROR(INDEX('Catalogue'!$D$3:$D$82,MATCH($B253,'Catalogue'!$A$3:$A$82,0)),""))</f>
        <v/>
      </c>
      <c r="F253" s="18" t="n"/>
      <c r="G253" s="5" t="n"/>
      <c r="H253" s="6" t="n"/>
      <c r="I253" s="6" t="n"/>
      <c r="J253" s="14">
        <f>IF($F253="","",COUNTIFS('Placements'!$E$3:$E$1002,$F253))</f>
        <v/>
      </c>
      <c r="K253" s="14">
        <f>IF($F253="","",N($H253)-N($I253)-N($J253))</f>
        <v/>
      </c>
      <c r="L253" s="14">
        <f>IF(OR($F253="",$G253=""),"",$G253-'Settings'!$B$6)</f>
        <v/>
      </c>
      <c r="M253" s="15">
        <f>IF(OR($F253="",$G253=""),"",IF($K253&lt;=0,"",IF($L253&lt;0,"Expired",IF($L253&lt;='Settings'!$B$8,"Within 30 days",IF($L253&lt;='Settings'!$B$7,"Expiring soon","OK")))))</f>
        <v/>
      </c>
      <c r="N253" s="16">
        <f>IF($F253="","",$K253*N(IFERROR(INDEX('Catalogue'!$E$3:$E$82,MATCH($B253,'Catalogue'!$A$3:$A$82,0)),"")))</f>
        <v/>
      </c>
      <c r="O253" s="14">
        <f>IF(AND(ISNUMBER($L253),$L253&lt;='Settings'!$B$7,N($K253)&gt;0),SUMPRODUCT(($L$3:$L253&lt;='Settings'!$B$7)*ISNUMBER($L$3:$L253)*($K$3:$K253&gt;0)),"")</f>
        <v/>
      </c>
    </row>
    <row r="254">
      <c r="A254" s="5" t="n"/>
      <c r="B254" s="4" t="n"/>
      <c r="C254" s="15">
        <f>IF($B254="","",IFERROR(INDEX('Catalogue'!$B$3:$B$82,MATCH($B254,'Catalogue'!$A$3:$A$82,0)),""))</f>
        <v/>
      </c>
      <c r="D254" s="17">
        <f>IF($B254="","",IFERROR(INDEX('Catalogue'!$C$3:$C$82,MATCH($B254,'Catalogue'!$A$3:$A$82,0)),""))</f>
        <v/>
      </c>
      <c r="E254" s="17">
        <f>IF($B254="","",IFERROR(INDEX('Catalogue'!$D$3:$D$82,MATCH($B254,'Catalogue'!$A$3:$A$82,0)),""))</f>
        <v/>
      </c>
      <c r="F254" s="18" t="n"/>
      <c r="G254" s="5" t="n"/>
      <c r="H254" s="6" t="n"/>
      <c r="I254" s="6" t="n"/>
      <c r="J254" s="14">
        <f>IF($F254="","",COUNTIFS('Placements'!$E$3:$E$1002,$F254))</f>
        <v/>
      </c>
      <c r="K254" s="14">
        <f>IF($F254="","",N($H254)-N($I254)-N($J254))</f>
        <v/>
      </c>
      <c r="L254" s="14">
        <f>IF(OR($F254="",$G254=""),"",$G254-'Settings'!$B$6)</f>
        <v/>
      </c>
      <c r="M254" s="15">
        <f>IF(OR($F254="",$G254=""),"",IF($K254&lt;=0,"",IF($L254&lt;0,"Expired",IF($L254&lt;='Settings'!$B$8,"Within 30 days",IF($L254&lt;='Settings'!$B$7,"Expiring soon","OK")))))</f>
        <v/>
      </c>
      <c r="N254" s="16">
        <f>IF($F254="","",$K254*N(IFERROR(INDEX('Catalogue'!$E$3:$E$82,MATCH($B254,'Catalogue'!$A$3:$A$82,0)),"")))</f>
        <v/>
      </c>
      <c r="O254" s="14">
        <f>IF(AND(ISNUMBER($L254),$L254&lt;='Settings'!$B$7,N($K254)&gt;0),SUMPRODUCT(($L$3:$L254&lt;='Settings'!$B$7)*ISNUMBER($L$3:$L254)*($K$3:$K254&gt;0)),"")</f>
        <v/>
      </c>
    </row>
    <row r="255">
      <c r="A255" s="5" t="n"/>
      <c r="B255" s="4" t="n"/>
      <c r="C255" s="15">
        <f>IF($B255="","",IFERROR(INDEX('Catalogue'!$B$3:$B$82,MATCH($B255,'Catalogue'!$A$3:$A$82,0)),""))</f>
        <v/>
      </c>
      <c r="D255" s="17">
        <f>IF($B255="","",IFERROR(INDEX('Catalogue'!$C$3:$C$82,MATCH($B255,'Catalogue'!$A$3:$A$82,0)),""))</f>
        <v/>
      </c>
      <c r="E255" s="17">
        <f>IF($B255="","",IFERROR(INDEX('Catalogue'!$D$3:$D$82,MATCH($B255,'Catalogue'!$A$3:$A$82,0)),""))</f>
        <v/>
      </c>
      <c r="F255" s="18" t="n"/>
      <c r="G255" s="5" t="n"/>
      <c r="H255" s="6" t="n"/>
      <c r="I255" s="6" t="n"/>
      <c r="J255" s="14">
        <f>IF($F255="","",COUNTIFS('Placements'!$E$3:$E$1002,$F255))</f>
        <v/>
      </c>
      <c r="K255" s="14">
        <f>IF($F255="","",N($H255)-N($I255)-N($J255))</f>
        <v/>
      </c>
      <c r="L255" s="14">
        <f>IF(OR($F255="",$G255=""),"",$G255-'Settings'!$B$6)</f>
        <v/>
      </c>
      <c r="M255" s="15">
        <f>IF(OR($F255="",$G255=""),"",IF($K255&lt;=0,"",IF($L255&lt;0,"Expired",IF($L255&lt;='Settings'!$B$8,"Within 30 days",IF($L255&lt;='Settings'!$B$7,"Expiring soon","OK")))))</f>
        <v/>
      </c>
      <c r="N255" s="16">
        <f>IF($F255="","",$K255*N(IFERROR(INDEX('Catalogue'!$E$3:$E$82,MATCH($B255,'Catalogue'!$A$3:$A$82,0)),"")))</f>
        <v/>
      </c>
      <c r="O255" s="14">
        <f>IF(AND(ISNUMBER($L255),$L255&lt;='Settings'!$B$7,N($K255)&gt;0),SUMPRODUCT(($L$3:$L255&lt;='Settings'!$B$7)*ISNUMBER($L$3:$L255)*($K$3:$K255&gt;0)),"")</f>
        <v/>
      </c>
    </row>
    <row r="256">
      <c r="A256" s="5" t="n"/>
      <c r="B256" s="4" t="n"/>
      <c r="C256" s="15">
        <f>IF($B256="","",IFERROR(INDEX('Catalogue'!$B$3:$B$82,MATCH($B256,'Catalogue'!$A$3:$A$82,0)),""))</f>
        <v/>
      </c>
      <c r="D256" s="17">
        <f>IF($B256="","",IFERROR(INDEX('Catalogue'!$C$3:$C$82,MATCH($B256,'Catalogue'!$A$3:$A$82,0)),""))</f>
        <v/>
      </c>
      <c r="E256" s="17">
        <f>IF($B256="","",IFERROR(INDEX('Catalogue'!$D$3:$D$82,MATCH($B256,'Catalogue'!$A$3:$A$82,0)),""))</f>
        <v/>
      </c>
      <c r="F256" s="18" t="n"/>
      <c r="G256" s="5" t="n"/>
      <c r="H256" s="6" t="n"/>
      <c r="I256" s="6" t="n"/>
      <c r="J256" s="14">
        <f>IF($F256="","",COUNTIFS('Placements'!$E$3:$E$1002,$F256))</f>
        <v/>
      </c>
      <c r="K256" s="14">
        <f>IF($F256="","",N($H256)-N($I256)-N($J256))</f>
        <v/>
      </c>
      <c r="L256" s="14">
        <f>IF(OR($F256="",$G256=""),"",$G256-'Settings'!$B$6)</f>
        <v/>
      </c>
      <c r="M256" s="15">
        <f>IF(OR($F256="",$G256=""),"",IF($K256&lt;=0,"",IF($L256&lt;0,"Expired",IF($L256&lt;='Settings'!$B$8,"Within 30 days",IF($L256&lt;='Settings'!$B$7,"Expiring soon","OK")))))</f>
        <v/>
      </c>
      <c r="N256" s="16">
        <f>IF($F256="","",$K256*N(IFERROR(INDEX('Catalogue'!$E$3:$E$82,MATCH($B256,'Catalogue'!$A$3:$A$82,0)),"")))</f>
        <v/>
      </c>
      <c r="O256" s="14">
        <f>IF(AND(ISNUMBER($L256),$L256&lt;='Settings'!$B$7,N($K256)&gt;0),SUMPRODUCT(($L$3:$L256&lt;='Settings'!$B$7)*ISNUMBER($L$3:$L256)*($K$3:$K256&gt;0)),"")</f>
        <v/>
      </c>
    </row>
    <row r="257">
      <c r="A257" s="5" t="n"/>
      <c r="B257" s="4" t="n"/>
      <c r="C257" s="15">
        <f>IF($B257="","",IFERROR(INDEX('Catalogue'!$B$3:$B$82,MATCH($B257,'Catalogue'!$A$3:$A$82,0)),""))</f>
        <v/>
      </c>
      <c r="D257" s="17">
        <f>IF($B257="","",IFERROR(INDEX('Catalogue'!$C$3:$C$82,MATCH($B257,'Catalogue'!$A$3:$A$82,0)),""))</f>
        <v/>
      </c>
      <c r="E257" s="17">
        <f>IF($B257="","",IFERROR(INDEX('Catalogue'!$D$3:$D$82,MATCH($B257,'Catalogue'!$A$3:$A$82,0)),""))</f>
        <v/>
      </c>
      <c r="F257" s="18" t="n"/>
      <c r="G257" s="5" t="n"/>
      <c r="H257" s="6" t="n"/>
      <c r="I257" s="6" t="n"/>
      <c r="J257" s="14">
        <f>IF($F257="","",COUNTIFS('Placements'!$E$3:$E$1002,$F257))</f>
        <v/>
      </c>
      <c r="K257" s="14">
        <f>IF($F257="","",N($H257)-N($I257)-N($J257))</f>
        <v/>
      </c>
      <c r="L257" s="14">
        <f>IF(OR($F257="",$G257=""),"",$G257-'Settings'!$B$6)</f>
        <v/>
      </c>
      <c r="M257" s="15">
        <f>IF(OR($F257="",$G257=""),"",IF($K257&lt;=0,"",IF($L257&lt;0,"Expired",IF($L257&lt;='Settings'!$B$8,"Within 30 days",IF($L257&lt;='Settings'!$B$7,"Expiring soon","OK")))))</f>
        <v/>
      </c>
      <c r="N257" s="16">
        <f>IF($F257="","",$K257*N(IFERROR(INDEX('Catalogue'!$E$3:$E$82,MATCH($B257,'Catalogue'!$A$3:$A$82,0)),"")))</f>
        <v/>
      </c>
      <c r="O257" s="14">
        <f>IF(AND(ISNUMBER($L257),$L257&lt;='Settings'!$B$7,N($K257)&gt;0),SUMPRODUCT(($L$3:$L257&lt;='Settings'!$B$7)*ISNUMBER($L$3:$L257)*($K$3:$K257&gt;0)),"")</f>
        <v/>
      </c>
    </row>
    <row r="258">
      <c r="A258" s="5" t="n"/>
      <c r="B258" s="4" t="n"/>
      <c r="C258" s="15">
        <f>IF($B258="","",IFERROR(INDEX('Catalogue'!$B$3:$B$82,MATCH($B258,'Catalogue'!$A$3:$A$82,0)),""))</f>
        <v/>
      </c>
      <c r="D258" s="17">
        <f>IF($B258="","",IFERROR(INDEX('Catalogue'!$C$3:$C$82,MATCH($B258,'Catalogue'!$A$3:$A$82,0)),""))</f>
        <v/>
      </c>
      <c r="E258" s="17">
        <f>IF($B258="","",IFERROR(INDEX('Catalogue'!$D$3:$D$82,MATCH($B258,'Catalogue'!$A$3:$A$82,0)),""))</f>
        <v/>
      </c>
      <c r="F258" s="18" t="n"/>
      <c r="G258" s="5" t="n"/>
      <c r="H258" s="6" t="n"/>
      <c r="I258" s="6" t="n"/>
      <c r="J258" s="14">
        <f>IF($F258="","",COUNTIFS('Placements'!$E$3:$E$1002,$F258))</f>
        <v/>
      </c>
      <c r="K258" s="14">
        <f>IF($F258="","",N($H258)-N($I258)-N($J258))</f>
        <v/>
      </c>
      <c r="L258" s="14">
        <f>IF(OR($F258="",$G258=""),"",$G258-'Settings'!$B$6)</f>
        <v/>
      </c>
      <c r="M258" s="15">
        <f>IF(OR($F258="",$G258=""),"",IF($K258&lt;=0,"",IF($L258&lt;0,"Expired",IF($L258&lt;='Settings'!$B$8,"Within 30 days",IF($L258&lt;='Settings'!$B$7,"Expiring soon","OK")))))</f>
        <v/>
      </c>
      <c r="N258" s="16">
        <f>IF($F258="","",$K258*N(IFERROR(INDEX('Catalogue'!$E$3:$E$82,MATCH($B258,'Catalogue'!$A$3:$A$82,0)),"")))</f>
        <v/>
      </c>
      <c r="O258" s="14">
        <f>IF(AND(ISNUMBER($L258),$L258&lt;='Settings'!$B$7,N($K258)&gt;0),SUMPRODUCT(($L$3:$L258&lt;='Settings'!$B$7)*ISNUMBER($L$3:$L258)*($K$3:$K258&gt;0)),"")</f>
        <v/>
      </c>
    </row>
    <row r="259">
      <c r="A259" s="5" t="n"/>
      <c r="B259" s="4" t="n"/>
      <c r="C259" s="15">
        <f>IF($B259="","",IFERROR(INDEX('Catalogue'!$B$3:$B$82,MATCH($B259,'Catalogue'!$A$3:$A$82,0)),""))</f>
        <v/>
      </c>
      <c r="D259" s="17">
        <f>IF($B259="","",IFERROR(INDEX('Catalogue'!$C$3:$C$82,MATCH($B259,'Catalogue'!$A$3:$A$82,0)),""))</f>
        <v/>
      </c>
      <c r="E259" s="17">
        <f>IF($B259="","",IFERROR(INDEX('Catalogue'!$D$3:$D$82,MATCH($B259,'Catalogue'!$A$3:$A$82,0)),""))</f>
        <v/>
      </c>
      <c r="F259" s="18" t="n"/>
      <c r="G259" s="5" t="n"/>
      <c r="H259" s="6" t="n"/>
      <c r="I259" s="6" t="n"/>
      <c r="J259" s="14">
        <f>IF($F259="","",COUNTIFS('Placements'!$E$3:$E$1002,$F259))</f>
        <v/>
      </c>
      <c r="K259" s="14">
        <f>IF($F259="","",N($H259)-N($I259)-N($J259))</f>
        <v/>
      </c>
      <c r="L259" s="14">
        <f>IF(OR($F259="",$G259=""),"",$G259-'Settings'!$B$6)</f>
        <v/>
      </c>
      <c r="M259" s="15">
        <f>IF(OR($F259="",$G259=""),"",IF($K259&lt;=0,"",IF($L259&lt;0,"Expired",IF($L259&lt;='Settings'!$B$8,"Within 30 days",IF($L259&lt;='Settings'!$B$7,"Expiring soon","OK")))))</f>
        <v/>
      </c>
      <c r="N259" s="16">
        <f>IF($F259="","",$K259*N(IFERROR(INDEX('Catalogue'!$E$3:$E$82,MATCH($B259,'Catalogue'!$A$3:$A$82,0)),"")))</f>
        <v/>
      </c>
      <c r="O259" s="14">
        <f>IF(AND(ISNUMBER($L259),$L259&lt;='Settings'!$B$7,N($K259)&gt;0),SUMPRODUCT(($L$3:$L259&lt;='Settings'!$B$7)*ISNUMBER($L$3:$L259)*($K$3:$K259&gt;0)),"")</f>
        <v/>
      </c>
    </row>
    <row r="260">
      <c r="A260" s="5" t="n"/>
      <c r="B260" s="4" t="n"/>
      <c r="C260" s="15">
        <f>IF($B260="","",IFERROR(INDEX('Catalogue'!$B$3:$B$82,MATCH($B260,'Catalogue'!$A$3:$A$82,0)),""))</f>
        <v/>
      </c>
      <c r="D260" s="17">
        <f>IF($B260="","",IFERROR(INDEX('Catalogue'!$C$3:$C$82,MATCH($B260,'Catalogue'!$A$3:$A$82,0)),""))</f>
        <v/>
      </c>
      <c r="E260" s="17">
        <f>IF($B260="","",IFERROR(INDEX('Catalogue'!$D$3:$D$82,MATCH($B260,'Catalogue'!$A$3:$A$82,0)),""))</f>
        <v/>
      </c>
      <c r="F260" s="18" t="n"/>
      <c r="G260" s="5" t="n"/>
      <c r="H260" s="6" t="n"/>
      <c r="I260" s="6" t="n"/>
      <c r="J260" s="14">
        <f>IF($F260="","",COUNTIFS('Placements'!$E$3:$E$1002,$F260))</f>
        <v/>
      </c>
      <c r="K260" s="14">
        <f>IF($F260="","",N($H260)-N($I260)-N($J260))</f>
        <v/>
      </c>
      <c r="L260" s="14">
        <f>IF(OR($F260="",$G260=""),"",$G260-'Settings'!$B$6)</f>
        <v/>
      </c>
      <c r="M260" s="15">
        <f>IF(OR($F260="",$G260=""),"",IF($K260&lt;=0,"",IF($L260&lt;0,"Expired",IF($L260&lt;='Settings'!$B$8,"Within 30 days",IF($L260&lt;='Settings'!$B$7,"Expiring soon","OK")))))</f>
        <v/>
      </c>
      <c r="N260" s="16">
        <f>IF($F260="","",$K260*N(IFERROR(INDEX('Catalogue'!$E$3:$E$82,MATCH($B260,'Catalogue'!$A$3:$A$82,0)),"")))</f>
        <v/>
      </c>
      <c r="O260" s="14">
        <f>IF(AND(ISNUMBER($L260),$L260&lt;='Settings'!$B$7,N($K260)&gt;0),SUMPRODUCT(($L$3:$L260&lt;='Settings'!$B$7)*ISNUMBER($L$3:$L260)*($K$3:$K260&gt;0)),"")</f>
        <v/>
      </c>
    </row>
    <row r="261">
      <c r="A261" s="5" t="n"/>
      <c r="B261" s="4" t="n"/>
      <c r="C261" s="15">
        <f>IF($B261="","",IFERROR(INDEX('Catalogue'!$B$3:$B$82,MATCH($B261,'Catalogue'!$A$3:$A$82,0)),""))</f>
        <v/>
      </c>
      <c r="D261" s="17">
        <f>IF($B261="","",IFERROR(INDEX('Catalogue'!$C$3:$C$82,MATCH($B261,'Catalogue'!$A$3:$A$82,0)),""))</f>
        <v/>
      </c>
      <c r="E261" s="17">
        <f>IF($B261="","",IFERROR(INDEX('Catalogue'!$D$3:$D$82,MATCH($B261,'Catalogue'!$A$3:$A$82,0)),""))</f>
        <v/>
      </c>
      <c r="F261" s="18" t="n"/>
      <c r="G261" s="5" t="n"/>
      <c r="H261" s="6" t="n"/>
      <c r="I261" s="6" t="n"/>
      <c r="J261" s="14">
        <f>IF($F261="","",COUNTIFS('Placements'!$E$3:$E$1002,$F261))</f>
        <v/>
      </c>
      <c r="K261" s="14">
        <f>IF($F261="","",N($H261)-N($I261)-N($J261))</f>
        <v/>
      </c>
      <c r="L261" s="14">
        <f>IF(OR($F261="",$G261=""),"",$G261-'Settings'!$B$6)</f>
        <v/>
      </c>
      <c r="M261" s="15">
        <f>IF(OR($F261="",$G261=""),"",IF($K261&lt;=0,"",IF($L261&lt;0,"Expired",IF($L261&lt;='Settings'!$B$8,"Within 30 days",IF($L261&lt;='Settings'!$B$7,"Expiring soon","OK")))))</f>
        <v/>
      </c>
      <c r="N261" s="16">
        <f>IF($F261="","",$K261*N(IFERROR(INDEX('Catalogue'!$E$3:$E$82,MATCH($B261,'Catalogue'!$A$3:$A$82,0)),"")))</f>
        <v/>
      </c>
      <c r="O261" s="14">
        <f>IF(AND(ISNUMBER($L261),$L261&lt;='Settings'!$B$7,N($K261)&gt;0),SUMPRODUCT(($L$3:$L261&lt;='Settings'!$B$7)*ISNUMBER($L$3:$L261)*($K$3:$K261&gt;0)),"")</f>
        <v/>
      </c>
    </row>
    <row r="262">
      <c r="A262" s="5" t="n"/>
      <c r="B262" s="4" t="n"/>
      <c r="C262" s="15">
        <f>IF($B262="","",IFERROR(INDEX('Catalogue'!$B$3:$B$82,MATCH($B262,'Catalogue'!$A$3:$A$82,0)),""))</f>
        <v/>
      </c>
      <c r="D262" s="17">
        <f>IF($B262="","",IFERROR(INDEX('Catalogue'!$C$3:$C$82,MATCH($B262,'Catalogue'!$A$3:$A$82,0)),""))</f>
        <v/>
      </c>
      <c r="E262" s="17">
        <f>IF($B262="","",IFERROR(INDEX('Catalogue'!$D$3:$D$82,MATCH($B262,'Catalogue'!$A$3:$A$82,0)),""))</f>
        <v/>
      </c>
      <c r="F262" s="18" t="n"/>
      <c r="G262" s="5" t="n"/>
      <c r="H262" s="6" t="n"/>
      <c r="I262" s="6" t="n"/>
      <c r="J262" s="14">
        <f>IF($F262="","",COUNTIFS('Placements'!$E$3:$E$1002,$F262))</f>
        <v/>
      </c>
      <c r="K262" s="14">
        <f>IF($F262="","",N($H262)-N($I262)-N($J262))</f>
        <v/>
      </c>
      <c r="L262" s="14">
        <f>IF(OR($F262="",$G262=""),"",$G262-'Settings'!$B$6)</f>
        <v/>
      </c>
      <c r="M262" s="15">
        <f>IF(OR($F262="",$G262=""),"",IF($K262&lt;=0,"",IF($L262&lt;0,"Expired",IF($L262&lt;='Settings'!$B$8,"Within 30 days",IF($L262&lt;='Settings'!$B$7,"Expiring soon","OK")))))</f>
        <v/>
      </c>
      <c r="N262" s="16">
        <f>IF($F262="","",$K262*N(IFERROR(INDEX('Catalogue'!$E$3:$E$82,MATCH($B262,'Catalogue'!$A$3:$A$82,0)),"")))</f>
        <v/>
      </c>
      <c r="O262" s="14">
        <f>IF(AND(ISNUMBER($L262),$L262&lt;='Settings'!$B$7,N($K262)&gt;0),SUMPRODUCT(($L$3:$L262&lt;='Settings'!$B$7)*ISNUMBER($L$3:$L262)*($K$3:$K262&gt;0)),"")</f>
        <v/>
      </c>
    </row>
    <row r="263">
      <c r="A263" s="5" t="n"/>
      <c r="B263" s="4" t="n"/>
      <c r="C263" s="15">
        <f>IF($B263="","",IFERROR(INDEX('Catalogue'!$B$3:$B$82,MATCH($B263,'Catalogue'!$A$3:$A$82,0)),""))</f>
        <v/>
      </c>
      <c r="D263" s="17">
        <f>IF($B263="","",IFERROR(INDEX('Catalogue'!$C$3:$C$82,MATCH($B263,'Catalogue'!$A$3:$A$82,0)),""))</f>
        <v/>
      </c>
      <c r="E263" s="17">
        <f>IF($B263="","",IFERROR(INDEX('Catalogue'!$D$3:$D$82,MATCH($B263,'Catalogue'!$A$3:$A$82,0)),""))</f>
        <v/>
      </c>
      <c r="F263" s="18" t="n"/>
      <c r="G263" s="5" t="n"/>
      <c r="H263" s="6" t="n"/>
      <c r="I263" s="6" t="n"/>
      <c r="J263" s="14">
        <f>IF($F263="","",COUNTIFS('Placements'!$E$3:$E$1002,$F263))</f>
        <v/>
      </c>
      <c r="K263" s="14">
        <f>IF($F263="","",N($H263)-N($I263)-N($J263))</f>
        <v/>
      </c>
      <c r="L263" s="14">
        <f>IF(OR($F263="",$G263=""),"",$G263-'Settings'!$B$6)</f>
        <v/>
      </c>
      <c r="M263" s="15">
        <f>IF(OR($F263="",$G263=""),"",IF($K263&lt;=0,"",IF($L263&lt;0,"Expired",IF($L263&lt;='Settings'!$B$8,"Within 30 days",IF($L263&lt;='Settings'!$B$7,"Expiring soon","OK")))))</f>
        <v/>
      </c>
      <c r="N263" s="16">
        <f>IF($F263="","",$K263*N(IFERROR(INDEX('Catalogue'!$E$3:$E$82,MATCH($B263,'Catalogue'!$A$3:$A$82,0)),"")))</f>
        <v/>
      </c>
      <c r="O263" s="14">
        <f>IF(AND(ISNUMBER($L263),$L263&lt;='Settings'!$B$7,N($K263)&gt;0),SUMPRODUCT(($L$3:$L263&lt;='Settings'!$B$7)*ISNUMBER($L$3:$L263)*($K$3:$K263&gt;0)),"")</f>
        <v/>
      </c>
    </row>
    <row r="264">
      <c r="A264" s="5" t="n"/>
      <c r="B264" s="4" t="n"/>
      <c r="C264" s="15">
        <f>IF($B264="","",IFERROR(INDEX('Catalogue'!$B$3:$B$82,MATCH($B264,'Catalogue'!$A$3:$A$82,0)),""))</f>
        <v/>
      </c>
      <c r="D264" s="17">
        <f>IF($B264="","",IFERROR(INDEX('Catalogue'!$C$3:$C$82,MATCH($B264,'Catalogue'!$A$3:$A$82,0)),""))</f>
        <v/>
      </c>
      <c r="E264" s="17">
        <f>IF($B264="","",IFERROR(INDEX('Catalogue'!$D$3:$D$82,MATCH($B264,'Catalogue'!$A$3:$A$82,0)),""))</f>
        <v/>
      </c>
      <c r="F264" s="18" t="n"/>
      <c r="G264" s="5" t="n"/>
      <c r="H264" s="6" t="n"/>
      <c r="I264" s="6" t="n"/>
      <c r="J264" s="14">
        <f>IF($F264="","",COUNTIFS('Placements'!$E$3:$E$1002,$F264))</f>
        <v/>
      </c>
      <c r="K264" s="14">
        <f>IF($F264="","",N($H264)-N($I264)-N($J264))</f>
        <v/>
      </c>
      <c r="L264" s="14">
        <f>IF(OR($F264="",$G264=""),"",$G264-'Settings'!$B$6)</f>
        <v/>
      </c>
      <c r="M264" s="15">
        <f>IF(OR($F264="",$G264=""),"",IF($K264&lt;=0,"",IF($L264&lt;0,"Expired",IF($L264&lt;='Settings'!$B$8,"Within 30 days",IF($L264&lt;='Settings'!$B$7,"Expiring soon","OK")))))</f>
        <v/>
      </c>
      <c r="N264" s="16">
        <f>IF($F264="","",$K264*N(IFERROR(INDEX('Catalogue'!$E$3:$E$82,MATCH($B264,'Catalogue'!$A$3:$A$82,0)),"")))</f>
        <v/>
      </c>
      <c r="O264" s="14">
        <f>IF(AND(ISNUMBER($L264),$L264&lt;='Settings'!$B$7,N($K264)&gt;0),SUMPRODUCT(($L$3:$L264&lt;='Settings'!$B$7)*ISNUMBER($L$3:$L264)*($K$3:$K264&gt;0)),"")</f>
        <v/>
      </c>
    </row>
    <row r="265">
      <c r="A265" s="5" t="n"/>
      <c r="B265" s="4" t="n"/>
      <c r="C265" s="15">
        <f>IF($B265="","",IFERROR(INDEX('Catalogue'!$B$3:$B$82,MATCH($B265,'Catalogue'!$A$3:$A$82,0)),""))</f>
        <v/>
      </c>
      <c r="D265" s="17">
        <f>IF($B265="","",IFERROR(INDEX('Catalogue'!$C$3:$C$82,MATCH($B265,'Catalogue'!$A$3:$A$82,0)),""))</f>
        <v/>
      </c>
      <c r="E265" s="17">
        <f>IF($B265="","",IFERROR(INDEX('Catalogue'!$D$3:$D$82,MATCH($B265,'Catalogue'!$A$3:$A$82,0)),""))</f>
        <v/>
      </c>
      <c r="F265" s="18" t="n"/>
      <c r="G265" s="5" t="n"/>
      <c r="H265" s="6" t="n"/>
      <c r="I265" s="6" t="n"/>
      <c r="J265" s="14">
        <f>IF($F265="","",COUNTIFS('Placements'!$E$3:$E$1002,$F265))</f>
        <v/>
      </c>
      <c r="K265" s="14">
        <f>IF($F265="","",N($H265)-N($I265)-N($J265))</f>
        <v/>
      </c>
      <c r="L265" s="14">
        <f>IF(OR($F265="",$G265=""),"",$G265-'Settings'!$B$6)</f>
        <v/>
      </c>
      <c r="M265" s="15">
        <f>IF(OR($F265="",$G265=""),"",IF($K265&lt;=0,"",IF($L265&lt;0,"Expired",IF($L265&lt;='Settings'!$B$8,"Within 30 days",IF($L265&lt;='Settings'!$B$7,"Expiring soon","OK")))))</f>
        <v/>
      </c>
      <c r="N265" s="16">
        <f>IF($F265="","",$K265*N(IFERROR(INDEX('Catalogue'!$E$3:$E$82,MATCH($B265,'Catalogue'!$A$3:$A$82,0)),"")))</f>
        <v/>
      </c>
      <c r="O265" s="14">
        <f>IF(AND(ISNUMBER($L265),$L265&lt;='Settings'!$B$7,N($K265)&gt;0),SUMPRODUCT(($L$3:$L265&lt;='Settings'!$B$7)*ISNUMBER($L$3:$L265)*($K$3:$K265&gt;0)),"")</f>
        <v/>
      </c>
    </row>
    <row r="266">
      <c r="A266" s="5" t="n"/>
      <c r="B266" s="4" t="n"/>
      <c r="C266" s="15">
        <f>IF($B266="","",IFERROR(INDEX('Catalogue'!$B$3:$B$82,MATCH($B266,'Catalogue'!$A$3:$A$82,0)),""))</f>
        <v/>
      </c>
      <c r="D266" s="17">
        <f>IF($B266="","",IFERROR(INDEX('Catalogue'!$C$3:$C$82,MATCH($B266,'Catalogue'!$A$3:$A$82,0)),""))</f>
        <v/>
      </c>
      <c r="E266" s="17">
        <f>IF($B266="","",IFERROR(INDEX('Catalogue'!$D$3:$D$82,MATCH($B266,'Catalogue'!$A$3:$A$82,0)),""))</f>
        <v/>
      </c>
      <c r="F266" s="18" t="n"/>
      <c r="G266" s="5" t="n"/>
      <c r="H266" s="6" t="n"/>
      <c r="I266" s="6" t="n"/>
      <c r="J266" s="14">
        <f>IF($F266="","",COUNTIFS('Placements'!$E$3:$E$1002,$F266))</f>
        <v/>
      </c>
      <c r="K266" s="14">
        <f>IF($F266="","",N($H266)-N($I266)-N($J266))</f>
        <v/>
      </c>
      <c r="L266" s="14">
        <f>IF(OR($F266="",$G266=""),"",$G266-'Settings'!$B$6)</f>
        <v/>
      </c>
      <c r="M266" s="15">
        <f>IF(OR($F266="",$G266=""),"",IF($K266&lt;=0,"",IF($L266&lt;0,"Expired",IF($L266&lt;='Settings'!$B$8,"Within 30 days",IF($L266&lt;='Settings'!$B$7,"Expiring soon","OK")))))</f>
        <v/>
      </c>
      <c r="N266" s="16">
        <f>IF($F266="","",$K266*N(IFERROR(INDEX('Catalogue'!$E$3:$E$82,MATCH($B266,'Catalogue'!$A$3:$A$82,0)),"")))</f>
        <v/>
      </c>
      <c r="O266" s="14">
        <f>IF(AND(ISNUMBER($L266),$L266&lt;='Settings'!$B$7,N($K266)&gt;0),SUMPRODUCT(($L$3:$L266&lt;='Settings'!$B$7)*ISNUMBER($L$3:$L266)*($K$3:$K266&gt;0)),"")</f>
        <v/>
      </c>
    </row>
    <row r="267">
      <c r="A267" s="5" t="n"/>
      <c r="B267" s="4" t="n"/>
      <c r="C267" s="15">
        <f>IF($B267="","",IFERROR(INDEX('Catalogue'!$B$3:$B$82,MATCH($B267,'Catalogue'!$A$3:$A$82,0)),""))</f>
        <v/>
      </c>
      <c r="D267" s="17">
        <f>IF($B267="","",IFERROR(INDEX('Catalogue'!$C$3:$C$82,MATCH($B267,'Catalogue'!$A$3:$A$82,0)),""))</f>
        <v/>
      </c>
      <c r="E267" s="17">
        <f>IF($B267="","",IFERROR(INDEX('Catalogue'!$D$3:$D$82,MATCH($B267,'Catalogue'!$A$3:$A$82,0)),""))</f>
        <v/>
      </c>
      <c r="F267" s="18" t="n"/>
      <c r="G267" s="5" t="n"/>
      <c r="H267" s="6" t="n"/>
      <c r="I267" s="6" t="n"/>
      <c r="J267" s="14">
        <f>IF($F267="","",COUNTIFS('Placements'!$E$3:$E$1002,$F267))</f>
        <v/>
      </c>
      <c r="K267" s="14">
        <f>IF($F267="","",N($H267)-N($I267)-N($J267))</f>
        <v/>
      </c>
      <c r="L267" s="14">
        <f>IF(OR($F267="",$G267=""),"",$G267-'Settings'!$B$6)</f>
        <v/>
      </c>
      <c r="M267" s="15">
        <f>IF(OR($F267="",$G267=""),"",IF($K267&lt;=0,"",IF($L267&lt;0,"Expired",IF($L267&lt;='Settings'!$B$8,"Within 30 days",IF($L267&lt;='Settings'!$B$7,"Expiring soon","OK")))))</f>
        <v/>
      </c>
      <c r="N267" s="16">
        <f>IF($F267="","",$K267*N(IFERROR(INDEX('Catalogue'!$E$3:$E$82,MATCH($B267,'Catalogue'!$A$3:$A$82,0)),"")))</f>
        <v/>
      </c>
      <c r="O267" s="14">
        <f>IF(AND(ISNUMBER($L267),$L267&lt;='Settings'!$B$7,N($K267)&gt;0),SUMPRODUCT(($L$3:$L267&lt;='Settings'!$B$7)*ISNUMBER($L$3:$L267)*($K$3:$K267&gt;0)),"")</f>
        <v/>
      </c>
    </row>
    <row r="268">
      <c r="A268" s="5" t="n"/>
      <c r="B268" s="4" t="n"/>
      <c r="C268" s="15">
        <f>IF($B268="","",IFERROR(INDEX('Catalogue'!$B$3:$B$82,MATCH($B268,'Catalogue'!$A$3:$A$82,0)),""))</f>
        <v/>
      </c>
      <c r="D268" s="17">
        <f>IF($B268="","",IFERROR(INDEX('Catalogue'!$C$3:$C$82,MATCH($B268,'Catalogue'!$A$3:$A$82,0)),""))</f>
        <v/>
      </c>
      <c r="E268" s="17">
        <f>IF($B268="","",IFERROR(INDEX('Catalogue'!$D$3:$D$82,MATCH($B268,'Catalogue'!$A$3:$A$82,0)),""))</f>
        <v/>
      </c>
      <c r="F268" s="18" t="n"/>
      <c r="G268" s="5" t="n"/>
      <c r="H268" s="6" t="n"/>
      <c r="I268" s="6" t="n"/>
      <c r="J268" s="14">
        <f>IF($F268="","",COUNTIFS('Placements'!$E$3:$E$1002,$F268))</f>
        <v/>
      </c>
      <c r="K268" s="14">
        <f>IF($F268="","",N($H268)-N($I268)-N($J268))</f>
        <v/>
      </c>
      <c r="L268" s="14">
        <f>IF(OR($F268="",$G268=""),"",$G268-'Settings'!$B$6)</f>
        <v/>
      </c>
      <c r="M268" s="15">
        <f>IF(OR($F268="",$G268=""),"",IF($K268&lt;=0,"",IF($L268&lt;0,"Expired",IF($L268&lt;='Settings'!$B$8,"Within 30 days",IF($L268&lt;='Settings'!$B$7,"Expiring soon","OK")))))</f>
        <v/>
      </c>
      <c r="N268" s="16">
        <f>IF($F268="","",$K268*N(IFERROR(INDEX('Catalogue'!$E$3:$E$82,MATCH($B268,'Catalogue'!$A$3:$A$82,0)),"")))</f>
        <v/>
      </c>
      <c r="O268" s="14">
        <f>IF(AND(ISNUMBER($L268),$L268&lt;='Settings'!$B$7,N($K268)&gt;0),SUMPRODUCT(($L$3:$L268&lt;='Settings'!$B$7)*ISNUMBER($L$3:$L268)*($K$3:$K268&gt;0)),"")</f>
        <v/>
      </c>
    </row>
    <row r="269">
      <c r="A269" s="5" t="n"/>
      <c r="B269" s="4" t="n"/>
      <c r="C269" s="15">
        <f>IF($B269="","",IFERROR(INDEX('Catalogue'!$B$3:$B$82,MATCH($B269,'Catalogue'!$A$3:$A$82,0)),""))</f>
        <v/>
      </c>
      <c r="D269" s="17">
        <f>IF($B269="","",IFERROR(INDEX('Catalogue'!$C$3:$C$82,MATCH($B269,'Catalogue'!$A$3:$A$82,0)),""))</f>
        <v/>
      </c>
      <c r="E269" s="17">
        <f>IF($B269="","",IFERROR(INDEX('Catalogue'!$D$3:$D$82,MATCH($B269,'Catalogue'!$A$3:$A$82,0)),""))</f>
        <v/>
      </c>
      <c r="F269" s="18" t="n"/>
      <c r="G269" s="5" t="n"/>
      <c r="H269" s="6" t="n"/>
      <c r="I269" s="6" t="n"/>
      <c r="J269" s="14">
        <f>IF($F269="","",COUNTIFS('Placements'!$E$3:$E$1002,$F269))</f>
        <v/>
      </c>
      <c r="K269" s="14">
        <f>IF($F269="","",N($H269)-N($I269)-N($J269))</f>
        <v/>
      </c>
      <c r="L269" s="14">
        <f>IF(OR($F269="",$G269=""),"",$G269-'Settings'!$B$6)</f>
        <v/>
      </c>
      <c r="M269" s="15">
        <f>IF(OR($F269="",$G269=""),"",IF($K269&lt;=0,"",IF($L269&lt;0,"Expired",IF($L269&lt;='Settings'!$B$8,"Within 30 days",IF($L269&lt;='Settings'!$B$7,"Expiring soon","OK")))))</f>
        <v/>
      </c>
      <c r="N269" s="16">
        <f>IF($F269="","",$K269*N(IFERROR(INDEX('Catalogue'!$E$3:$E$82,MATCH($B269,'Catalogue'!$A$3:$A$82,0)),"")))</f>
        <v/>
      </c>
      <c r="O269" s="14">
        <f>IF(AND(ISNUMBER($L269),$L269&lt;='Settings'!$B$7,N($K269)&gt;0),SUMPRODUCT(($L$3:$L269&lt;='Settings'!$B$7)*ISNUMBER($L$3:$L269)*($K$3:$K269&gt;0)),"")</f>
        <v/>
      </c>
    </row>
    <row r="270">
      <c r="A270" s="5" t="n"/>
      <c r="B270" s="4" t="n"/>
      <c r="C270" s="15">
        <f>IF($B270="","",IFERROR(INDEX('Catalogue'!$B$3:$B$82,MATCH($B270,'Catalogue'!$A$3:$A$82,0)),""))</f>
        <v/>
      </c>
      <c r="D270" s="17">
        <f>IF($B270="","",IFERROR(INDEX('Catalogue'!$C$3:$C$82,MATCH($B270,'Catalogue'!$A$3:$A$82,0)),""))</f>
        <v/>
      </c>
      <c r="E270" s="17">
        <f>IF($B270="","",IFERROR(INDEX('Catalogue'!$D$3:$D$82,MATCH($B270,'Catalogue'!$A$3:$A$82,0)),""))</f>
        <v/>
      </c>
      <c r="F270" s="18" t="n"/>
      <c r="G270" s="5" t="n"/>
      <c r="H270" s="6" t="n"/>
      <c r="I270" s="6" t="n"/>
      <c r="J270" s="14">
        <f>IF($F270="","",COUNTIFS('Placements'!$E$3:$E$1002,$F270))</f>
        <v/>
      </c>
      <c r="K270" s="14">
        <f>IF($F270="","",N($H270)-N($I270)-N($J270))</f>
        <v/>
      </c>
      <c r="L270" s="14">
        <f>IF(OR($F270="",$G270=""),"",$G270-'Settings'!$B$6)</f>
        <v/>
      </c>
      <c r="M270" s="15">
        <f>IF(OR($F270="",$G270=""),"",IF($K270&lt;=0,"",IF($L270&lt;0,"Expired",IF($L270&lt;='Settings'!$B$8,"Within 30 days",IF($L270&lt;='Settings'!$B$7,"Expiring soon","OK")))))</f>
        <v/>
      </c>
      <c r="N270" s="16">
        <f>IF($F270="","",$K270*N(IFERROR(INDEX('Catalogue'!$E$3:$E$82,MATCH($B270,'Catalogue'!$A$3:$A$82,0)),"")))</f>
        <v/>
      </c>
      <c r="O270" s="14">
        <f>IF(AND(ISNUMBER($L270),$L270&lt;='Settings'!$B$7,N($K270)&gt;0),SUMPRODUCT(($L$3:$L270&lt;='Settings'!$B$7)*ISNUMBER($L$3:$L270)*($K$3:$K270&gt;0)),"")</f>
        <v/>
      </c>
    </row>
    <row r="271">
      <c r="A271" s="5" t="n"/>
      <c r="B271" s="4" t="n"/>
      <c r="C271" s="15">
        <f>IF($B271="","",IFERROR(INDEX('Catalogue'!$B$3:$B$82,MATCH($B271,'Catalogue'!$A$3:$A$82,0)),""))</f>
        <v/>
      </c>
      <c r="D271" s="17">
        <f>IF($B271="","",IFERROR(INDEX('Catalogue'!$C$3:$C$82,MATCH($B271,'Catalogue'!$A$3:$A$82,0)),""))</f>
        <v/>
      </c>
      <c r="E271" s="17">
        <f>IF($B271="","",IFERROR(INDEX('Catalogue'!$D$3:$D$82,MATCH($B271,'Catalogue'!$A$3:$A$82,0)),""))</f>
        <v/>
      </c>
      <c r="F271" s="18" t="n"/>
      <c r="G271" s="5" t="n"/>
      <c r="H271" s="6" t="n"/>
      <c r="I271" s="6" t="n"/>
      <c r="J271" s="14">
        <f>IF($F271="","",COUNTIFS('Placements'!$E$3:$E$1002,$F271))</f>
        <v/>
      </c>
      <c r="K271" s="14">
        <f>IF($F271="","",N($H271)-N($I271)-N($J271))</f>
        <v/>
      </c>
      <c r="L271" s="14">
        <f>IF(OR($F271="",$G271=""),"",$G271-'Settings'!$B$6)</f>
        <v/>
      </c>
      <c r="M271" s="15">
        <f>IF(OR($F271="",$G271=""),"",IF($K271&lt;=0,"",IF($L271&lt;0,"Expired",IF($L271&lt;='Settings'!$B$8,"Within 30 days",IF($L271&lt;='Settings'!$B$7,"Expiring soon","OK")))))</f>
        <v/>
      </c>
      <c r="N271" s="16">
        <f>IF($F271="","",$K271*N(IFERROR(INDEX('Catalogue'!$E$3:$E$82,MATCH($B271,'Catalogue'!$A$3:$A$82,0)),"")))</f>
        <v/>
      </c>
      <c r="O271" s="14">
        <f>IF(AND(ISNUMBER($L271),$L271&lt;='Settings'!$B$7,N($K271)&gt;0),SUMPRODUCT(($L$3:$L271&lt;='Settings'!$B$7)*ISNUMBER($L$3:$L271)*($K$3:$K271&gt;0)),"")</f>
        <v/>
      </c>
    </row>
    <row r="272">
      <c r="A272" s="5" t="n"/>
      <c r="B272" s="4" t="n"/>
      <c r="C272" s="15">
        <f>IF($B272="","",IFERROR(INDEX('Catalogue'!$B$3:$B$82,MATCH($B272,'Catalogue'!$A$3:$A$82,0)),""))</f>
        <v/>
      </c>
      <c r="D272" s="17">
        <f>IF($B272="","",IFERROR(INDEX('Catalogue'!$C$3:$C$82,MATCH($B272,'Catalogue'!$A$3:$A$82,0)),""))</f>
        <v/>
      </c>
      <c r="E272" s="17">
        <f>IF($B272="","",IFERROR(INDEX('Catalogue'!$D$3:$D$82,MATCH($B272,'Catalogue'!$A$3:$A$82,0)),""))</f>
        <v/>
      </c>
      <c r="F272" s="18" t="n"/>
      <c r="G272" s="5" t="n"/>
      <c r="H272" s="6" t="n"/>
      <c r="I272" s="6" t="n"/>
      <c r="J272" s="14">
        <f>IF($F272="","",COUNTIFS('Placements'!$E$3:$E$1002,$F272))</f>
        <v/>
      </c>
      <c r="K272" s="14">
        <f>IF($F272="","",N($H272)-N($I272)-N($J272))</f>
        <v/>
      </c>
      <c r="L272" s="14">
        <f>IF(OR($F272="",$G272=""),"",$G272-'Settings'!$B$6)</f>
        <v/>
      </c>
      <c r="M272" s="15">
        <f>IF(OR($F272="",$G272=""),"",IF($K272&lt;=0,"",IF($L272&lt;0,"Expired",IF($L272&lt;='Settings'!$B$8,"Within 30 days",IF($L272&lt;='Settings'!$B$7,"Expiring soon","OK")))))</f>
        <v/>
      </c>
      <c r="N272" s="16">
        <f>IF($F272="","",$K272*N(IFERROR(INDEX('Catalogue'!$E$3:$E$82,MATCH($B272,'Catalogue'!$A$3:$A$82,0)),"")))</f>
        <v/>
      </c>
      <c r="O272" s="14">
        <f>IF(AND(ISNUMBER($L272),$L272&lt;='Settings'!$B$7,N($K272)&gt;0),SUMPRODUCT(($L$3:$L272&lt;='Settings'!$B$7)*ISNUMBER($L$3:$L272)*($K$3:$K272&gt;0)),"")</f>
        <v/>
      </c>
    </row>
    <row r="273">
      <c r="A273" s="5" t="n"/>
      <c r="B273" s="4" t="n"/>
      <c r="C273" s="15">
        <f>IF($B273="","",IFERROR(INDEX('Catalogue'!$B$3:$B$82,MATCH($B273,'Catalogue'!$A$3:$A$82,0)),""))</f>
        <v/>
      </c>
      <c r="D273" s="17">
        <f>IF($B273="","",IFERROR(INDEX('Catalogue'!$C$3:$C$82,MATCH($B273,'Catalogue'!$A$3:$A$82,0)),""))</f>
        <v/>
      </c>
      <c r="E273" s="17">
        <f>IF($B273="","",IFERROR(INDEX('Catalogue'!$D$3:$D$82,MATCH($B273,'Catalogue'!$A$3:$A$82,0)),""))</f>
        <v/>
      </c>
      <c r="F273" s="18" t="n"/>
      <c r="G273" s="5" t="n"/>
      <c r="H273" s="6" t="n"/>
      <c r="I273" s="6" t="n"/>
      <c r="J273" s="14">
        <f>IF($F273="","",COUNTIFS('Placements'!$E$3:$E$1002,$F273))</f>
        <v/>
      </c>
      <c r="K273" s="14">
        <f>IF($F273="","",N($H273)-N($I273)-N($J273))</f>
        <v/>
      </c>
      <c r="L273" s="14">
        <f>IF(OR($F273="",$G273=""),"",$G273-'Settings'!$B$6)</f>
        <v/>
      </c>
      <c r="M273" s="15">
        <f>IF(OR($F273="",$G273=""),"",IF($K273&lt;=0,"",IF($L273&lt;0,"Expired",IF($L273&lt;='Settings'!$B$8,"Within 30 days",IF($L273&lt;='Settings'!$B$7,"Expiring soon","OK")))))</f>
        <v/>
      </c>
      <c r="N273" s="16">
        <f>IF($F273="","",$K273*N(IFERROR(INDEX('Catalogue'!$E$3:$E$82,MATCH($B273,'Catalogue'!$A$3:$A$82,0)),"")))</f>
        <v/>
      </c>
      <c r="O273" s="14">
        <f>IF(AND(ISNUMBER($L273),$L273&lt;='Settings'!$B$7,N($K273)&gt;0),SUMPRODUCT(($L$3:$L273&lt;='Settings'!$B$7)*ISNUMBER($L$3:$L273)*($K$3:$K273&gt;0)),"")</f>
        <v/>
      </c>
    </row>
    <row r="274">
      <c r="A274" s="5" t="n"/>
      <c r="B274" s="4" t="n"/>
      <c r="C274" s="15">
        <f>IF($B274="","",IFERROR(INDEX('Catalogue'!$B$3:$B$82,MATCH($B274,'Catalogue'!$A$3:$A$82,0)),""))</f>
        <v/>
      </c>
      <c r="D274" s="17">
        <f>IF($B274="","",IFERROR(INDEX('Catalogue'!$C$3:$C$82,MATCH($B274,'Catalogue'!$A$3:$A$82,0)),""))</f>
        <v/>
      </c>
      <c r="E274" s="17">
        <f>IF($B274="","",IFERROR(INDEX('Catalogue'!$D$3:$D$82,MATCH($B274,'Catalogue'!$A$3:$A$82,0)),""))</f>
        <v/>
      </c>
      <c r="F274" s="18" t="n"/>
      <c r="G274" s="5" t="n"/>
      <c r="H274" s="6" t="n"/>
      <c r="I274" s="6" t="n"/>
      <c r="J274" s="14">
        <f>IF($F274="","",COUNTIFS('Placements'!$E$3:$E$1002,$F274))</f>
        <v/>
      </c>
      <c r="K274" s="14">
        <f>IF($F274="","",N($H274)-N($I274)-N($J274))</f>
        <v/>
      </c>
      <c r="L274" s="14">
        <f>IF(OR($F274="",$G274=""),"",$G274-'Settings'!$B$6)</f>
        <v/>
      </c>
      <c r="M274" s="15">
        <f>IF(OR($F274="",$G274=""),"",IF($K274&lt;=0,"",IF($L274&lt;0,"Expired",IF($L274&lt;='Settings'!$B$8,"Within 30 days",IF($L274&lt;='Settings'!$B$7,"Expiring soon","OK")))))</f>
        <v/>
      </c>
      <c r="N274" s="16">
        <f>IF($F274="","",$K274*N(IFERROR(INDEX('Catalogue'!$E$3:$E$82,MATCH($B274,'Catalogue'!$A$3:$A$82,0)),"")))</f>
        <v/>
      </c>
      <c r="O274" s="14">
        <f>IF(AND(ISNUMBER($L274),$L274&lt;='Settings'!$B$7,N($K274)&gt;0),SUMPRODUCT(($L$3:$L274&lt;='Settings'!$B$7)*ISNUMBER($L$3:$L274)*($K$3:$K274&gt;0)),"")</f>
        <v/>
      </c>
    </row>
    <row r="275">
      <c r="A275" s="5" t="n"/>
      <c r="B275" s="4" t="n"/>
      <c r="C275" s="15">
        <f>IF($B275="","",IFERROR(INDEX('Catalogue'!$B$3:$B$82,MATCH($B275,'Catalogue'!$A$3:$A$82,0)),""))</f>
        <v/>
      </c>
      <c r="D275" s="17">
        <f>IF($B275="","",IFERROR(INDEX('Catalogue'!$C$3:$C$82,MATCH($B275,'Catalogue'!$A$3:$A$82,0)),""))</f>
        <v/>
      </c>
      <c r="E275" s="17">
        <f>IF($B275="","",IFERROR(INDEX('Catalogue'!$D$3:$D$82,MATCH($B275,'Catalogue'!$A$3:$A$82,0)),""))</f>
        <v/>
      </c>
      <c r="F275" s="18" t="n"/>
      <c r="G275" s="5" t="n"/>
      <c r="H275" s="6" t="n"/>
      <c r="I275" s="6" t="n"/>
      <c r="J275" s="14">
        <f>IF($F275="","",COUNTIFS('Placements'!$E$3:$E$1002,$F275))</f>
        <v/>
      </c>
      <c r="K275" s="14">
        <f>IF($F275="","",N($H275)-N($I275)-N($J275))</f>
        <v/>
      </c>
      <c r="L275" s="14">
        <f>IF(OR($F275="",$G275=""),"",$G275-'Settings'!$B$6)</f>
        <v/>
      </c>
      <c r="M275" s="15">
        <f>IF(OR($F275="",$G275=""),"",IF($K275&lt;=0,"",IF($L275&lt;0,"Expired",IF($L275&lt;='Settings'!$B$8,"Within 30 days",IF($L275&lt;='Settings'!$B$7,"Expiring soon","OK")))))</f>
        <v/>
      </c>
      <c r="N275" s="16">
        <f>IF($F275="","",$K275*N(IFERROR(INDEX('Catalogue'!$E$3:$E$82,MATCH($B275,'Catalogue'!$A$3:$A$82,0)),"")))</f>
        <v/>
      </c>
      <c r="O275" s="14">
        <f>IF(AND(ISNUMBER($L275),$L275&lt;='Settings'!$B$7,N($K275)&gt;0),SUMPRODUCT(($L$3:$L275&lt;='Settings'!$B$7)*ISNUMBER($L$3:$L275)*($K$3:$K275&gt;0)),"")</f>
        <v/>
      </c>
    </row>
    <row r="276">
      <c r="A276" s="5" t="n"/>
      <c r="B276" s="4" t="n"/>
      <c r="C276" s="15">
        <f>IF($B276="","",IFERROR(INDEX('Catalogue'!$B$3:$B$82,MATCH($B276,'Catalogue'!$A$3:$A$82,0)),""))</f>
        <v/>
      </c>
      <c r="D276" s="17">
        <f>IF($B276="","",IFERROR(INDEX('Catalogue'!$C$3:$C$82,MATCH($B276,'Catalogue'!$A$3:$A$82,0)),""))</f>
        <v/>
      </c>
      <c r="E276" s="17">
        <f>IF($B276="","",IFERROR(INDEX('Catalogue'!$D$3:$D$82,MATCH($B276,'Catalogue'!$A$3:$A$82,0)),""))</f>
        <v/>
      </c>
      <c r="F276" s="18" t="n"/>
      <c r="G276" s="5" t="n"/>
      <c r="H276" s="6" t="n"/>
      <c r="I276" s="6" t="n"/>
      <c r="J276" s="14">
        <f>IF($F276="","",COUNTIFS('Placements'!$E$3:$E$1002,$F276))</f>
        <v/>
      </c>
      <c r="K276" s="14">
        <f>IF($F276="","",N($H276)-N($I276)-N($J276))</f>
        <v/>
      </c>
      <c r="L276" s="14">
        <f>IF(OR($F276="",$G276=""),"",$G276-'Settings'!$B$6)</f>
        <v/>
      </c>
      <c r="M276" s="15">
        <f>IF(OR($F276="",$G276=""),"",IF($K276&lt;=0,"",IF($L276&lt;0,"Expired",IF($L276&lt;='Settings'!$B$8,"Within 30 days",IF($L276&lt;='Settings'!$B$7,"Expiring soon","OK")))))</f>
        <v/>
      </c>
      <c r="N276" s="16">
        <f>IF($F276="","",$K276*N(IFERROR(INDEX('Catalogue'!$E$3:$E$82,MATCH($B276,'Catalogue'!$A$3:$A$82,0)),"")))</f>
        <v/>
      </c>
      <c r="O276" s="14">
        <f>IF(AND(ISNUMBER($L276),$L276&lt;='Settings'!$B$7,N($K276)&gt;0),SUMPRODUCT(($L$3:$L276&lt;='Settings'!$B$7)*ISNUMBER($L$3:$L276)*($K$3:$K276&gt;0)),"")</f>
        <v/>
      </c>
    </row>
    <row r="277">
      <c r="A277" s="5" t="n"/>
      <c r="B277" s="4" t="n"/>
      <c r="C277" s="15">
        <f>IF($B277="","",IFERROR(INDEX('Catalogue'!$B$3:$B$82,MATCH($B277,'Catalogue'!$A$3:$A$82,0)),""))</f>
        <v/>
      </c>
      <c r="D277" s="17">
        <f>IF($B277="","",IFERROR(INDEX('Catalogue'!$C$3:$C$82,MATCH($B277,'Catalogue'!$A$3:$A$82,0)),""))</f>
        <v/>
      </c>
      <c r="E277" s="17">
        <f>IF($B277="","",IFERROR(INDEX('Catalogue'!$D$3:$D$82,MATCH($B277,'Catalogue'!$A$3:$A$82,0)),""))</f>
        <v/>
      </c>
      <c r="F277" s="18" t="n"/>
      <c r="G277" s="5" t="n"/>
      <c r="H277" s="6" t="n"/>
      <c r="I277" s="6" t="n"/>
      <c r="J277" s="14">
        <f>IF($F277="","",COUNTIFS('Placements'!$E$3:$E$1002,$F277))</f>
        <v/>
      </c>
      <c r="K277" s="14">
        <f>IF($F277="","",N($H277)-N($I277)-N($J277))</f>
        <v/>
      </c>
      <c r="L277" s="14">
        <f>IF(OR($F277="",$G277=""),"",$G277-'Settings'!$B$6)</f>
        <v/>
      </c>
      <c r="M277" s="15">
        <f>IF(OR($F277="",$G277=""),"",IF($K277&lt;=0,"",IF($L277&lt;0,"Expired",IF($L277&lt;='Settings'!$B$8,"Within 30 days",IF($L277&lt;='Settings'!$B$7,"Expiring soon","OK")))))</f>
        <v/>
      </c>
      <c r="N277" s="16">
        <f>IF($F277="","",$K277*N(IFERROR(INDEX('Catalogue'!$E$3:$E$82,MATCH($B277,'Catalogue'!$A$3:$A$82,0)),"")))</f>
        <v/>
      </c>
      <c r="O277" s="14">
        <f>IF(AND(ISNUMBER($L277),$L277&lt;='Settings'!$B$7,N($K277)&gt;0),SUMPRODUCT(($L$3:$L277&lt;='Settings'!$B$7)*ISNUMBER($L$3:$L277)*($K$3:$K277&gt;0)),"")</f>
        <v/>
      </c>
    </row>
    <row r="278">
      <c r="A278" s="5" t="n"/>
      <c r="B278" s="4" t="n"/>
      <c r="C278" s="15">
        <f>IF($B278="","",IFERROR(INDEX('Catalogue'!$B$3:$B$82,MATCH($B278,'Catalogue'!$A$3:$A$82,0)),""))</f>
        <v/>
      </c>
      <c r="D278" s="17">
        <f>IF($B278="","",IFERROR(INDEX('Catalogue'!$C$3:$C$82,MATCH($B278,'Catalogue'!$A$3:$A$82,0)),""))</f>
        <v/>
      </c>
      <c r="E278" s="17">
        <f>IF($B278="","",IFERROR(INDEX('Catalogue'!$D$3:$D$82,MATCH($B278,'Catalogue'!$A$3:$A$82,0)),""))</f>
        <v/>
      </c>
      <c r="F278" s="18" t="n"/>
      <c r="G278" s="5" t="n"/>
      <c r="H278" s="6" t="n"/>
      <c r="I278" s="6" t="n"/>
      <c r="J278" s="14">
        <f>IF($F278="","",COUNTIFS('Placements'!$E$3:$E$1002,$F278))</f>
        <v/>
      </c>
      <c r="K278" s="14">
        <f>IF($F278="","",N($H278)-N($I278)-N($J278))</f>
        <v/>
      </c>
      <c r="L278" s="14">
        <f>IF(OR($F278="",$G278=""),"",$G278-'Settings'!$B$6)</f>
        <v/>
      </c>
      <c r="M278" s="15">
        <f>IF(OR($F278="",$G278=""),"",IF($K278&lt;=0,"",IF($L278&lt;0,"Expired",IF($L278&lt;='Settings'!$B$8,"Within 30 days",IF($L278&lt;='Settings'!$B$7,"Expiring soon","OK")))))</f>
        <v/>
      </c>
      <c r="N278" s="16">
        <f>IF($F278="","",$K278*N(IFERROR(INDEX('Catalogue'!$E$3:$E$82,MATCH($B278,'Catalogue'!$A$3:$A$82,0)),"")))</f>
        <v/>
      </c>
      <c r="O278" s="14">
        <f>IF(AND(ISNUMBER($L278),$L278&lt;='Settings'!$B$7,N($K278)&gt;0),SUMPRODUCT(($L$3:$L278&lt;='Settings'!$B$7)*ISNUMBER($L$3:$L278)*($K$3:$K278&gt;0)),"")</f>
        <v/>
      </c>
    </row>
    <row r="279">
      <c r="A279" s="5" t="n"/>
      <c r="B279" s="4" t="n"/>
      <c r="C279" s="15">
        <f>IF($B279="","",IFERROR(INDEX('Catalogue'!$B$3:$B$82,MATCH($B279,'Catalogue'!$A$3:$A$82,0)),""))</f>
        <v/>
      </c>
      <c r="D279" s="17">
        <f>IF($B279="","",IFERROR(INDEX('Catalogue'!$C$3:$C$82,MATCH($B279,'Catalogue'!$A$3:$A$82,0)),""))</f>
        <v/>
      </c>
      <c r="E279" s="17">
        <f>IF($B279="","",IFERROR(INDEX('Catalogue'!$D$3:$D$82,MATCH($B279,'Catalogue'!$A$3:$A$82,0)),""))</f>
        <v/>
      </c>
      <c r="F279" s="18" t="n"/>
      <c r="G279" s="5" t="n"/>
      <c r="H279" s="6" t="n"/>
      <c r="I279" s="6" t="n"/>
      <c r="J279" s="14">
        <f>IF($F279="","",COUNTIFS('Placements'!$E$3:$E$1002,$F279))</f>
        <v/>
      </c>
      <c r="K279" s="14">
        <f>IF($F279="","",N($H279)-N($I279)-N($J279))</f>
        <v/>
      </c>
      <c r="L279" s="14">
        <f>IF(OR($F279="",$G279=""),"",$G279-'Settings'!$B$6)</f>
        <v/>
      </c>
      <c r="M279" s="15">
        <f>IF(OR($F279="",$G279=""),"",IF($K279&lt;=0,"",IF($L279&lt;0,"Expired",IF($L279&lt;='Settings'!$B$8,"Within 30 days",IF($L279&lt;='Settings'!$B$7,"Expiring soon","OK")))))</f>
        <v/>
      </c>
      <c r="N279" s="16">
        <f>IF($F279="","",$K279*N(IFERROR(INDEX('Catalogue'!$E$3:$E$82,MATCH($B279,'Catalogue'!$A$3:$A$82,0)),"")))</f>
        <v/>
      </c>
      <c r="O279" s="14">
        <f>IF(AND(ISNUMBER($L279),$L279&lt;='Settings'!$B$7,N($K279)&gt;0),SUMPRODUCT(($L$3:$L279&lt;='Settings'!$B$7)*ISNUMBER($L$3:$L279)*($K$3:$K279&gt;0)),"")</f>
        <v/>
      </c>
    </row>
    <row r="280">
      <c r="A280" s="5" t="n"/>
      <c r="B280" s="4" t="n"/>
      <c r="C280" s="15">
        <f>IF($B280="","",IFERROR(INDEX('Catalogue'!$B$3:$B$82,MATCH($B280,'Catalogue'!$A$3:$A$82,0)),""))</f>
        <v/>
      </c>
      <c r="D280" s="17">
        <f>IF($B280="","",IFERROR(INDEX('Catalogue'!$C$3:$C$82,MATCH($B280,'Catalogue'!$A$3:$A$82,0)),""))</f>
        <v/>
      </c>
      <c r="E280" s="17">
        <f>IF($B280="","",IFERROR(INDEX('Catalogue'!$D$3:$D$82,MATCH($B280,'Catalogue'!$A$3:$A$82,0)),""))</f>
        <v/>
      </c>
      <c r="F280" s="18" t="n"/>
      <c r="G280" s="5" t="n"/>
      <c r="H280" s="6" t="n"/>
      <c r="I280" s="6" t="n"/>
      <c r="J280" s="14">
        <f>IF($F280="","",COUNTIFS('Placements'!$E$3:$E$1002,$F280))</f>
        <v/>
      </c>
      <c r="K280" s="14">
        <f>IF($F280="","",N($H280)-N($I280)-N($J280))</f>
        <v/>
      </c>
      <c r="L280" s="14">
        <f>IF(OR($F280="",$G280=""),"",$G280-'Settings'!$B$6)</f>
        <v/>
      </c>
      <c r="M280" s="15">
        <f>IF(OR($F280="",$G280=""),"",IF($K280&lt;=0,"",IF($L280&lt;0,"Expired",IF($L280&lt;='Settings'!$B$8,"Within 30 days",IF($L280&lt;='Settings'!$B$7,"Expiring soon","OK")))))</f>
        <v/>
      </c>
      <c r="N280" s="16">
        <f>IF($F280="","",$K280*N(IFERROR(INDEX('Catalogue'!$E$3:$E$82,MATCH($B280,'Catalogue'!$A$3:$A$82,0)),"")))</f>
        <v/>
      </c>
      <c r="O280" s="14">
        <f>IF(AND(ISNUMBER($L280),$L280&lt;='Settings'!$B$7,N($K280)&gt;0),SUMPRODUCT(($L$3:$L280&lt;='Settings'!$B$7)*ISNUMBER($L$3:$L280)*($K$3:$K280&gt;0)),"")</f>
        <v/>
      </c>
    </row>
    <row r="281">
      <c r="A281" s="5" t="n"/>
      <c r="B281" s="4" t="n"/>
      <c r="C281" s="15">
        <f>IF($B281="","",IFERROR(INDEX('Catalogue'!$B$3:$B$82,MATCH($B281,'Catalogue'!$A$3:$A$82,0)),""))</f>
        <v/>
      </c>
      <c r="D281" s="17">
        <f>IF($B281="","",IFERROR(INDEX('Catalogue'!$C$3:$C$82,MATCH($B281,'Catalogue'!$A$3:$A$82,0)),""))</f>
        <v/>
      </c>
      <c r="E281" s="17">
        <f>IF($B281="","",IFERROR(INDEX('Catalogue'!$D$3:$D$82,MATCH($B281,'Catalogue'!$A$3:$A$82,0)),""))</f>
        <v/>
      </c>
      <c r="F281" s="18" t="n"/>
      <c r="G281" s="5" t="n"/>
      <c r="H281" s="6" t="n"/>
      <c r="I281" s="6" t="n"/>
      <c r="J281" s="14">
        <f>IF($F281="","",COUNTIFS('Placements'!$E$3:$E$1002,$F281))</f>
        <v/>
      </c>
      <c r="K281" s="14">
        <f>IF($F281="","",N($H281)-N($I281)-N($J281))</f>
        <v/>
      </c>
      <c r="L281" s="14">
        <f>IF(OR($F281="",$G281=""),"",$G281-'Settings'!$B$6)</f>
        <v/>
      </c>
      <c r="M281" s="15">
        <f>IF(OR($F281="",$G281=""),"",IF($K281&lt;=0,"",IF($L281&lt;0,"Expired",IF($L281&lt;='Settings'!$B$8,"Within 30 days",IF($L281&lt;='Settings'!$B$7,"Expiring soon","OK")))))</f>
        <v/>
      </c>
      <c r="N281" s="16">
        <f>IF($F281="","",$K281*N(IFERROR(INDEX('Catalogue'!$E$3:$E$82,MATCH($B281,'Catalogue'!$A$3:$A$82,0)),"")))</f>
        <v/>
      </c>
      <c r="O281" s="14">
        <f>IF(AND(ISNUMBER($L281),$L281&lt;='Settings'!$B$7,N($K281)&gt;0),SUMPRODUCT(($L$3:$L281&lt;='Settings'!$B$7)*ISNUMBER($L$3:$L281)*($K$3:$K281&gt;0)),"")</f>
        <v/>
      </c>
    </row>
    <row r="282">
      <c r="A282" s="5" t="n"/>
      <c r="B282" s="4" t="n"/>
      <c r="C282" s="15">
        <f>IF($B282="","",IFERROR(INDEX('Catalogue'!$B$3:$B$82,MATCH($B282,'Catalogue'!$A$3:$A$82,0)),""))</f>
        <v/>
      </c>
      <c r="D282" s="17">
        <f>IF($B282="","",IFERROR(INDEX('Catalogue'!$C$3:$C$82,MATCH($B282,'Catalogue'!$A$3:$A$82,0)),""))</f>
        <v/>
      </c>
      <c r="E282" s="17">
        <f>IF($B282="","",IFERROR(INDEX('Catalogue'!$D$3:$D$82,MATCH($B282,'Catalogue'!$A$3:$A$82,0)),""))</f>
        <v/>
      </c>
      <c r="F282" s="18" t="n"/>
      <c r="G282" s="5" t="n"/>
      <c r="H282" s="6" t="n"/>
      <c r="I282" s="6" t="n"/>
      <c r="J282" s="14">
        <f>IF($F282="","",COUNTIFS('Placements'!$E$3:$E$1002,$F282))</f>
        <v/>
      </c>
      <c r="K282" s="14">
        <f>IF($F282="","",N($H282)-N($I282)-N($J282))</f>
        <v/>
      </c>
      <c r="L282" s="14">
        <f>IF(OR($F282="",$G282=""),"",$G282-'Settings'!$B$6)</f>
        <v/>
      </c>
      <c r="M282" s="15">
        <f>IF(OR($F282="",$G282=""),"",IF($K282&lt;=0,"",IF($L282&lt;0,"Expired",IF($L282&lt;='Settings'!$B$8,"Within 30 days",IF($L282&lt;='Settings'!$B$7,"Expiring soon","OK")))))</f>
        <v/>
      </c>
      <c r="N282" s="16">
        <f>IF($F282="","",$K282*N(IFERROR(INDEX('Catalogue'!$E$3:$E$82,MATCH($B282,'Catalogue'!$A$3:$A$82,0)),"")))</f>
        <v/>
      </c>
      <c r="O282" s="14">
        <f>IF(AND(ISNUMBER($L282),$L282&lt;='Settings'!$B$7,N($K282)&gt;0),SUMPRODUCT(($L$3:$L282&lt;='Settings'!$B$7)*ISNUMBER($L$3:$L282)*($K$3:$K282&gt;0)),"")</f>
        <v/>
      </c>
    </row>
    <row r="283">
      <c r="A283" s="5" t="n"/>
      <c r="B283" s="4" t="n"/>
      <c r="C283" s="15">
        <f>IF($B283="","",IFERROR(INDEX('Catalogue'!$B$3:$B$82,MATCH($B283,'Catalogue'!$A$3:$A$82,0)),""))</f>
        <v/>
      </c>
      <c r="D283" s="17">
        <f>IF($B283="","",IFERROR(INDEX('Catalogue'!$C$3:$C$82,MATCH($B283,'Catalogue'!$A$3:$A$82,0)),""))</f>
        <v/>
      </c>
      <c r="E283" s="17">
        <f>IF($B283="","",IFERROR(INDEX('Catalogue'!$D$3:$D$82,MATCH($B283,'Catalogue'!$A$3:$A$82,0)),""))</f>
        <v/>
      </c>
      <c r="F283" s="18" t="n"/>
      <c r="G283" s="5" t="n"/>
      <c r="H283" s="6" t="n"/>
      <c r="I283" s="6" t="n"/>
      <c r="J283" s="14">
        <f>IF($F283="","",COUNTIFS('Placements'!$E$3:$E$1002,$F283))</f>
        <v/>
      </c>
      <c r="K283" s="14">
        <f>IF($F283="","",N($H283)-N($I283)-N($J283))</f>
        <v/>
      </c>
      <c r="L283" s="14">
        <f>IF(OR($F283="",$G283=""),"",$G283-'Settings'!$B$6)</f>
        <v/>
      </c>
      <c r="M283" s="15">
        <f>IF(OR($F283="",$G283=""),"",IF($K283&lt;=0,"",IF($L283&lt;0,"Expired",IF($L283&lt;='Settings'!$B$8,"Within 30 days",IF($L283&lt;='Settings'!$B$7,"Expiring soon","OK")))))</f>
        <v/>
      </c>
      <c r="N283" s="16">
        <f>IF($F283="","",$K283*N(IFERROR(INDEX('Catalogue'!$E$3:$E$82,MATCH($B283,'Catalogue'!$A$3:$A$82,0)),"")))</f>
        <v/>
      </c>
      <c r="O283" s="14">
        <f>IF(AND(ISNUMBER($L283),$L283&lt;='Settings'!$B$7,N($K283)&gt;0),SUMPRODUCT(($L$3:$L283&lt;='Settings'!$B$7)*ISNUMBER($L$3:$L283)*($K$3:$K283&gt;0)),"")</f>
        <v/>
      </c>
    </row>
    <row r="284">
      <c r="A284" s="5" t="n"/>
      <c r="B284" s="4" t="n"/>
      <c r="C284" s="15">
        <f>IF($B284="","",IFERROR(INDEX('Catalogue'!$B$3:$B$82,MATCH($B284,'Catalogue'!$A$3:$A$82,0)),""))</f>
        <v/>
      </c>
      <c r="D284" s="17">
        <f>IF($B284="","",IFERROR(INDEX('Catalogue'!$C$3:$C$82,MATCH($B284,'Catalogue'!$A$3:$A$82,0)),""))</f>
        <v/>
      </c>
      <c r="E284" s="17">
        <f>IF($B284="","",IFERROR(INDEX('Catalogue'!$D$3:$D$82,MATCH($B284,'Catalogue'!$A$3:$A$82,0)),""))</f>
        <v/>
      </c>
      <c r="F284" s="18" t="n"/>
      <c r="G284" s="5" t="n"/>
      <c r="H284" s="6" t="n"/>
      <c r="I284" s="6" t="n"/>
      <c r="J284" s="14">
        <f>IF($F284="","",COUNTIFS('Placements'!$E$3:$E$1002,$F284))</f>
        <v/>
      </c>
      <c r="K284" s="14">
        <f>IF($F284="","",N($H284)-N($I284)-N($J284))</f>
        <v/>
      </c>
      <c r="L284" s="14">
        <f>IF(OR($F284="",$G284=""),"",$G284-'Settings'!$B$6)</f>
        <v/>
      </c>
      <c r="M284" s="15">
        <f>IF(OR($F284="",$G284=""),"",IF($K284&lt;=0,"",IF($L284&lt;0,"Expired",IF($L284&lt;='Settings'!$B$8,"Within 30 days",IF($L284&lt;='Settings'!$B$7,"Expiring soon","OK")))))</f>
        <v/>
      </c>
      <c r="N284" s="16">
        <f>IF($F284="","",$K284*N(IFERROR(INDEX('Catalogue'!$E$3:$E$82,MATCH($B284,'Catalogue'!$A$3:$A$82,0)),"")))</f>
        <v/>
      </c>
      <c r="O284" s="14">
        <f>IF(AND(ISNUMBER($L284),$L284&lt;='Settings'!$B$7,N($K284)&gt;0),SUMPRODUCT(($L$3:$L284&lt;='Settings'!$B$7)*ISNUMBER($L$3:$L284)*($K$3:$K284&gt;0)),"")</f>
        <v/>
      </c>
    </row>
    <row r="285">
      <c r="A285" s="5" t="n"/>
      <c r="B285" s="4" t="n"/>
      <c r="C285" s="15">
        <f>IF($B285="","",IFERROR(INDEX('Catalogue'!$B$3:$B$82,MATCH($B285,'Catalogue'!$A$3:$A$82,0)),""))</f>
        <v/>
      </c>
      <c r="D285" s="17">
        <f>IF($B285="","",IFERROR(INDEX('Catalogue'!$C$3:$C$82,MATCH($B285,'Catalogue'!$A$3:$A$82,0)),""))</f>
        <v/>
      </c>
      <c r="E285" s="17">
        <f>IF($B285="","",IFERROR(INDEX('Catalogue'!$D$3:$D$82,MATCH($B285,'Catalogue'!$A$3:$A$82,0)),""))</f>
        <v/>
      </c>
      <c r="F285" s="18" t="n"/>
      <c r="G285" s="5" t="n"/>
      <c r="H285" s="6" t="n"/>
      <c r="I285" s="6" t="n"/>
      <c r="J285" s="14">
        <f>IF($F285="","",COUNTIFS('Placements'!$E$3:$E$1002,$F285))</f>
        <v/>
      </c>
      <c r="K285" s="14">
        <f>IF($F285="","",N($H285)-N($I285)-N($J285))</f>
        <v/>
      </c>
      <c r="L285" s="14">
        <f>IF(OR($F285="",$G285=""),"",$G285-'Settings'!$B$6)</f>
        <v/>
      </c>
      <c r="M285" s="15">
        <f>IF(OR($F285="",$G285=""),"",IF($K285&lt;=0,"",IF($L285&lt;0,"Expired",IF($L285&lt;='Settings'!$B$8,"Within 30 days",IF($L285&lt;='Settings'!$B$7,"Expiring soon","OK")))))</f>
        <v/>
      </c>
      <c r="N285" s="16">
        <f>IF($F285="","",$K285*N(IFERROR(INDEX('Catalogue'!$E$3:$E$82,MATCH($B285,'Catalogue'!$A$3:$A$82,0)),"")))</f>
        <v/>
      </c>
      <c r="O285" s="14">
        <f>IF(AND(ISNUMBER($L285),$L285&lt;='Settings'!$B$7,N($K285)&gt;0),SUMPRODUCT(($L$3:$L285&lt;='Settings'!$B$7)*ISNUMBER($L$3:$L285)*($K$3:$K285&gt;0)),"")</f>
        <v/>
      </c>
    </row>
    <row r="286">
      <c r="A286" s="5" t="n"/>
      <c r="B286" s="4" t="n"/>
      <c r="C286" s="15">
        <f>IF($B286="","",IFERROR(INDEX('Catalogue'!$B$3:$B$82,MATCH($B286,'Catalogue'!$A$3:$A$82,0)),""))</f>
        <v/>
      </c>
      <c r="D286" s="17">
        <f>IF($B286="","",IFERROR(INDEX('Catalogue'!$C$3:$C$82,MATCH($B286,'Catalogue'!$A$3:$A$82,0)),""))</f>
        <v/>
      </c>
      <c r="E286" s="17">
        <f>IF($B286="","",IFERROR(INDEX('Catalogue'!$D$3:$D$82,MATCH($B286,'Catalogue'!$A$3:$A$82,0)),""))</f>
        <v/>
      </c>
      <c r="F286" s="18" t="n"/>
      <c r="G286" s="5" t="n"/>
      <c r="H286" s="6" t="n"/>
      <c r="I286" s="6" t="n"/>
      <c r="J286" s="14">
        <f>IF($F286="","",COUNTIFS('Placements'!$E$3:$E$1002,$F286))</f>
        <v/>
      </c>
      <c r="K286" s="14">
        <f>IF($F286="","",N($H286)-N($I286)-N($J286))</f>
        <v/>
      </c>
      <c r="L286" s="14">
        <f>IF(OR($F286="",$G286=""),"",$G286-'Settings'!$B$6)</f>
        <v/>
      </c>
      <c r="M286" s="15">
        <f>IF(OR($F286="",$G286=""),"",IF($K286&lt;=0,"",IF($L286&lt;0,"Expired",IF($L286&lt;='Settings'!$B$8,"Within 30 days",IF($L286&lt;='Settings'!$B$7,"Expiring soon","OK")))))</f>
        <v/>
      </c>
      <c r="N286" s="16">
        <f>IF($F286="","",$K286*N(IFERROR(INDEX('Catalogue'!$E$3:$E$82,MATCH($B286,'Catalogue'!$A$3:$A$82,0)),"")))</f>
        <v/>
      </c>
      <c r="O286" s="14">
        <f>IF(AND(ISNUMBER($L286),$L286&lt;='Settings'!$B$7,N($K286)&gt;0),SUMPRODUCT(($L$3:$L286&lt;='Settings'!$B$7)*ISNUMBER($L$3:$L286)*($K$3:$K286&gt;0)),"")</f>
        <v/>
      </c>
    </row>
    <row r="287">
      <c r="A287" s="5" t="n"/>
      <c r="B287" s="4" t="n"/>
      <c r="C287" s="15">
        <f>IF($B287="","",IFERROR(INDEX('Catalogue'!$B$3:$B$82,MATCH($B287,'Catalogue'!$A$3:$A$82,0)),""))</f>
        <v/>
      </c>
      <c r="D287" s="17">
        <f>IF($B287="","",IFERROR(INDEX('Catalogue'!$C$3:$C$82,MATCH($B287,'Catalogue'!$A$3:$A$82,0)),""))</f>
        <v/>
      </c>
      <c r="E287" s="17">
        <f>IF($B287="","",IFERROR(INDEX('Catalogue'!$D$3:$D$82,MATCH($B287,'Catalogue'!$A$3:$A$82,0)),""))</f>
        <v/>
      </c>
      <c r="F287" s="18" t="n"/>
      <c r="G287" s="5" t="n"/>
      <c r="H287" s="6" t="n"/>
      <c r="I287" s="6" t="n"/>
      <c r="J287" s="14">
        <f>IF($F287="","",COUNTIFS('Placements'!$E$3:$E$1002,$F287))</f>
        <v/>
      </c>
      <c r="K287" s="14">
        <f>IF($F287="","",N($H287)-N($I287)-N($J287))</f>
        <v/>
      </c>
      <c r="L287" s="14">
        <f>IF(OR($F287="",$G287=""),"",$G287-'Settings'!$B$6)</f>
        <v/>
      </c>
      <c r="M287" s="15">
        <f>IF(OR($F287="",$G287=""),"",IF($K287&lt;=0,"",IF($L287&lt;0,"Expired",IF($L287&lt;='Settings'!$B$8,"Within 30 days",IF($L287&lt;='Settings'!$B$7,"Expiring soon","OK")))))</f>
        <v/>
      </c>
      <c r="N287" s="16">
        <f>IF($F287="","",$K287*N(IFERROR(INDEX('Catalogue'!$E$3:$E$82,MATCH($B287,'Catalogue'!$A$3:$A$82,0)),"")))</f>
        <v/>
      </c>
      <c r="O287" s="14">
        <f>IF(AND(ISNUMBER($L287),$L287&lt;='Settings'!$B$7,N($K287)&gt;0),SUMPRODUCT(($L$3:$L287&lt;='Settings'!$B$7)*ISNUMBER($L$3:$L287)*($K$3:$K287&gt;0)),"")</f>
        <v/>
      </c>
    </row>
    <row r="288">
      <c r="A288" s="5" t="n"/>
      <c r="B288" s="4" t="n"/>
      <c r="C288" s="15">
        <f>IF($B288="","",IFERROR(INDEX('Catalogue'!$B$3:$B$82,MATCH($B288,'Catalogue'!$A$3:$A$82,0)),""))</f>
        <v/>
      </c>
      <c r="D288" s="17">
        <f>IF($B288="","",IFERROR(INDEX('Catalogue'!$C$3:$C$82,MATCH($B288,'Catalogue'!$A$3:$A$82,0)),""))</f>
        <v/>
      </c>
      <c r="E288" s="17">
        <f>IF($B288="","",IFERROR(INDEX('Catalogue'!$D$3:$D$82,MATCH($B288,'Catalogue'!$A$3:$A$82,0)),""))</f>
        <v/>
      </c>
      <c r="F288" s="18" t="n"/>
      <c r="G288" s="5" t="n"/>
      <c r="H288" s="6" t="n"/>
      <c r="I288" s="6" t="n"/>
      <c r="J288" s="14">
        <f>IF($F288="","",COUNTIFS('Placements'!$E$3:$E$1002,$F288))</f>
        <v/>
      </c>
      <c r="K288" s="14">
        <f>IF($F288="","",N($H288)-N($I288)-N($J288))</f>
        <v/>
      </c>
      <c r="L288" s="14">
        <f>IF(OR($F288="",$G288=""),"",$G288-'Settings'!$B$6)</f>
        <v/>
      </c>
      <c r="M288" s="15">
        <f>IF(OR($F288="",$G288=""),"",IF($K288&lt;=0,"",IF($L288&lt;0,"Expired",IF($L288&lt;='Settings'!$B$8,"Within 30 days",IF($L288&lt;='Settings'!$B$7,"Expiring soon","OK")))))</f>
        <v/>
      </c>
      <c r="N288" s="16">
        <f>IF($F288="","",$K288*N(IFERROR(INDEX('Catalogue'!$E$3:$E$82,MATCH($B288,'Catalogue'!$A$3:$A$82,0)),"")))</f>
        <v/>
      </c>
      <c r="O288" s="14">
        <f>IF(AND(ISNUMBER($L288),$L288&lt;='Settings'!$B$7,N($K288)&gt;0),SUMPRODUCT(($L$3:$L288&lt;='Settings'!$B$7)*ISNUMBER($L$3:$L288)*($K$3:$K288&gt;0)),"")</f>
        <v/>
      </c>
    </row>
    <row r="289">
      <c r="A289" s="5" t="n"/>
      <c r="B289" s="4" t="n"/>
      <c r="C289" s="15">
        <f>IF($B289="","",IFERROR(INDEX('Catalogue'!$B$3:$B$82,MATCH($B289,'Catalogue'!$A$3:$A$82,0)),""))</f>
        <v/>
      </c>
      <c r="D289" s="17">
        <f>IF($B289="","",IFERROR(INDEX('Catalogue'!$C$3:$C$82,MATCH($B289,'Catalogue'!$A$3:$A$82,0)),""))</f>
        <v/>
      </c>
      <c r="E289" s="17">
        <f>IF($B289="","",IFERROR(INDEX('Catalogue'!$D$3:$D$82,MATCH($B289,'Catalogue'!$A$3:$A$82,0)),""))</f>
        <v/>
      </c>
      <c r="F289" s="18" t="n"/>
      <c r="G289" s="5" t="n"/>
      <c r="H289" s="6" t="n"/>
      <c r="I289" s="6" t="n"/>
      <c r="J289" s="14">
        <f>IF($F289="","",COUNTIFS('Placements'!$E$3:$E$1002,$F289))</f>
        <v/>
      </c>
      <c r="K289" s="14">
        <f>IF($F289="","",N($H289)-N($I289)-N($J289))</f>
        <v/>
      </c>
      <c r="L289" s="14">
        <f>IF(OR($F289="",$G289=""),"",$G289-'Settings'!$B$6)</f>
        <v/>
      </c>
      <c r="M289" s="15">
        <f>IF(OR($F289="",$G289=""),"",IF($K289&lt;=0,"",IF($L289&lt;0,"Expired",IF($L289&lt;='Settings'!$B$8,"Within 30 days",IF($L289&lt;='Settings'!$B$7,"Expiring soon","OK")))))</f>
        <v/>
      </c>
      <c r="N289" s="16">
        <f>IF($F289="","",$K289*N(IFERROR(INDEX('Catalogue'!$E$3:$E$82,MATCH($B289,'Catalogue'!$A$3:$A$82,0)),"")))</f>
        <v/>
      </c>
      <c r="O289" s="14">
        <f>IF(AND(ISNUMBER($L289),$L289&lt;='Settings'!$B$7,N($K289)&gt;0),SUMPRODUCT(($L$3:$L289&lt;='Settings'!$B$7)*ISNUMBER($L$3:$L289)*($K$3:$K289&gt;0)),"")</f>
        <v/>
      </c>
    </row>
    <row r="290">
      <c r="A290" s="5" t="n"/>
      <c r="B290" s="4" t="n"/>
      <c r="C290" s="15">
        <f>IF($B290="","",IFERROR(INDEX('Catalogue'!$B$3:$B$82,MATCH($B290,'Catalogue'!$A$3:$A$82,0)),""))</f>
        <v/>
      </c>
      <c r="D290" s="17">
        <f>IF($B290="","",IFERROR(INDEX('Catalogue'!$C$3:$C$82,MATCH($B290,'Catalogue'!$A$3:$A$82,0)),""))</f>
        <v/>
      </c>
      <c r="E290" s="17">
        <f>IF($B290="","",IFERROR(INDEX('Catalogue'!$D$3:$D$82,MATCH($B290,'Catalogue'!$A$3:$A$82,0)),""))</f>
        <v/>
      </c>
      <c r="F290" s="18" t="n"/>
      <c r="G290" s="5" t="n"/>
      <c r="H290" s="6" t="n"/>
      <c r="I290" s="6" t="n"/>
      <c r="J290" s="14">
        <f>IF($F290="","",COUNTIFS('Placements'!$E$3:$E$1002,$F290))</f>
        <v/>
      </c>
      <c r="K290" s="14">
        <f>IF($F290="","",N($H290)-N($I290)-N($J290))</f>
        <v/>
      </c>
      <c r="L290" s="14">
        <f>IF(OR($F290="",$G290=""),"",$G290-'Settings'!$B$6)</f>
        <v/>
      </c>
      <c r="M290" s="15">
        <f>IF(OR($F290="",$G290=""),"",IF($K290&lt;=0,"",IF($L290&lt;0,"Expired",IF($L290&lt;='Settings'!$B$8,"Within 30 days",IF($L290&lt;='Settings'!$B$7,"Expiring soon","OK")))))</f>
        <v/>
      </c>
      <c r="N290" s="16">
        <f>IF($F290="","",$K290*N(IFERROR(INDEX('Catalogue'!$E$3:$E$82,MATCH($B290,'Catalogue'!$A$3:$A$82,0)),"")))</f>
        <v/>
      </c>
      <c r="O290" s="14">
        <f>IF(AND(ISNUMBER($L290),$L290&lt;='Settings'!$B$7,N($K290)&gt;0),SUMPRODUCT(($L$3:$L290&lt;='Settings'!$B$7)*ISNUMBER($L$3:$L290)*($K$3:$K290&gt;0)),"")</f>
        <v/>
      </c>
    </row>
    <row r="291">
      <c r="A291" s="5" t="n"/>
      <c r="B291" s="4" t="n"/>
      <c r="C291" s="15">
        <f>IF($B291="","",IFERROR(INDEX('Catalogue'!$B$3:$B$82,MATCH($B291,'Catalogue'!$A$3:$A$82,0)),""))</f>
        <v/>
      </c>
      <c r="D291" s="17">
        <f>IF($B291="","",IFERROR(INDEX('Catalogue'!$C$3:$C$82,MATCH($B291,'Catalogue'!$A$3:$A$82,0)),""))</f>
        <v/>
      </c>
      <c r="E291" s="17">
        <f>IF($B291="","",IFERROR(INDEX('Catalogue'!$D$3:$D$82,MATCH($B291,'Catalogue'!$A$3:$A$82,0)),""))</f>
        <v/>
      </c>
      <c r="F291" s="18" t="n"/>
      <c r="G291" s="5" t="n"/>
      <c r="H291" s="6" t="n"/>
      <c r="I291" s="6" t="n"/>
      <c r="J291" s="14">
        <f>IF($F291="","",COUNTIFS('Placements'!$E$3:$E$1002,$F291))</f>
        <v/>
      </c>
      <c r="K291" s="14">
        <f>IF($F291="","",N($H291)-N($I291)-N($J291))</f>
        <v/>
      </c>
      <c r="L291" s="14">
        <f>IF(OR($F291="",$G291=""),"",$G291-'Settings'!$B$6)</f>
        <v/>
      </c>
      <c r="M291" s="15">
        <f>IF(OR($F291="",$G291=""),"",IF($K291&lt;=0,"",IF($L291&lt;0,"Expired",IF($L291&lt;='Settings'!$B$8,"Within 30 days",IF($L291&lt;='Settings'!$B$7,"Expiring soon","OK")))))</f>
        <v/>
      </c>
      <c r="N291" s="16">
        <f>IF($F291="","",$K291*N(IFERROR(INDEX('Catalogue'!$E$3:$E$82,MATCH($B291,'Catalogue'!$A$3:$A$82,0)),"")))</f>
        <v/>
      </c>
      <c r="O291" s="14">
        <f>IF(AND(ISNUMBER($L291),$L291&lt;='Settings'!$B$7,N($K291)&gt;0),SUMPRODUCT(($L$3:$L291&lt;='Settings'!$B$7)*ISNUMBER($L$3:$L291)*($K$3:$K291&gt;0)),"")</f>
        <v/>
      </c>
    </row>
    <row r="292">
      <c r="A292" s="5" t="n"/>
      <c r="B292" s="4" t="n"/>
      <c r="C292" s="15">
        <f>IF($B292="","",IFERROR(INDEX('Catalogue'!$B$3:$B$82,MATCH($B292,'Catalogue'!$A$3:$A$82,0)),""))</f>
        <v/>
      </c>
      <c r="D292" s="17">
        <f>IF($B292="","",IFERROR(INDEX('Catalogue'!$C$3:$C$82,MATCH($B292,'Catalogue'!$A$3:$A$82,0)),""))</f>
        <v/>
      </c>
      <c r="E292" s="17">
        <f>IF($B292="","",IFERROR(INDEX('Catalogue'!$D$3:$D$82,MATCH($B292,'Catalogue'!$A$3:$A$82,0)),""))</f>
        <v/>
      </c>
      <c r="F292" s="18" t="n"/>
      <c r="G292" s="5" t="n"/>
      <c r="H292" s="6" t="n"/>
      <c r="I292" s="6" t="n"/>
      <c r="J292" s="14">
        <f>IF($F292="","",COUNTIFS('Placements'!$E$3:$E$1002,$F292))</f>
        <v/>
      </c>
      <c r="K292" s="14">
        <f>IF($F292="","",N($H292)-N($I292)-N($J292))</f>
        <v/>
      </c>
      <c r="L292" s="14">
        <f>IF(OR($F292="",$G292=""),"",$G292-'Settings'!$B$6)</f>
        <v/>
      </c>
      <c r="M292" s="15">
        <f>IF(OR($F292="",$G292=""),"",IF($K292&lt;=0,"",IF($L292&lt;0,"Expired",IF($L292&lt;='Settings'!$B$8,"Within 30 days",IF($L292&lt;='Settings'!$B$7,"Expiring soon","OK")))))</f>
        <v/>
      </c>
      <c r="N292" s="16">
        <f>IF($F292="","",$K292*N(IFERROR(INDEX('Catalogue'!$E$3:$E$82,MATCH($B292,'Catalogue'!$A$3:$A$82,0)),"")))</f>
        <v/>
      </c>
      <c r="O292" s="14">
        <f>IF(AND(ISNUMBER($L292),$L292&lt;='Settings'!$B$7,N($K292)&gt;0),SUMPRODUCT(($L$3:$L292&lt;='Settings'!$B$7)*ISNUMBER($L$3:$L292)*($K$3:$K292&gt;0)),"")</f>
        <v/>
      </c>
    </row>
    <row r="293">
      <c r="A293" s="5" t="n"/>
      <c r="B293" s="4" t="n"/>
      <c r="C293" s="15">
        <f>IF($B293="","",IFERROR(INDEX('Catalogue'!$B$3:$B$82,MATCH($B293,'Catalogue'!$A$3:$A$82,0)),""))</f>
        <v/>
      </c>
      <c r="D293" s="17">
        <f>IF($B293="","",IFERROR(INDEX('Catalogue'!$C$3:$C$82,MATCH($B293,'Catalogue'!$A$3:$A$82,0)),""))</f>
        <v/>
      </c>
      <c r="E293" s="17">
        <f>IF($B293="","",IFERROR(INDEX('Catalogue'!$D$3:$D$82,MATCH($B293,'Catalogue'!$A$3:$A$82,0)),""))</f>
        <v/>
      </c>
      <c r="F293" s="18" t="n"/>
      <c r="G293" s="5" t="n"/>
      <c r="H293" s="6" t="n"/>
      <c r="I293" s="6" t="n"/>
      <c r="J293" s="14">
        <f>IF($F293="","",COUNTIFS('Placements'!$E$3:$E$1002,$F293))</f>
        <v/>
      </c>
      <c r="K293" s="14">
        <f>IF($F293="","",N($H293)-N($I293)-N($J293))</f>
        <v/>
      </c>
      <c r="L293" s="14">
        <f>IF(OR($F293="",$G293=""),"",$G293-'Settings'!$B$6)</f>
        <v/>
      </c>
      <c r="M293" s="15">
        <f>IF(OR($F293="",$G293=""),"",IF($K293&lt;=0,"",IF($L293&lt;0,"Expired",IF($L293&lt;='Settings'!$B$8,"Within 30 days",IF($L293&lt;='Settings'!$B$7,"Expiring soon","OK")))))</f>
        <v/>
      </c>
      <c r="N293" s="16">
        <f>IF($F293="","",$K293*N(IFERROR(INDEX('Catalogue'!$E$3:$E$82,MATCH($B293,'Catalogue'!$A$3:$A$82,0)),"")))</f>
        <v/>
      </c>
      <c r="O293" s="14">
        <f>IF(AND(ISNUMBER($L293),$L293&lt;='Settings'!$B$7,N($K293)&gt;0),SUMPRODUCT(($L$3:$L293&lt;='Settings'!$B$7)*ISNUMBER($L$3:$L293)*($K$3:$K293&gt;0)),"")</f>
        <v/>
      </c>
    </row>
    <row r="294">
      <c r="A294" s="5" t="n"/>
      <c r="B294" s="4" t="n"/>
      <c r="C294" s="15">
        <f>IF($B294="","",IFERROR(INDEX('Catalogue'!$B$3:$B$82,MATCH($B294,'Catalogue'!$A$3:$A$82,0)),""))</f>
        <v/>
      </c>
      <c r="D294" s="17">
        <f>IF($B294="","",IFERROR(INDEX('Catalogue'!$C$3:$C$82,MATCH($B294,'Catalogue'!$A$3:$A$82,0)),""))</f>
        <v/>
      </c>
      <c r="E294" s="17">
        <f>IF($B294="","",IFERROR(INDEX('Catalogue'!$D$3:$D$82,MATCH($B294,'Catalogue'!$A$3:$A$82,0)),""))</f>
        <v/>
      </c>
      <c r="F294" s="18" t="n"/>
      <c r="G294" s="5" t="n"/>
      <c r="H294" s="6" t="n"/>
      <c r="I294" s="6" t="n"/>
      <c r="J294" s="14">
        <f>IF($F294="","",COUNTIFS('Placements'!$E$3:$E$1002,$F294))</f>
        <v/>
      </c>
      <c r="K294" s="14">
        <f>IF($F294="","",N($H294)-N($I294)-N($J294))</f>
        <v/>
      </c>
      <c r="L294" s="14">
        <f>IF(OR($F294="",$G294=""),"",$G294-'Settings'!$B$6)</f>
        <v/>
      </c>
      <c r="M294" s="15">
        <f>IF(OR($F294="",$G294=""),"",IF($K294&lt;=0,"",IF($L294&lt;0,"Expired",IF($L294&lt;='Settings'!$B$8,"Within 30 days",IF($L294&lt;='Settings'!$B$7,"Expiring soon","OK")))))</f>
        <v/>
      </c>
      <c r="N294" s="16">
        <f>IF($F294="","",$K294*N(IFERROR(INDEX('Catalogue'!$E$3:$E$82,MATCH($B294,'Catalogue'!$A$3:$A$82,0)),"")))</f>
        <v/>
      </c>
      <c r="O294" s="14">
        <f>IF(AND(ISNUMBER($L294),$L294&lt;='Settings'!$B$7,N($K294)&gt;0),SUMPRODUCT(($L$3:$L294&lt;='Settings'!$B$7)*ISNUMBER($L$3:$L294)*($K$3:$K294&gt;0)),"")</f>
        <v/>
      </c>
    </row>
    <row r="295">
      <c r="A295" s="5" t="n"/>
      <c r="B295" s="4" t="n"/>
      <c r="C295" s="15">
        <f>IF($B295="","",IFERROR(INDEX('Catalogue'!$B$3:$B$82,MATCH($B295,'Catalogue'!$A$3:$A$82,0)),""))</f>
        <v/>
      </c>
      <c r="D295" s="17">
        <f>IF($B295="","",IFERROR(INDEX('Catalogue'!$C$3:$C$82,MATCH($B295,'Catalogue'!$A$3:$A$82,0)),""))</f>
        <v/>
      </c>
      <c r="E295" s="17">
        <f>IF($B295="","",IFERROR(INDEX('Catalogue'!$D$3:$D$82,MATCH($B295,'Catalogue'!$A$3:$A$82,0)),""))</f>
        <v/>
      </c>
      <c r="F295" s="18" t="n"/>
      <c r="G295" s="5" t="n"/>
      <c r="H295" s="6" t="n"/>
      <c r="I295" s="6" t="n"/>
      <c r="J295" s="14">
        <f>IF($F295="","",COUNTIFS('Placements'!$E$3:$E$1002,$F295))</f>
        <v/>
      </c>
      <c r="K295" s="14">
        <f>IF($F295="","",N($H295)-N($I295)-N($J295))</f>
        <v/>
      </c>
      <c r="L295" s="14">
        <f>IF(OR($F295="",$G295=""),"",$G295-'Settings'!$B$6)</f>
        <v/>
      </c>
      <c r="M295" s="15">
        <f>IF(OR($F295="",$G295=""),"",IF($K295&lt;=0,"",IF($L295&lt;0,"Expired",IF($L295&lt;='Settings'!$B$8,"Within 30 days",IF($L295&lt;='Settings'!$B$7,"Expiring soon","OK")))))</f>
        <v/>
      </c>
      <c r="N295" s="16">
        <f>IF($F295="","",$K295*N(IFERROR(INDEX('Catalogue'!$E$3:$E$82,MATCH($B295,'Catalogue'!$A$3:$A$82,0)),"")))</f>
        <v/>
      </c>
      <c r="O295" s="14">
        <f>IF(AND(ISNUMBER($L295),$L295&lt;='Settings'!$B$7,N($K295)&gt;0),SUMPRODUCT(($L$3:$L295&lt;='Settings'!$B$7)*ISNUMBER($L$3:$L295)*($K$3:$K295&gt;0)),"")</f>
        <v/>
      </c>
    </row>
    <row r="296">
      <c r="A296" s="5" t="n"/>
      <c r="B296" s="4" t="n"/>
      <c r="C296" s="15">
        <f>IF($B296="","",IFERROR(INDEX('Catalogue'!$B$3:$B$82,MATCH($B296,'Catalogue'!$A$3:$A$82,0)),""))</f>
        <v/>
      </c>
      <c r="D296" s="17">
        <f>IF($B296="","",IFERROR(INDEX('Catalogue'!$C$3:$C$82,MATCH($B296,'Catalogue'!$A$3:$A$82,0)),""))</f>
        <v/>
      </c>
      <c r="E296" s="17">
        <f>IF($B296="","",IFERROR(INDEX('Catalogue'!$D$3:$D$82,MATCH($B296,'Catalogue'!$A$3:$A$82,0)),""))</f>
        <v/>
      </c>
      <c r="F296" s="18" t="n"/>
      <c r="G296" s="5" t="n"/>
      <c r="H296" s="6" t="n"/>
      <c r="I296" s="6" t="n"/>
      <c r="J296" s="14">
        <f>IF($F296="","",COUNTIFS('Placements'!$E$3:$E$1002,$F296))</f>
        <v/>
      </c>
      <c r="K296" s="14">
        <f>IF($F296="","",N($H296)-N($I296)-N($J296))</f>
        <v/>
      </c>
      <c r="L296" s="14">
        <f>IF(OR($F296="",$G296=""),"",$G296-'Settings'!$B$6)</f>
        <v/>
      </c>
      <c r="M296" s="15">
        <f>IF(OR($F296="",$G296=""),"",IF($K296&lt;=0,"",IF($L296&lt;0,"Expired",IF($L296&lt;='Settings'!$B$8,"Within 30 days",IF($L296&lt;='Settings'!$B$7,"Expiring soon","OK")))))</f>
        <v/>
      </c>
      <c r="N296" s="16">
        <f>IF($F296="","",$K296*N(IFERROR(INDEX('Catalogue'!$E$3:$E$82,MATCH($B296,'Catalogue'!$A$3:$A$82,0)),"")))</f>
        <v/>
      </c>
      <c r="O296" s="14">
        <f>IF(AND(ISNUMBER($L296),$L296&lt;='Settings'!$B$7,N($K296)&gt;0),SUMPRODUCT(($L$3:$L296&lt;='Settings'!$B$7)*ISNUMBER($L$3:$L296)*($K$3:$K296&gt;0)),"")</f>
        <v/>
      </c>
    </row>
    <row r="297">
      <c r="A297" s="5" t="n"/>
      <c r="B297" s="4" t="n"/>
      <c r="C297" s="15">
        <f>IF($B297="","",IFERROR(INDEX('Catalogue'!$B$3:$B$82,MATCH($B297,'Catalogue'!$A$3:$A$82,0)),""))</f>
        <v/>
      </c>
      <c r="D297" s="17">
        <f>IF($B297="","",IFERROR(INDEX('Catalogue'!$C$3:$C$82,MATCH($B297,'Catalogue'!$A$3:$A$82,0)),""))</f>
        <v/>
      </c>
      <c r="E297" s="17">
        <f>IF($B297="","",IFERROR(INDEX('Catalogue'!$D$3:$D$82,MATCH($B297,'Catalogue'!$A$3:$A$82,0)),""))</f>
        <v/>
      </c>
      <c r="F297" s="18" t="n"/>
      <c r="G297" s="5" t="n"/>
      <c r="H297" s="6" t="n"/>
      <c r="I297" s="6" t="n"/>
      <c r="J297" s="14">
        <f>IF($F297="","",COUNTIFS('Placements'!$E$3:$E$1002,$F297))</f>
        <v/>
      </c>
      <c r="K297" s="14">
        <f>IF($F297="","",N($H297)-N($I297)-N($J297))</f>
        <v/>
      </c>
      <c r="L297" s="14">
        <f>IF(OR($F297="",$G297=""),"",$G297-'Settings'!$B$6)</f>
        <v/>
      </c>
      <c r="M297" s="15">
        <f>IF(OR($F297="",$G297=""),"",IF($K297&lt;=0,"",IF($L297&lt;0,"Expired",IF($L297&lt;='Settings'!$B$8,"Within 30 days",IF($L297&lt;='Settings'!$B$7,"Expiring soon","OK")))))</f>
        <v/>
      </c>
      <c r="N297" s="16">
        <f>IF($F297="","",$K297*N(IFERROR(INDEX('Catalogue'!$E$3:$E$82,MATCH($B297,'Catalogue'!$A$3:$A$82,0)),"")))</f>
        <v/>
      </c>
      <c r="O297" s="14">
        <f>IF(AND(ISNUMBER($L297),$L297&lt;='Settings'!$B$7,N($K297)&gt;0),SUMPRODUCT(($L$3:$L297&lt;='Settings'!$B$7)*ISNUMBER($L$3:$L297)*($K$3:$K297&gt;0)),"")</f>
        <v/>
      </c>
    </row>
    <row r="298">
      <c r="A298" s="5" t="n"/>
      <c r="B298" s="4" t="n"/>
      <c r="C298" s="15">
        <f>IF($B298="","",IFERROR(INDEX('Catalogue'!$B$3:$B$82,MATCH($B298,'Catalogue'!$A$3:$A$82,0)),""))</f>
        <v/>
      </c>
      <c r="D298" s="17">
        <f>IF($B298="","",IFERROR(INDEX('Catalogue'!$C$3:$C$82,MATCH($B298,'Catalogue'!$A$3:$A$82,0)),""))</f>
        <v/>
      </c>
      <c r="E298" s="17">
        <f>IF($B298="","",IFERROR(INDEX('Catalogue'!$D$3:$D$82,MATCH($B298,'Catalogue'!$A$3:$A$82,0)),""))</f>
        <v/>
      </c>
      <c r="F298" s="18" t="n"/>
      <c r="G298" s="5" t="n"/>
      <c r="H298" s="6" t="n"/>
      <c r="I298" s="6" t="n"/>
      <c r="J298" s="14">
        <f>IF($F298="","",COUNTIFS('Placements'!$E$3:$E$1002,$F298))</f>
        <v/>
      </c>
      <c r="K298" s="14">
        <f>IF($F298="","",N($H298)-N($I298)-N($J298))</f>
        <v/>
      </c>
      <c r="L298" s="14">
        <f>IF(OR($F298="",$G298=""),"",$G298-'Settings'!$B$6)</f>
        <v/>
      </c>
      <c r="M298" s="15">
        <f>IF(OR($F298="",$G298=""),"",IF($K298&lt;=0,"",IF($L298&lt;0,"Expired",IF($L298&lt;='Settings'!$B$8,"Within 30 days",IF($L298&lt;='Settings'!$B$7,"Expiring soon","OK")))))</f>
        <v/>
      </c>
      <c r="N298" s="16">
        <f>IF($F298="","",$K298*N(IFERROR(INDEX('Catalogue'!$E$3:$E$82,MATCH($B298,'Catalogue'!$A$3:$A$82,0)),"")))</f>
        <v/>
      </c>
      <c r="O298" s="14">
        <f>IF(AND(ISNUMBER($L298),$L298&lt;='Settings'!$B$7,N($K298)&gt;0),SUMPRODUCT(($L$3:$L298&lt;='Settings'!$B$7)*ISNUMBER($L$3:$L298)*($K$3:$K298&gt;0)),"")</f>
        <v/>
      </c>
    </row>
    <row r="299">
      <c r="A299" s="5" t="n"/>
      <c r="B299" s="4" t="n"/>
      <c r="C299" s="15">
        <f>IF($B299="","",IFERROR(INDEX('Catalogue'!$B$3:$B$82,MATCH($B299,'Catalogue'!$A$3:$A$82,0)),""))</f>
        <v/>
      </c>
      <c r="D299" s="17">
        <f>IF($B299="","",IFERROR(INDEX('Catalogue'!$C$3:$C$82,MATCH($B299,'Catalogue'!$A$3:$A$82,0)),""))</f>
        <v/>
      </c>
      <c r="E299" s="17">
        <f>IF($B299="","",IFERROR(INDEX('Catalogue'!$D$3:$D$82,MATCH($B299,'Catalogue'!$A$3:$A$82,0)),""))</f>
        <v/>
      </c>
      <c r="F299" s="18" t="n"/>
      <c r="G299" s="5" t="n"/>
      <c r="H299" s="6" t="n"/>
      <c r="I299" s="6" t="n"/>
      <c r="J299" s="14">
        <f>IF($F299="","",COUNTIFS('Placements'!$E$3:$E$1002,$F299))</f>
        <v/>
      </c>
      <c r="K299" s="14">
        <f>IF($F299="","",N($H299)-N($I299)-N($J299))</f>
        <v/>
      </c>
      <c r="L299" s="14">
        <f>IF(OR($F299="",$G299=""),"",$G299-'Settings'!$B$6)</f>
        <v/>
      </c>
      <c r="M299" s="15">
        <f>IF(OR($F299="",$G299=""),"",IF($K299&lt;=0,"",IF($L299&lt;0,"Expired",IF($L299&lt;='Settings'!$B$8,"Within 30 days",IF($L299&lt;='Settings'!$B$7,"Expiring soon","OK")))))</f>
        <v/>
      </c>
      <c r="N299" s="16">
        <f>IF($F299="","",$K299*N(IFERROR(INDEX('Catalogue'!$E$3:$E$82,MATCH($B299,'Catalogue'!$A$3:$A$82,0)),"")))</f>
        <v/>
      </c>
      <c r="O299" s="14">
        <f>IF(AND(ISNUMBER($L299),$L299&lt;='Settings'!$B$7,N($K299)&gt;0),SUMPRODUCT(($L$3:$L299&lt;='Settings'!$B$7)*ISNUMBER($L$3:$L299)*($K$3:$K299&gt;0)),"")</f>
        <v/>
      </c>
    </row>
    <row r="300">
      <c r="A300" s="5" t="n"/>
      <c r="B300" s="4" t="n"/>
      <c r="C300" s="15">
        <f>IF($B300="","",IFERROR(INDEX('Catalogue'!$B$3:$B$82,MATCH($B300,'Catalogue'!$A$3:$A$82,0)),""))</f>
        <v/>
      </c>
      <c r="D300" s="17">
        <f>IF($B300="","",IFERROR(INDEX('Catalogue'!$C$3:$C$82,MATCH($B300,'Catalogue'!$A$3:$A$82,0)),""))</f>
        <v/>
      </c>
      <c r="E300" s="17">
        <f>IF($B300="","",IFERROR(INDEX('Catalogue'!$D$3:$D$82,MATCH($B300,'Catalogue'!$A$3:$A$82,0)),""))</f>
        <v/>
      </c>
      <c r="F300" s="18" t="n"/>
      <c r="G300" s="5" t="n"/>
      <c r="H300" s="6" t="n"/>
      <c r="I300" s="6" t="n"/>
      <c r="J300" s="14">
        <f>IF($F300="","",COUNTIFS('Placements'!$E$3:$E$1002,$F300))</f>
        <v/>
      </c>
      <c r="K300" s="14">
        <f>IF($F300="","",N($H300)-N($I300)-N($J300))</f>
        <v/>
      </c>
      <c r="L300" s="14">
        <f>IF(OR($F300="",$G300=""),"",$G300-'Settings'!$B$6)</f>
        <v/>
      </c>
      <c r="M300" s="15">
        <f>IF(OR($F300="",$G300=""),"",IF($K300&lt;=0,"",IF($L300&lt;0,"Expired",IF($L300&lt;='Settings'!$B$8,"Within 30 days",IF($L300&lt;='Settings'!$B$7,"Expiring soon","OK")))))</f>
        <v/>
      </c>
      <c r="N300" s="16">
        <f>IF($F300="","",$K300*N(IFERROR(INDEX('Catalogue'!$E$3:$E$82,MATCH($B300,'Catalogue'!$A$3:$A$82,0)),"")))</f>
        <v/>
      </c>
      <c r="O300" s="14">
        <f>IF(AND(ISNUMBER($L300),$L300&lt;='Settings'!$B$7,N($K300)&gt;0),SUMPRODUCT(($L$3:$L300&lt;='Settings'!$B$7)*ISNUMBER($L$3:$L300)*($K$3:$K300&gt;0)),"")</f>
        <v/>
      </c>
    </row>
    <row r="301">
      <c r="A301" s="5" t="n"/>
      <c r="B301" s="4" t="n"/>
      <c r="C301" s="15">
        <f>IF($B301="","",IFERROR(INDEX('Catalogue'!$B$3:$B$82,MATCH($B301,'Catalogue'!$A$3:$A$82,0)),""))</f>
        <v/>
      </c>
      <c r="D301" s="17">
        <f>IF($B301="","",IFERROR(INDEX('Catalogue'!$C$3:$C$82,MATCH($B301,'Catalogue'!$A$3:$A$82,0)),""))</f>
        <v/>
      </c>
      <c r="E301" s="17">
        <f>IF($B301="","",IFERROR(INDEX('Catalogue'!$D$3:$D$82,MATCH($B301,'Catalogue'!$A$3:$A$82,0)),""))</f>
        <v/>
      </c>
      <c r="F301" s="18" t="n"/>
      <c r="G301" s="5" t="n"/>
      <c r="H301" s="6" t="n"/>
      <c r="I301" s="6" t="n"/>
      <c r="J301" s="14">
        <f>IF($F301="","",COUNTIFS('Placements'!$E$3:$E$1002,$F301))</f>
        <v/>
      </c>
      <c r="K301" s="14">
        <f>IF($F301="","",N($H301)-N($I301)-N($J301))</f>
        <v/>
      </c>
      <c r="L301" s="14">
        <f>IF(OR($F301="",$G301=""),"",$G301-'Settings'!$B$6)</f>
        <v/>
      </c>
      <c r="M301" s="15">
        <f>IF(OR($F301="",$G301=""),"",IF($K301&lt;=0,"",IF($L301&lt;0,"Expired",IF($L301&lt;='Settings'!$B$8,"Within 30 days",IF($L301&lt;='Settings'!$B$7,"Expiring soon","OK")))))</f>
        <v/>
      </c>
      <c r="N301" s="16">
        <f>IF($F301="","",$K301*N(IFERROR(INDEX('Catalogue'!$E$3:$E$82,MATCH($B301,'Catalogue'!$A$3:$A$82,0)),"")))</f>
        <v/>
      </c>
      <c r="O301" s="14">
        <f>IF(AND(ISNUMBER($L301),$L301&lt;='Settings'!$B$7,N($K301)&gt;0),SUMPRODUCT(($L$3:$L301&lt;='Settings'!$B$7)*ISNUMBER($L$3:$L301)*($K$3:$K301&gt;0)),"")</f>
        <v/>
      </c>
    </row>
    <row r="302">
      <c r="A302" s="5" t="n"/>
      <c r="B302" s="4" t="n"/>
      <c r="C302" s="15">
        <f>IF($B302="","",IFERROR(INDEX('Catalogue'!$B$3:$B$82,MATCH($B302,'Catalogue'!$A$3:$A$82,0)),""))</f>
        <v/>
      </c>
      <c r="D302" s="17">
        <f>IF($B302="","",IFERROR(INDEX('Catalogue'!$C$3:$C$82,MATCH($B302,'Catalogue'!$A$3:$A$82,0)),""))</f>
        <v/>
      </c>
      <c r="E302" s="17">
        <f>IF($B302="","",IFERROR(INDEX('Catalogue'!$D$3:$D$82,MATCH($B302,'Catalogue'!$A$3:$A$82,0)),""))</f>
        <v/>
      </c>
      <c r="F302" s="18" t="n"/>
      <c r="G302" s="5" t="n"/>
      <c r="H302" s="6" t="n"/>
      <c r="I302" s="6" t="n"/>
      <c r="J302" s="14">
        <f>IF($F302="","",COUNTIFS('Placements'!$E$3:$E$1002,$F302))</f>
        <v/>
      </c>
      <c r="K302" s="14">
        <f>IF($F302="","",N($H302)-N($I302)-N($J302))</f>
        <v/>
      </c>
      <c r="L302" s="14">
        <f>IF(OR($F302="",$G302=""),"",$G302-'Settings'!$B$6)</f>
        <v/>
      </c>
      <c r="M302" s="15">
        <f>IF(OR($F302="",$G302=""),"",IF($K302&lt;=0,"",IF($L302&lt;0,"Expired",IF($L302&lt;='Settings'!$B$8,"Within 30 days",IF($L302&lt;='Settings'!$B$7,"Expiring soon","OK")))))</f>
        <v/>
      </c>
      <c r="N302" s="16">
        <f>IF($F302="","",$K302*N(IFERROR(INDEX('Catalogue'!$E$3:$E$82,MATCH($B302,'Catalogue'!$A$3:$A$82,0)),"")))</f>
        <v/>
      </c>
      <c r="O302" s="14">
        <f>IF(AND(ISNUMBER($L302),$L302&lt;='Settings'!$B$7,N($K302)&gt;0),SUMPRODUCT(($L$3:$L302&lt;='Settings'!$B$7)*ISNUMBER($L$3:$L302)*($K$3:$K302&gt;0)),"")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O302"/>
  <mergeCells count="1">
    <mergeCell ref="A1:L1"/>
  </mergeCells>
  <conditionalFormatting sqref="M3:M302">
    <cfRule type="expression" priority="1" dxfId="0">
      <formula>OR(M3="Expired",M3="Within 30 days")</formula>
    </cfRule>
    <cfRule type="expression" priority="2" dxfId="2">
      <formula>M3="Expiring soon"</formula>
    </cfRule>
  </conditionalFormatting>
  <conditionalFormatting sqref="K3:K302">
    <cfRule type="expression" priority="3" dxfId="0">
      <formula>AND(ISNUMBER(K3),K3&lt;0)</formula>
    </cfRule>
  </conditionalFormatting>
  <dataValidations count="1">
    <dataValidation sqref="B3:B302" showDropDown="0" showInputMessage="0" showErrorMessage="0" allowBlank="1" errorTitle="Not in the list" error="Pick from the list." type="list">
      <formula1>='Catalogue'!$A$3:$A$82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9C4221"/>
    <outlinePr summaryBelow="1" summaryRight="1"/>
    <pageSetUpPr fitToPage="1"/>
  </sheetPr>
  <dimension ref="A1:L10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4" customWidth="1" min="4" max="4"/>
    <col width="13" customWidth="1" min="5" max="5"/>
    <col width="18" customWidth="1" min="6" max="6"/>
    <col width="16" customWidth="1" min="7" max="7"/>
    <col width="18" customWidth="1" min="8" max="8"/>
    <col width="12" customWidth="1" min="9" max="9"/>
    <col width="11" customWidth="1" min="10" max="10"/>
    <col width="18" customWidth="1" min="11" max="11"/>
    <col width="8" customWidth="1" min="12" max="12"/>
  </cols>
  <sheetData>
    <row r="1" ht="22" customHeight="1">
      <c r="A1" s="11" t="inlineStr">
        <is>
          <t>Sample data: delete it and start. How to clear it is on the How to use sheet.</t>
        </is>
      </c>
    </row>
    <row r="2" ht="34" customHeight="1">
      <c r="A2" s="7" t="inlineStr">
        <is>
          <t>Date</t>
        </is>
      </c>
      <c r="B2" s="7" t="inlineStr">
        <is>
          <t>Patient / file no.</t>
        </is>
      </c>
      <c r="C2" s="7" t="inlineStr">
        <is>
          <t>Tooth (FDI)</t>
        </is>
      </c>
      <c r="D2" s="7" t="inlineStr">
        <is>
          <t>Reference</t>
        </is>
      </c>
      <c r="E2" s="7" t="inlineStr">
        <is>
          <t>Lot no.</t>
        </is>
      </c>
      <c r="F2" s="7" t="inlineStr">
        <is>
          <t>Surgeon</t>
        </is>
      </c>
      <c r="G2" s="7" t="inlineStr">
        <is>
          <t>Notes</t>
        </is>
      </c>
      <c r="H2" s="7" t="inlineStr">
        <is>
          <t>System</t>
        </is>
      </c>
      <c r="I2" s="7" t="inlineStr">
        <is>
          <t>Size</t>
        </is>
      </c>
      <c r="J2" s="7" t="inlineStr">
        <is>
          <t>Lot expiry</t>
        </is>
      </c>
      <c r="K2" s="7" t="inlineStr">
        <is>
          <t>Check</t>
        </is>
      </c>
      <c r="L2" s="7" t="inlineStr">
        <is>
          <t>Trace match</t>
        </is>
      </c>
    </row>
    <row r="3">
      <c r="A3" s="5" t="n">
        <v>46033</v>
      </c>
      <c r="B3" s="4" t="inlineStr">
        <is>
          <t>Joud Al Omari · D-1333</t>
        </is>
      </c>
      <c r="C3" s="18" t="inlineStr">
        <is>
          <t>46</t>
        </is>
      </c>
      <c r="D3" s="4" t="inlineStr">
        <is>
          <t>KT-450100</t>
        </is>
      </c>
      <c r="E3" s="18" t="inlineStr">
        <is>
          <t>KT70905</t>
        </is>
      </c>
      <c r="F3" s="4" t="inlineStr">
        <is>
          <t>Dr Karim Fawzy</t>
        </is>
      </c>
      <c r="G3" s="4" t="inlineStr">
        <is>
          <t>Immediate</t>
        </is>
      </c>
      <c r="H3" s="15">
        <f>IF($D3="","",IFERROR(INDEX('Catalogue'!$B$3:$B$82,MATCH($D3,'Catalogue'!$A$3:$A$82,0)),""))</f>
        <v/>
      </c>
      <c r="I3" s="15">
        <f>IF($D3="","",IFERROR("Ø"&amp;INDEX('Catalogue'!$C$3:$C$82,MATCH($D3,'Catalogue'!$A$3:$A$82,0))&amp;" × "&amp;INDEX('Catalogue'!$D$3:$D$82,MATCH($D3,'Catalogue'!$A$3:$A$82,0)),""))</f>
        <v/>
      </c>
      <c r="J3" s="19">
        <f>IF($E3="","",IFERROR(INDEX('Stock by lot'!$G$3:$G$302,MATCH($E3,'Stock by lot'!$F$3:$F$302,0)),""))</f>
        <v/>
      </c>
      <c r="K3" s="15">
        <f>IF($E3="","",IF($J3="","Lot not in stock",IF(AND($A3&lt;&gt;"",$J3&lt;$A3),"Expired on the day","OK")))</f>
        <v/>
      </c>
      <c r="L3" s="14">
        <f>IF(OR($E3="",'Lot trace'!$B$4=""),"",IF($E3='Lot trace'!$B$4,COUNTIF($E$3:$E3,'Lot trace'!$B$4),""))</f>
        <v/>
      </c>
    </row>
    <row r="4">
      <c r="A4" s="5" t="n">
        <v>46036</v>
      </c>
      <c r="B4" s="4" t="inlineStr">
        <is>
          <t>Zaid Al Saqr · D-1438</t>
        </is>
      </c>
      <c r="C4" s="18" t="inlineStr">
        <is>
          <t>44</t>
        </is>
      </c>
      <c r="D4" s="4" t="inlineStr">
        <is>
          <t>OB-410080</t>
        </is>
      </c>
      <c r="E4" s="18" t="inlineStr">
        <is>
          <t>OB72077</t>
        </is>
      </c>
      <c r="F4" s="4" t="inlineStr">
        <is>
          <t>Dr Hind Al Zahrani</t>
        </is>
      </c>
      <c r="G4" s="4" t="n"/>
      <c r="H4" s="15">
        <f>IF($D4="","",IFERROR(INDEX('Catalogue'!$B$3:$B$82,MATCH($D4,'Catalogue'!$A$3:$A$82,0)),""))</f>
        <v/>
      </c>
      <c r="I4" s="15">
        <f>IF($D4="","",IFERROR("Ø"&amp;INDEX('Catalogue'!$C$3:$C$82,MATCH($D4,'Catalogue'!$A$3:$A$82,0))&amp;" × "&amp;INDEX('Catalogue'!$D$3:$D$82,MATCH($D4,'Catalogue'!$A$3:$A$82,0)),""))</f>
        <v/>
      </c>
      <c r="J4" s="19">
        <f>IF($E4="","",IFERROR(INDEX('Stock by lot'!$G$3:$G$302,MATCH($E4,'Stock by lot'!$F$3:$F$302,0)),""))</f>
        <v/>
      </c>
      <c r="K4" s="15">
        <f>IF($E4="","",IF($J4="","Lot not in stock",IF(AND($A4&lt;&gt;"",$J4&lt;$A4),"Expired on the day","OK")))</f>
        <v/>
      </c>
      <c r="L4" s="14">
        <f>IF(OR($E4="",'Lot trace'!$B$4=""),"",IF($E4='Lot trace'!$B$4,COUNTIF($E$3:$E4,'Lot trace'!$B$4),""))</f>
        <v/>
      </c>
    </row>
    <row r="5">
      <c r="A5" s="5" t="n">
        <v>46040</v>
      </c>
      <c r="B5" s="4" t="inlineStr">
        <is>
          <t>Naif Al Qahtani · D-1298</t>
        </is>
      </c>
      <c r="C5" s="18" t="inlineStr">
        <is>
          <t>25</t>
        </is>
      </c>
      <c r="D5" s="4" t="inlineStr">
        <is>
          <t>NX-420100</t>
        </is>
      </c>
      <c r="E5" s="18" t="inlineStr">
        <is>
          <t>NX73297</t>
        </is>
      </c>
      <c r="F5" s="4" t="inlineStr">
        <is>
          <t>Dr Karim Fawzy</t>
        </is>
      </c>
      <c r="G5" s="4" t="n"/>
      <c r="H5" s="15">
        <f>IF($D5="","",IFERROR(INDEX('Catalogue'!$B$3:$B$82,MATCH($D5,'Catalogue'!$A$3:$A$82,0)),""))</f>
        <v/>
      </c>
      <c r="I5" s="15">
        <f>IF($D5="","",IFERROR("Ø"&amp;INDEX('Catalogue'!$C$3:$C$82,MATCH($D5,'Catalogue'!$A$3:$A$82,0))&amp;" × "&amp;INDEX('Catalogue'!$D$3:$D$82,MATCH($D5,'Catalogue'!$A$3:$A$82,0)),""))</f>
        <v/>
      </c>
      <c r="J5" s="19">
        <f>IF($E5="","",IFERROR(INDEX('Stock by lot'!$G$3:$G$302,MATCH($E5,'Stock by lot'!$F$3:$F$302,0)),""))</f>
        <v/>
      </c>
      <c r="K5" s="15">
        <f>IF($E5="","",IF($J5="","Lot not in stock",IF(AND($A5&lt;&gt;"",$J5&lt;$A5),"Expired on the day","OK")))</f>
        <v/>
      </c>
      <c r="L5" s="14">
        <f>IF(OR($E5="",'Lot trace'!$B$4=""),"",IF($E5='Lot trace'!$B$4,COUNTIF($E$3:$E5,'Lot trace'!$B$4),""))</f>
        <v/>
      </c>
    </row>
    <row r="6">
      <c r="A6" s="5" t="n">
        <v>46040</v>
      </c>
      <c r="B6" s="4" t="inlineStr">
        <is>
          <t>Asmaa Al Juhani · D-1291</t>
        </is>
      </c>
      <c r="C6" s="18" t="inlineStr">
        <is>
          <t>36</t>
        </is>
      </c>
      <c r="D6" s="4" t="inlineStr">
        <is>
          <t>KT-500100</t>
        </is>
      </c>
      <c r="E6" s="18" t="inlineStr">
        <is>
          <t>KT71491</t>
        </is>
      </c>
      <c r="F6" s="4" t="inlineStr">
        <is>
          <t>Dr Karim Fawzy</t>
        </is>
      </c>
      <c r="G6" s="4" t="n"/>
      <c r="H6" s="15">
        <f>IF($D6="","",IFERROR(INDEX('Catalogue'!$B$3:$B$82,MATCH($D6,'Catalogue'!$A$3:$A$82,0)),""))</f>
        <v/>
      </c>
      <c r="I6" s="15">
        <f>IF($D6="","",IFERROR("Ø"&amp;INDEX('Catalogue'!$C$3:$C$82,MATCH($D6,'Catalogue'!$A$3:$A$82,0))&amp;" × "&amp;INDEX('Catalogue'!$D$3:$D$82,MATCH($D6,'Catalogue'!$A$3:$A$82,0)),""))</f>
        <v/>
      </c>
      <c r="J6" s="19">
        <f>IF($E6="","",IFERROR(INDEX('Stock by lot'!$G$3:$G$302,MATCH($E6,'Stock by lot'!$F$3:$F$302,0)),""))</f>
        <v/>
      </c>
      <c r="K6" s="15">
        <f>IF($E6="","",IF($J6="","Lot not in stock",IF(AND($A6&lt;&gt;"",$J6&lt;$A6),"Expired on the day","OK")))</f>
        <v/>
      </c>
      <c r="L6" s="14">
        <f>IF(OR($E6="",'Lot trace'!$B$4=""),"",IF($E6='Lot trace'!$B$4,COUNTIF($E$3:$E6,'Lot trace'!$B$4),""))</f>
        <v/>
      </c>
    </row>
    <row r="7">
      <c r="A7" s="5" t="n">
        <v>46041</v>
      </c>
      <c r="B7" s="4" t="inlineStr">
        <is>
          <t>Lina Abdulrahman · D-1221</t>
        </is>
      </c>
      <c r="C7" s="18" t="inlineStr">
        <is>
          <t>36</t>
        </is>
      </c>
      <c r="D7" s="4" t="inlineStr">
        <is>
          <t>KT-450085</t>
        </is>
      </c>
      <c r="E7" s="18" t="inlineStr">
        <is>
          <t>KT70826</t>
        </is>
      </c>
      <c r="F7" s="4" t="inlineStr">
        <is>
          <t>Dr Tarek Hamdy</t>
        </is>
      </c>
      <c r="G7" s="4" t="inlineStr">
        <is>
          <t>Immediate</t>
        </is>
      </c>
      <c r="H7" s="15">
        <f>IF($D7="","",IFERROR(INDEX('Catalogue'!$B$3:$B$82,MATCH($D7,'Catalogue'!$A$3:$A$82,0)),""))</f>
        <v/>
      </c>
      <c r="I7" s="15">
        <f>IF($D7="","",IFERROR("Ø"&amp;INDEX('Catalogue'!$C$3:$C$82,MATCH($D7,'Catalogue'!$A$3:$A$82,0))&amp;" × "&amp;INDEX('Catalogue'!$D$3:$D$82,MATCH($D7,'Catalogue'!$A$3:$A$82,0)),""))</f>
        <v/>
      </c>
      <c r="J7" s="19">
        <f>IF($E7="","",IFERROR(INDEX('Stock by lot'!$G$3:$G$302,MATCH($E7,'Stock by lot'!$F$3:$F$302,0)),""))</f>
        <v/>
      </c>
      <c r="K7" s="15">
        <f>IF($E7="","",IF($J7="","Lot not in stock",IF(AND($A7&lt;&gt;"",$J7&lt;$A7),"Expired on the day","OK")))</f>
        <v/>
      </c>
      <c r="L7" s="14">
        <f>IF(OR($E7="",'Lot trace'!$B$4=""),"",IF($E7='Lot trace'!$B$4,COUNTIF($E$3:$E7,'Lot trace'!$B$4),""))</f>
        <v/>
      </c>
    </row>
    <row r="8">
      <c r="A8" s="5" t="n">
        <v>46043</v>
      </c>
      <c r="B8" s="4" t="inlineStr">
        <is>
          <t>Rana Al Husseini · D-1431</t>
        </is>
      </c>
      <c r="C8" s="18" t="inlineStr">
        <is>
          <t>45</t>
        </is>
      </c>
      <c r="D8" s="4" t="inlineStr">
        <is>
          <t>OB-410100</t>
        </is>
      </c>
      <c r="E8" s="18" t="inlineStr">
        <is>
          <t>OB72310</t>
        </is>
      </c>
      <c r="F8" s="4" t="inlineStr">
        <is>
          <t>Dr Hind Al Zahrani</t>
        </is>
      </c>
      <c r="G8" s="4" t="n"/>
      <c r="H8" s="15">
        <f>IF($D8="","",IFERROR(INDEX('Catalogue'!$B$3:$B$82,MATCH($D8,'Catalogue'!$A$3:$A$82,0)),""))</f>
        <v/>
      </c>
      <c r="I8" s="15">
        <f>IF($D8="","",IFERROR("Ø"&amp;INDEX('Catalogue'!$C$3:$C$82,MATCH($D8,'Catalogue'!$A$3:$A$82,0))&amp;" × "&amp;INDEX('Catalogue'!$D$3:$D$82,MATCH($D8,'Catalogue'!$A$3:$A$82,0)),""))</f>
        <v/>
      </c>
      <c r="J8" s="19">
        <f>IF($E8="","",IFERROR(INDEX('Stock by lot'!$G$3:$G$302,MATCH($E8,'Stock by lot'!$F$3:$F$302,0)),""))</f>
        <v/>
      </c>
      <c r="K8" s="15">
        <f>IF($E8="","",IF($J8="","Lot not in stock",IF(AND($A8&lt;&gt;"",$J8&lt;$A8),"Expired on the day","OK")))</f>
        <v/>
      </c>
      <c r="L8" s="14">
        <f>IF(OR($E8="",'Lot trace'!$B$4=""),"",IF($E8='Lot trace'!$B$4,COUNTIF($E$3:$E8,'Lot trace'!$B$4),""))</f>
        <v/>
      </c>
    </row>
    <row r="9">
      <c r="A9" s="5" t="n">
        <v>46047</v>
      </c>
      <c r="B9" s="4" t="inlineStr">
        <is>
          <t>Asmaa Al Juhani · D-1291</t>
        </is>
      </c>
      <c r="C9" s="18" t="inlineStr">
        <is>
          <t>35</t>
        </is>
      </c>
      <c r="D9" s="4" t="inlineStr">
        <is>
          <t>OB-410100</t>
        </is>
      </c>
      <c r="E9" s="18" t="inlineStr">
        <is>
          <t>OB72310</t>
        </is>
      </c>
      <c r="F9" s="4" t="inlineStr">
        <is>
          <t>Dr Hind Al Zahrani</t>
        </is>
      </c>
      <c r="G9" s="4" t="n"/>
      <c r="H9" s="15">
        <f>IF($D9="","",IFERROR(INDEX('Catalogue'!$B$3:$B$82,MATCH($D9,'Catalogue'!$A$3:$A$82,0)),""))</f>
        <v/>
      </c>
      <c r="I9" s="15">
        <f>IF($D9="","",IFERROR("Ø"&amp;INDEX('Catalogue'!$C$3:$C$82,MATCH($D9,'Catalogue'!$A$3:$A$82,0))&amp;" × "&amp;INDEX('Catalogue'!$D$3:$D$82,MATCH($D9,'Catalogue'!$A$3:$A$82,0)),""))</f>
        <v/>
      </c>
      <c r="J9" s="19">
        <f>IF($E9="","",IFERROR(INDEX('Stock by lot'!$G$3:$G$302,MATCH($E9,'Stock by lot'!$F$3:$F$302,0)),""))</f>
        <v/>
      </c>
      <c r="K9" s="15">
        <f>IF($E9="","",IF($J9="","Lot not in stock",IF(AND($A9&lt;&gt;"",$J9&lt;$A9),"Expired on the day","OK")))</f>
        <v/>
      </c>
      <c r="L9" s="14">
        <f>IF(OR($E9="",'Lot trace'!$B$4=""),"",IF($E9='Lot trace'!$B$4,COUNTIF($E$3:$E9,'Lot trace'!$B$4),""))</f>
        <v/>
      </c>
    </row>
    <row r="10">
      <c r="A10" s="5" t="n">
        <v>46048</v>
      </c>
      <c r="B10" s="4" t="inlineStr">
        <is>
          <t>Abdulmalik Al Asiri · D-1424</t>
        </is>
      </c>
      <c r="C10" s="18" t="inlineStr">
        <is>
          <t>47</t>
        </is>
      </c>
      <c r="D10" s="4" t="inlineStr">
        <is>
          <t>KT-450100</t>
        </is>
      </c>
      <c r="E10" s="18" t="inlineStr">
        <is>
          <t>KT70905</t>
        </is>
      </c>
      <c r="F10" s="4" t="inlineStr">
        <is>
          <t>Dr Tarek Hamdy</t>
        </is>
      </c>
      <c r="G10" s="4" t="inlineStr">
        <is>
          <t>With bone graft</t>
        </is>
      </c>
      <c r="H10" s="15">
        <f>IF($D10="","",IFERROR(INDEX('Catalogue'!$B$3:$B$82,MATCH($D10,'Catalogue'!$A$3:$A$82,0)),""))</f>
        <v/>
      </c>
      <c r="I10" s="15">
        <f>IF($D10="","",IFERROR("Ø"&amp;INDEX('Catalogue'!$C$3:$C$82,MATCH($D10,'Catalogue'!$A$3:$A$82,0))&amp;" × "&amp;INDEX('Catalogue'!$D$3:$D$82,MATCH($D10,'Catalogue'!$A$3:$A$82,0)),""))</f>
        <v/>
      </c>
      <c r="J10" s="19">
        <f>IF($E10="","",IFERROR(INDEX('Stock by lot'!$G$3:$G$302,MATCH($E10,'Stock by lot'!$F$3:$F$302,0)),""))</f>
        <v/>
      </c>
      <c r="K10" s="15">
        <f>IF($E10="","",IF($J10="","Lot not in stock",IF(AND($A10&lt;&gt;"",$J10&lt;$A10),"Expired on the day","OK")))</f>
        <v/>
      </c>
      <c r="L10" s="14">
        <f>IF(OR($E10="",'Lot trace'!$B$4=""),"",IF($E10='Lot trace'!$B$4,COUNTIF($E$3:$E10,'Lot trace'!$B$4),""))</f>
        <v/>
      </c>
    </row>
    <row r="11">
      <c r="A11" s="5" t="n">
        <v>46050</v>
      </c>
      <c r="B11" s="4" t="inlineStr">
        <is>
          <t>Shahad Al Ghamdi · D-1375</t>
        </is>
      </c>
      <c r="C11" s="18" t="inlineStr">
        <is>
          <t>14</t>
        </is>
      </c>
      <c r="D11" s="4" t="inlineStr">
        <is>
          <t>OB-410100</t>
        </is>
      </c>
      <c r="E11" s="18" t="inlineStr">
        <is>
          <t>OB72310</t>
        </is>
      </c>
      <c r="F11" s="4" t="inlineStr">
        <is>
          <t>Dr Hind Al Zahrani</t>
        </is>
      </c>
      <c r="G11" s="4" t="inlineStr">
        <is>
          <t>With bone graft</t>
        </is>
      </c>
      <c r="H11" s="15">
        <f>IF($D11="","",IFERROR(INDEX('Catalogue'!$B$3:$B$82,MATCH($D11,'Catalogue'!$A$3:$A$82,0)),""))</f>
        <v/>
      </c>
      <c r="I11" s="15">
        <f>IF($D11="","",IFERROR("Ø"&amp;INDEX('Catalogue'!$C$3:$C$82,MATCH($D11,'Catalogue'!$A$3:$A$82,0))&amp;" × "&amp;INDEX('Catalogue'!$D$3:$D$82,MATCH($D11,'Catalogue'!$A$3:$A$82,0)),""))</f>
        <v/>
      </c>
      <c r="J11" s="19">
        <f>IF($E11="","",IFERROR(INDEX('Stock by lot'!$G$3:$G$302,MATCH($E11,'Stock by lot'!$F$3:$F$302,0)),""))</f>
        <v/>
      </c>
      <c r="K11" s="15">
        <f>IF($E11="","",IF($J11="","Lot not in stock",IF(AND($A11&lt;&gt;"",$J11&lt;$A11),"Expired on the day","OK")))</f>
        <v/>
      </c>
      <c r="L11" s="14">
        <f>IF(OR($E11="",'Lot trace'!$B$4=""),"",IF($E11='Lot trace'!$B$4,COUNTIF($E$3:$E11,'Lot trace'!$B$4),""))</f>
        <v/>
      </c>
    </row>
    <row r="12">
      <c r="A12" s="5" t="n">
        <v>46050</v>
      </c>
      <c r="B12" s="4" t="inlineStr">
        <is>
          <t>Saud Al Mutrafi · D-1410</t>
        </is>
      </c>
      <c r="C12" s="18" t="inlineStr">
        <is>
          <t>16</t>
        </is>
      </c>
      <c r="D12" s="4" t="inlineStr">
        <is>
          <t>KT-500085</t>
        </is>
      </c>
      <c r="E12" s="18" t="inlineStr">
        <is>
          <t>KT71183</t>
        </is>
      </c>
      <c r="F12" s="4" t="inlineStr">
        <is>
          <t>Dr Hind Al Zahrani</t>
        </is>
      </c>
      <c r="G12" s="4" t="inlineStr">
        <is>
          <t>Sinus lift</t>
        </is>
      </c>
      <c r="H12" s="15">
        <f>IF($D12="","",IFERROR(INDEX('Catalogue'!$B$3:$B$82,MATCH($D12,'Catalogue'!$A$3:$A$82,0)),""))</f>
        <v/>
      </c>
      <c r="I12" s="15">
        <f>IF($D12="","",IFERROR("Ø"&amp;INDEX('Catalogue'!$C$3:$C$82,MATCH($D12,'Catalogue'!$A$3:$A$82,0))&amp;" × "&amp;INDEX('Catalogue'!$D$3:$D$82,MATCH($D12,'Catalogue'!$A$3:$A$82,0)),""))</f>
        <v/>
      </c>
      <c r="J12" s="19">
        <f>IF($E12="","",IFERROR(INDEX('Stock by lot'!$G$3:$G$302,MATCH($E12,'Stock by lot'!$F$3:$F$302,0)),""))</f>
        <v/>
      </c>
      <c r="K12" s="15">
        <f>IF($E12="","",IF($J12="","Lot not in stock",IF(AND($A12&lt;&gt;"",$J12&lt;$A12),"Expired on the day","OK")))</f>
        <v/>
      </c>
      <c r="L12" s="14">
        <f>IF(OR($E12="",'Lot trace'!$B$4=""),"",IF($E12='Lot trace'!$B$4,COUNTIF($E$3:$E12,'Lot trace'!$B$4),""))</f>
        <v/>
      </c>
    </row>
    <row r="13">
      <c r="A13" s="5" t="n">
        <v>46054</v>
      </c>
      <c r="B13" s="4" t="inlineStr">
        <is>
          <t>Saud Al Mutrafi · D-1410</t>
        </is>
      </c>
      <c r="C13" s="18" t="inlineStr">
        <is>
          <t>26</t>
        </is>
      </c>
      <c r="D13" s="4" t="inlineStr">
        <is>
          <t>KT-450100</t>
        </is>
      </c>
      <c r="E13" s="18" t="inlineStr">
        <is>
          <t>KT70905</t>
        </is>
      </c>
      <c r="F13" s="4" t="inlineStr">
        <is>
          <t>Dr Karim Fawzy</t>
        </is>
      </c>
      <c r="G13" s="4" t="n"/>
      <c r="H13" s="15">
        <f>IF($D13="","",IFERROR(INDEX('Catalogue'!$B$3:$B$82,MATCH($D13,'Catalogue'!$A$3:$A$82,0)),""))</f>
        <v/>
      </c>
      <c r="I13" s="15">
        <f>IF($D13="","",IFERROR("Ø"&amp;INDEX('Catalogue'!$C$3:$C$82,MATCH($D13,'Catalogue'!$A$3:$A$82,0))&amp;" × "&amp;INDEX('Catalogue'!$D$3:$D$82,MATCH($D13,'Catalogue'!$A$3:$A$82,0)),""))</f>
        <v/>
      </c>
      <c r="J13" s="19">
        <f>IF($E13="","",IFERROR(INDEX('Stock by lot'!$G$3:$G$302,MATCH($E13,'Stock by lot'!$F$3:$F$302,0)),""))</f>
        <v/>
      </c>
      <c r="K13" s="15">
        <f>IF($E13="","",IF($J13="","Lot not in stock",IF(AND($A13&lt;&gt;"",$J13&lt;$A13),"Expired on the day","OK")))</f>
        <v/>
      </c>
      <c r="L13" s="14">
        <f>IF(OR($E13="",'Lot trace'!$B$4=""),"",IF($E13='Lot trace'!$B$4,COUNTIF($E$3:$E13,'Lot trace'!$B$4),""))</f>
        <v/>
      </c>
    </row>
    <row r="14">
      <c r="A14" s="5" t="n">
        <v>46054</v>
      </c>
      <c r="B14" s="4" t="inlineStr">
        <is>
          <t>Asmaa Al Juhani · D-1291</t>
        </is>
      </c>
      <c r="C14" s="18" t="inlineStr">
        <is>
          <t>46</t>
        </is>
      </c>
      <c r="D14" s="4" t="inlineStr">
        <is>
          <t>KT-500100</t>
        </is>
      </c>
      <c r="E14" s="18" t="inlineStr">
        <is>
          <t>KT71491</t>
        </is>
      </c>
      <c r="F14" s="4" t="inlineStr">
        <is>
          <t>Dr Hind Al Zahrani</t>
        </is>
      </c>
      <c r="G14" s="4" t="n"/>
      <c r="H14" s="15">
        <f>IF($D14="","",IFERROR(INDEX('Catalogue'!$B$3:$B$82,MATCH($D14,'Catalogue'!$A$3:$A$82,0)),""))</f>
        <v/>
      </c>
      <c r="I14" s="15">
        <f>IF($D14="","",IFERROR("Ø"&amp;INDEX('Catalogue'!$C$3:$C$82,MATCH($D14,'Catalogue'!$A$3:$A$82,0))&amp;" × "&amp;INDEX('Catalogue'!$D$3:$D$82,MATCH($D14,'Catalogue'!$A$3:$A$82,0)),""))</f>
        <v/>
      </c>
      <c r="J14" s="19">
        <f>IF($E14="","",IFERROR(INDEX('Stock by lot'!$G$3:$G$302,MATCH($E14,'Stock by lot'!$F$3:$F$302,0)),""))</f>
        <v/>
      </c>
      <c r="K14" s="15">
        <f>IF($E14="","",IF($J14="","Lot not in stock",IF(AND($A14&lt;&gt;"",$J14&lt;$A14),"Expired on the day","OK")))</f>
        <v/>
      </c>
      <c r="L14" s="14">
        <f>IF(OR($E14="",'Lot trace'!$B$4=""),"",IF($E14='Lot trace'!$B$4,COUNTIF($E$3:$E14,'Lot trace'!$B$4),""))</f>
        <v/>
      </c>
    </row>
    <row r="15">
      <c r="A15" s="5" t="n">
        <v>46055</v>
      </c>
      <c r="B15" s="4" t="inlineStr">
        <is>
          <t>Alaa Yahya · D-1389</t>
        </is>
      </c>
      <c r="C15" s="18" t="inlineStr">
        <is>
          <t>34</t>
        </is>
      </c>
      <c r="D15" s="4" t="inlineStr">
        <is>
          <t>NX-420100</t>
        </is>
      </c>
      <c r="E15" s="18" t="inlineStr">
        <is>
          <t>NX73297</t>
        </is>
      </c>
      <c r="F15" s="4" t="inlineStr">
        <is>
          <t>Dr Karim Fawzy</t>
        </is>
      </c>
      <c r="G15" s="4" t="n"/>
      <c r="H15" s="15">
        <f>IF($D15="","",IFERROR(INDEX('Catalogue'!$B$3:$B$82,MATCH($D15,'Catalogue'!$A$3:$A$82,0)),""))</f>
        <v/>
      </c>
      <c r="I15" s="15">
        <f>IF($D15="","",IFERROR("Ø"&amp;INDEX('Catalogue'!$C$3:$C$82,MATCH($D15,'Catalogue'!$A$3:$A$82,0))&amp;" × "&amp;INDEX('Catalogue'!$D$3:$D$82,MATCH($D15,'Catalogue'!$A$3:$A$82,0)),""))</f>
        <v/>
      </c>
      <c r="J15" s="19">
        <f>IF($E15="","",IFERROR(INDEX('Stock by lot'!$G$3:$G$302,MATCH($E15,'Stock by lot'!$F$3:$F$302,0)),""))</f>
        <v/>
      </c>
      <c r="K15" s="15">
        <f>IF($E15="","",IF($J15="","Lot not in stock",IF(AND($A15&lt;&gt;"",$J15&lt;$A15),"Expired on the day","OK")))</f>
        <v/>
      </c>
      <c r="L15" s="14">
        <f>IF(OR($E15="",'Lot trace'!$B$4=""),"",IF($E15='Lot trace'!$B$4,COUNTIF($E$3:$E15,'Lot trace'!$B$4),""))</f>
        <v/>
      </c>
    </row>
    <row r="16">
      <c r="A16" s="5" t="n">
        <v>46057</v>
      </c>
      <c r="B16" s="4" t="inlineStr">
        <is>
          <t>Shahad Al Ghamdi · D-1375</t>
        </is>
      </c>
      <c r="C16" s="18" t="inlineStr">
        <is>
          <t>45</t>
        </is>
      </c>
      <c r="D16" s="4" t="inlineStr">
        <is>
          <t>OB-410120</t>
        </is>
      </c>
      <c r="E16" s="18" t="inlineStr">
        <is>
          <t>OB72679</t>
        </is>
      </c>
      <c r="F16" s="4" t="inlineStr">
        <is>
          <t>Dr Karim Fawzy</t>
        </is>
      </c>
      <c r="G16" s="4" t="n"/>
      <c r="H16" s="15">
        <f>IF($D16="","",IFERROR(INDEX('Catalogue'!$B$3:$B$82,MATCH($D16,'Catalogue'!$A$3:$A$82,0)),""))</f>
        <v/>
      </c>
      <c r="I16" s="15">
        <f>IF($D16="","",IFERROR("Ø"&amp;INDEX('Catalogue'!$C$3:$C$82,MATCH($D16,'Catalogue'!$A$3:$A$82,0))&amp;" × "&amp;INDEX('Catalogue'!$D$3:$D$82,MATCH($D16,'Catalogue'!$A$3:$A$82,0)),""))</f>
        <v/>
      </c>
      <c r="J16" s="19">
        <f>IF($E16="","",IFERROR(INDEX('Stock by lot'!$G$3:$G$302,MATCH($E16,'Stock by lot'!$F$3:$F$302,0)),""))</f>
        <v/>
      </c>
      <c r="K16" s="15">
        <f>IF($E16="","",IF($J16="","Lot not in stock",IF(AND($A16&lt;&gt;"",$J16&lt;$A16),"Expired on the day","OK")))</f>
        <v/>
      </c>
      <c r="L16" s="14">
        <f>IF(OR($E16="",'Lot trace'!$B$4=""),"",IF($E16='Lot trace'!$B$4,COUNTIF($E$3:$E16,'Lot trace'!$B$4),""))</f>
        <v/>
      </c>
    </row>
    <row r="17">
      <c r="A17" s="5" t="n">
        <v>46061</v>
      </c>
      <c r="B17" s="4" t="inlineStr">
        <is>
          <t>Dana Al Harbi · D-1249</t>
        </is>
      </c>
      <c r="C17" s="18" t="inlineStr">
        <is>
          <t>25</t>
        </is>
      </c>
      <c r="D17" s="4" t="inlineStr">
        <is>
          <t>KT-400115</t>
        </is>
      </c>
      <c r="E17" s="18" t="inlineStr">
        <is>
          <t>KT70778</t>
        </is>
      </c>
      <c r="F17" s="4" t="inlineStr">
        <is>
          <t>Dr Hind Al Zahrani</t>
        </is>
      </c>
      <c r="G17" s="4" t="n"/>
      <c r="H17" s="15">
        <f>IF($D17="","",IFERROR(INDEX('Catalogue'!$B$3:$B$82,MATCH($D17,'Catalogue'!$A$3:$A$82,0)),""))</f>
        <v/>
      </c>
      <c r="I17" s="15">
        <f>IF($D17="","",IFERROR("Ø"&amp;INDEX('Catalogue'!$C$3:$C$82,MATCH($D17,'Catalogue'!$A$3:$A$82,0))&amp;" × "&amp;INDEX('Catalogue'!$D$3:$D$82,MATCH($D17,'Catalogue'!$A$3:$A$82,0)),""))</f>
        <v/>
      </c>
      <c r="J17" s="19">
        <f>IF($E17="","",IFERROR(INDEX('Stock by lot'!$G$3:$G$302,MATCH($E17,'Stock by lot'!$F$3:$F$302,0)),""))</f>
        <v/>
      </c>
      <c r="K17" s="15">
        <f>IF($E17="","",IF($J17="","Lot not in stock",IF(AND($A17&lt;&gt;"",$J17&lt;$A17),"Expired on the day","OK")))</f>
        <v/>
      </c>
      <c r="L17" s="14">
        <f>IF(OR($E17="",'Lot trace'!$B$4=""),"",IF($E17='Lot trace'!$B$4,COUNTIF($E$3:$E17,'Lot trace'!$B$4),""))</f>
        <v/>
      </c>
    </row>
    <row r="18">
      <c r="A18" s="5" t="n">
        <v>46062</v>
      </c>
      <c r="B18" s="4" t="inlineStr">
        <is>
          <t>Rana Al Husseini · D-1431</t>
        </is>
      </c>
      <c r="C18" s="18" t="inlineStr">
        <is>
          <t>15</t>
        </is>
      </c>
      <c r="D18" s="4" t="inlineStr">
        <is>
          <t>KT-400115</t>
        </is>
      </c>
      <c r="E18" s="18" t="inlineStr">
        <is>
          <t>KT70778</t>
        </is>
      </c>
      <c r="F18" s="4" t="inlineStr">
        <is>
          <t>Dr Karim Fawzy</t>
        </is>
      </c>
      <c r="G18" s="4" t="inlineStr">
        <is>
          <t>With bone graft</t>
        </is>
      </c>
      <c r="H18" s="15">
        <f>IF($D18="","",IFERROR(INDEX('Catalogue'!$B$3:$B$82,MATCH($D18,'Catalogue'!$A$3:$A$82,0)),""))</f>
        <v/>
      </c>
      <c r="I18" s="15">
        <f>IF($D18="","",IFERROR("Ø"&amp;INDEX('Catalogue'!$C$3:$C$82,MATCH($D18,'Catalogue'!$A$3:$A$82,0))&amp;" × "&amp;INDEX('Catalogue'!$D$3:$D$82,MATCH($D18,'Catalogue'!$A$3:$A$82,0)),""))</f>
        <v/>
      </c>
      <c r="J18" s="19">
        <f>IF($E18="","",IFERROR(INDEX('Stock by lot'!$G$3:$G$302,MATCH($E18,'Stock by lot'!$F$3:$F$302,0)),""))</f>
        <v/>
      </c>
      <c r="K18" s="15">
        <f>IF($E18="","",IF($J18="","Lot not in stock",IF(AND($A18&lt;&gt;"",$J18&lt;$A18),"Expired on the day","OK")))</f>
        <v/>
      </c>
      <c r="L18" s="14">
        <f>IF(OR($E18="",'Lot trace'!$B$4=""),"",IF($E18='Lot trace'!$B$4,COUNTIF($E$3:$E18,'Lot trace'!$B$4),""))</f>
        <v/>
      </c>
    </row>
    <row r="19">
      <c r="A19" s="5" t="n">
        <v>46064</v>
      </c>
      <c r="B19" s="4" t="inlineStr">
        <is>
          <t>Shahad Al Ghamdi · D-1375</t>
        </is>
      </c>
      <c r="C19" s="18" t="inlineStr">
        <is>
          <t>36</t>
        </is>
      </c>
      <c r="D19" s="4" t="inlineStr">
        <is>
          <t>OB-480100</t>
        </is>
      </c>
      <c r="E19" s="18" t="inlineStr">
        <is>
          <t>OB73105</t>
        </is>
      </c>
      <c r="F19" s="4" t="inlineStr">
        <is>
          <t>Dr Hind Al Zahrani</t>
        </is>
      </c>
      <c r="G19" s="4" t="n"/>
      <c r="H19" s="15">
        <f>IF($D19="","",IFERROR(INDEX('Catalogue'!$B$3:$B$82,MATCH($D19,'Catalogue'!$A$3:$A$82,0)),""))</f>
        <v/>
      </c>
      <c r="I19" s="15">
        <f>IF($D19="","",IFERROR("Ø"&amp;INDEX('Catalogue'!$C$3:$C$82,MATCH($D19,'Catalogue'!$A$3:$A$82,0))&amp;" × "&amp;INDEX('Catalogue'!$D$3:$D$82,MATCH($D19,'Catalogue'!$A$3:$A$82,0)),""))</f>
        <v/>
      </c>
      <c r="J19" s="19">
        <f>IF($E19="","",IFERROR(INDEX('Stock by lot'!$G$3:$G$302,MATCH($E19,'Stock by lot'!$F$3:$F$302,0)),""))</f>
        <v/>
      </c>
      <c r="K19" s="15">
        <f>IF($E19="","",IF($J19="","Lot not in stock",IF(AND($A19&lt;&gt;"",$J19&lt;$A19),"Expired on the day","OK")))</f>
        <v/>
      </c>
      <c r="L19" s="14">
        <f>IF(OR($E19="",'Lot trace'!$B$4=""),"",IF($E19='Lot trace'!$B$4,COUNTIF($E$3:$E19,'Lot trace'!$B$4),""))</f>
        <v/>
      </c>
    </row>
    <row r="20">
      <c r="A20" s="5" t="n">
        <v>46068</v>
      </c>
      <c r="B20" s="4" t="inlineStr">
        <is>
          <t>Fahad Al Baqami · D-1354</t>
        </is>
      </c>
      <c r="C20" s="18" t="inlineStr">
        <is>
          <t>37</t>
        </is>
      </c>
      <c r="D20" s="4" t="inlineStr">
        <is>
          <t>KT-450085</t>
        </is>
      </c>
      <c r="E20" s="18" t="inlineStr">
        <is>
          <t>KT70826</t>
        </is>
      </c>
      <c r="F20" s="4" t="inlineStr">
        <is>
          <t>Dr Karim Fawzy</t>
        </is>
      </c>
      <c r="G20" s="4" t="n"/>
      <c r="H20" s="15">
        <f>IF($D20="","",IFERROR(INDEX('Catalogue'!$B$3:$B$82,MATCH($D20,'Catalogue'!$A$3:$A$82,0)),""))</f>
        <v/>
      </c>
      <c r="I20" s="15">
        <f>IF($D20="","",IFERROR("Ø"&amp;INDEX('Catalogue'!$C$3:$C$82,MATCH($D20,'Catalogue'!$A$3:$A$82,0))&amp;" × "&amp;INDEX('Catalogue'!$D$3:$D$82,MATCH($D20,'Catalogue'!$A$3:$A$82,0)),""))</f>
        <v/>
      </c>
      <c r="J20" s="19">
        <f>IF($E20="","",IFERROR(INDEX('Stock by lot'!$G$3:$G$302,MATCH($E20,'Stock by lot'!$F$3:$F$302,0)),""))</f>
        <v/>
      </c>
      <c r="K20" s="15">
        <f>IF($E20="","",IF($J20="","Lot not in stock",IF(AND($A20&lt;&gt;"",$J20&lt;$A20),"Expired on the day","OK")))</f>
        <v/>
      </c>
      <c r="L20" s="14">
        <f>IF(OR($E20="",'Lot trace'!$B$4=""),"",IF($E20='Lot trace'!$B$4,COUNTIF($E$3:$E20,'Lot trace'!$B$4),""))</f>
        <v/>
      </c>
    </row>
    <row r="21">
      <c r="A21" s="5" t="n">
        <v>46068</v>
      </c>
      <c r="B21" s="4" t="inlineStr">
        <is>
          <t>Sara Al Qarni · D-1207</t>
        </is>
      </c>
      <c r="C21" s="18" t="inlineStr">
        <is>
          <t>13</t>
        </is>
      </c>
      <c r="D21" s="4" t="inlineStr">
        <is>
          <t>OB-330100</t>
        </is>
      </c>
      <c r="E21" s="18" t="inlineStr">
        <is>
          <t>OB71789</t>
        </is>
      </c>
      <c r="F21" s="4" t="inlineStr">
        <is>
          <t>Dr Hind Al Zahrani</t>
        </is>
      </c>
      <c r="G21" s="4" t="inlineStr">
        <is>
          <t>Immediate</t>
        </is>
      </c>
      <c r="H21" s="15">
        <f>IF($D21="","",IFERROR(INDEX('Catalogue'!$B$3:$B$82,MATCH($D21,'Catalogue'!$A$3:$A$82,0)),""))</f>
        <v/>
      </c>
      <c r="I21" s="15">
        <f>IF($D21="","",IFERROR("Ø"&amp;INDEX('Catalogue'!$C$3:$C$82,MATCH($D21,'Catalogue'!$A$3:$A$82,0))&amp;" × "&amp;INDEX('Catalogue'!$D$3:$D$82,MATCH($D21,'Catalogue'!$A$3:$A$82,0)),""))</f>
        <v/>
      </c>
      <c r="J21" s="19">
        <f>IF($E21="","",IFERROR(INDEX('Stock by lot'!$G$3:$G$302,MATCH($E21,'Stock by lot'!$F$3:$F$302,0)),""))</f>
        <v/>
      </c>
      <c r="K21" s="15">
        <f>IF($E21="","",IF($J21="","Lot not in stock",IF(AND($A21&lt;&gt;"",$J21&lt;$A21),"Expired on the day","OK")))</f>
        <v/>
      </c>
      <c r="L21" s="14">
        <f>IF(OR($E21="",'Lot trace'!$B$4=""),"",IF($E21='Lot trace'!$B$4,COUNTIF($E$3:$E21,'Lot trace'!$B$4),""))</f>
        <v/>
      </c>
    </row>
    <row r="22">
      <c r="A22" s="5" t="n">
        <v>46069</v>
      </c>
      <c r="B22" s="4" t="inlineStr">
        <is>
          <t>Asmaa Al Juhani · D-1291</t>
        </is>
      </c>
      <c r="C22" s="18" t="inlineStr">
        <is>
          <t>26</t>
        </is>
      </c>
      <c r="D22" s="4" t="inlineStr">
        <is>
          <t>KT-450085</t>
        </is>
      </c>
      <c r="E22" s="18" t="inlineStr">
        <is>
          <t>KT70826</t>
        </is>
      </c>
      <c r="F22" s="4" t="inlineStr">
        <is>
          <t>Dr Hind Al Zahrani</t>
        </is>
      </c>
      <c r="G22" s="4" t="n"/>
      <c r="H22" s="15">
        <f>IF($D22="","",IFERROR(INDEX('Catalogue'!$B$3:$B$82,MATCH($D22,'Catalogue'!$A$3:$A$82,0)),""))</f>
        <v/>
      </c>
      <c r="I22" s="15">
        <f>IF($D22="","",IFERROR("Ø"&amp;INDEX('Catalogue'!$C$3:$C$82,MATCH($D22,'Catalogue'!$A$3:$A$82,0))&amp;" × "&amp;INDEX('Catalogue'!$D$3:$D$82,MATCH($D22,'Catalogue'!$A$3:$A$82,0)),""))</f>
        <v/>
      </c>
      <c r="J22" s="19">
        <f>IF($E22="","",IFERROR(INDEX('Stock by lot'!$G$3:$G$302,MATCH($E22,'Stock by lot'!$F$3:$F$302,0)),""))</f>
        <v/>
      </c>
      <c r="K22" s="15">
        <f>IF($E22="","",IF($J22="","Lot not in stock",IF(AND($A22&lt;&gt;"",$J22&lt;$A22),"Expired on the day","OK")))</f>
        <v/>
      </c>
      <c r="L22" s="14">
        <f>IF(OR($E22="",'Lot trace'!$B$4=""),"",IF($E22='Lot trace'!$B$4,COUNTIF($E$3:$E22,'Lot trace'!$B$4),""))</f>
        <v/>
      </c>
    </row>
    <row r="23">
      <c r="A23" s="5" t="n">
        <v>46071</v>
      </c>
      <c r="B23" s="4" t="inlineStr">
        <is>
          <t>Maryam Al Kandari · D-1445</t>
        </is>
      </c>
      <c r="C23" s="18" t="inlineStr">
        <is>
          <t>44</t>
        </is>
      </c>
      <c r="D23" s="4" t="inlineStr">
        <is>
          <t>KT-400100</t>
        </is>
      </c>
      <c r="E23" s="18" t="inlineStr">
        <is>
          <t>KT70459</t>
        </is>
      </c>
      <c r="F23" s="4" t="inlineStr">
        <is>
          <t>Dr Karim Fawzy</t>
        </is>
      </c>
      <c r="G23" s="4" t="n"/>
      <c r="H23" s="15">
        <f>IF($D23="","",IFERROR(INDEX('Catalogue'!$B$3:$B$82,MATCH($D23,'Catalogue'!$A$3:$A$82,0)),""))</f>
        <v/>
      </c>
      <c r="I23" s="15">
        <f>IF($D23="","",IFERROR("Ø"&amp;INDEX('Catalogue'!$C$3:$C$82,MATCH($D23,'Catalogue'!$A$3:$A$82,0))&amp;" × "&amp;INDEX('Catalogue'!$D$3:$D$82,MATCH($D23,'Catalogue'!$A$3:$A$82,0)),""))</f>
        <v/>
      </c>
      <c r="J23" s="19">
        <f>IF($E23="","",IFERROR(INDEX('Stock by lot'!$G$3:$G$302,MATCH($E23,'Stock by lot'!$F$3:$F$302,0)),""))</f>
        <v/>
      </c>
      <c r="K23" s="15">
        <f>IF($E23="","",IF($J23="","Lot not in stock",IF(AND($A23&lt;&gt;"",$J23&lt;$A23),"Expired on the day","OK")))</f>
        <v/>
      </c>
      <c r="L23" s="14">
        <f>IF(OR($E23="",'Lot trace'!$B$4=""),"",IF($E23='Lot trace'!$B$4,COUNTIF($E$3:$E23,'Lot trace'!$B$4),""))</f>
        <v/>
      </c>
    </row>
    <row r="24">
      <c r="A24" s="5" t="n">
        <v>46075</v>
      </c>
      <c r="B24" s="4" t="inlineStr">
        <is>
          <t>Turki Al Subaie · D-1326</t>
        </is>
      </c>
      <c r="C24" s="18" t="inlineStr">
        <is>
          <t>16</t>
        </is>
      </c>
      <c r="D24" s="4" t="inlineStr">
        <is>
          <t>KT-500085</t>
        </is>
      </c>
      <c r="E24" s="18" t="inlineStr">
        <is>
          <t>KT71183</t>
        </is>
      </c>
      <c r="F24" s="4" t="inlineStr">
        <is>
          <t>Dr Karim Fawzy</t>
        </is>
      </c>
      <c r="G24" s="4" t="n"/>
      <c r="H24" s="15">
        <f>IF($D24="","",IFERROR(INDEX('Catalogue'!$B$3:$B$82,MATCH($D24,'Catalogue'!$A$3:$A$82,0)),""))</f>
        <v/>
      </c>
      <c r="I24" s="15">
        <f>IF($D24="","",IFERROR("Ø"&amp;INDEX('Catalogue'!$C$3:$C$82,MATCH($D24,'Catalogue'!$A$3:$A$82,0))&amp;" × "&amp;INDEX('Catalogue'!$D$3:$D$82,MATCH($D24,'Catalogue'!$A$3:$A$82,0)),""))</f>
        <v/>
      </c>
      <c r="J24" s="19">
        <f>IF($E24="","",IFERROR(INDEX('Stock by lot'!$G$3:$G$302,MATCH($E24,'Stock by lot'!$F$3:$F$302,0)),""))</f>
        <v/>
      </c>
      <c r="K24" s="15">
        <f>IF($E24="","",IF($J24="","Lot not in stock",IF(AND($A24&lt;&gt;"",$J24&lt;$A24),"Expired on the day","OK")))</f>
        <v/>
      </c>
      <c r="L24" s="14">
        <f>IF(OR($E24="",'Lot trace'!$B$4=""),"",IF($E24='Lot trace'!$B$4,COUNTIF($E$3:$E24,'Lot trace'!$B$4),""))</f>
        <v/>
      </c>
    </row>
    <row r="25">
      <c r="A25" s="5" t="n">
        <v>46076</v>
      </c>
      <c r="B25" s="4" t="inlineStr">
        <is>
          <t>Shahad Al Ghamdi · D-1375</t>
        </is>
      </c>
      <c r="C25" s="18" t="inlineStr">
        <is>
          <t>34</t>
        </is>
      </c>
      <c r="D25" s="4" t="inlineStr">
        <is>
          <t>KT-400115</t>
        </is>
      </c>
      <c r="E25" s="18" t="inlineStr">
        <is>
          <t>KT70778</t>
        </is>
      </c>
      <c r="F25" s="4" t="inlineStr">
        <is>
          <t>Dr Hind Al Zahrani</t>
        </is>
      </c>
      <c r="G25" s="4" t="n"/>
      <c r="H25" s="15">
        <f>IF($D25="","",IFERROR(INDEX('Catalogue'!$B$3:$B$82,MATCH($D25,'Catalogue'!$A$3:$A$82,0)),""))</f>
        <v/>
      </c>
      <c r="I25" s="15">
        <f>IF($D25="","",IFERROR("Ø"&amp;INDEX('Catalogue'!$C$3:$C$82,MATCH($D25,'Catalogue'!$A$3:$A$82,0))&amp;" × "&amp;INDEX('Catalogue'!$D$3:$D$82,MATCH($D25,'Catalogue'!$A$3:$A$82,0)),""))</f>
        <v/>
      </c>
      <c r="J25" s="19">
        <f>IF($E25="","",IFERROR(INDEX('Stock by lot'!$G$3:$G$302,MATCH($E25,'Stock by lot'!$F$3:$F$302,0)),""))</f>
        <v/>
      </c>
      <c r="K25" s="15">
        <f>IF($E25="","",IF($J25="","Lot not in stock",IF(AND($A25&lt;&gt;"",$J25&lt;$A25),"Expired on the day","OK")))</f>
        <v/>
      </c>
      <c r="L25" s="14">
        <f>IF(OR($E25="",'Lot trace'!$B$4=""),"",IF($E25='Lot trace'!$B$4,COUNTIF($E$3:$E25,'Lot trace'!$B$4),""))</f>
        <v/>
      </c>
    </row>
    <row r="26">
      <c r="A26" s="5" t="n">
        <v>46076</v>
      </c>
      <c r="B26" s="4" t="inlineStr">
        <is>
          <t>Youssef El Banna · D-1228</t>
        </is>
      </c>
      <c r="C26" s="18" t="inlineStr">
        <is>
          <t>35</t>
        </is>
      </c>
      <c r="D26" s="4" t="inlineStr">
        <is>
          <t>KT-400100</t>
        </is>
      </c>
      <c r="E26" s="18" t="inlineStr">
        <is>
          <t>KT70459</t>
        </is>
      </c>
      <c r="F26" s="4" t="inlineStr">
        <is>
          <t>Dr Hind Al Zahrani</t>
        </is>
      </c>
      <c r="G26" s="4" t="n"/>
      <c r="H26" s="15">
        <f>IF($D26="","",IFERROR(INDEX('Catalogue'!$B$3:$B$82,MATCH($D26,'Catalogue'!$A$3:$A$82,0)),""))</f>
        <v/>
      </c>
      <c r="I26" s="15">
        <f>IF($D26="","",IFERROR("Ø"&amp;INDEX('Catalogue'!$C$3:$C$82,MATCH($D26,'Catalogue'!$A$3:$A$82,0))&amp;" × "&amp;INDEX('Catalogue'!$D$3:$D$82,MATCH($D26,'Catalogue'!$A$3:$A$82,0)),""))</f>
        <v/>
      </c>
      <c r="J26" s="19">
        <f>IF($E26="","",IFERROR(INDEX('Stock by lot'!$G$3:$G$302,MATCH($E26,'Stock by lot'!$F$3:$F$302,0)),""))</f>
        <v/>
      </c>
      <c r="K26" s="15">
        <f>IF($E26="","",IF($J26="","Lot not in stock",IF(AND($A26&lt;&gt;"",$J26&lt;$A26),"Expired on the day","OK")))</f>
        <v/>
      </c>
      <c r="L26" s="14">
        <f>IF(OR($E26="",'Lot trace'!$B$4=""),"",IF($E26='Lot trace'!$B$4,COUNTIF($E$3:$E26,'Lot trace'!$B$4),""))</f>
        <v/>
      </c>
    </row>
    <row r="27">
      <c r="A27" s="5" t="n">
        <v>46082</v>
      </c>
      <c r="B27" s="4" t="inlineStr">
        <is>
          <t>Ghada Al Nimr · D-1263</t>
        </is>
      </c>
      <c r="C27" s="18" t="inlineStr">
        <is>
          <t>14</t>
        </is>
      </c>
      <c r="D27" s="4" t="inlineStr">
        <is>
          <t>KT-400115</t>
        </is>
      </c>
      <c r="E27" s="18" t="inlineStr">
        <is>
          <t>KT70778</t>
        </is>
      </c>
      <c r="F27" s="4" t="inlineStr">
        <is>
          <t>Dr Hind Al Zahrani</t>
        </is>
      </c>
      <c r="G27" s="4" t="n"/>
      <c r="H27" s="15">
        <f>IF($D27="","",IFERROR(INDEX('Catalogue'!$B$3:$B$82,MATCH($D27,'Catalogue'!$A$3:$A$82,0)),""))</f>
        <v/>
      </c>
      <c r="I27" s="15">
        <f>IF($D27="","",IFERROR("Ø"&amp;INDEX('Catalogue'!$C$3:$C$82,MATCH($D27,'Catalogue'!$A$3:$A$82,0))&amp;" × "&amp;INDEX('Catalogue'!$D$3:$D$82,MATCH($D27,'Catalogue'!$A$3:$A$82,0)),""))</f>
        <v/>
      </c>
      <c r="J27" s="19">
        <f>IF($E27="","",IFERROR(INDEX('Stock by lot'!$G$3:$G$302,MATCH($E27,'Stock by lot'!$F$3:$F$302,0)),""))</f>
        <v/>
      </c>
      <c r="K27" s="15">
        <f>IF($E27="","",IF($J27="","Lot not in stock",IF(AND($A27&lt;&gt;"",$J27&lt;$A27),"Expired on the day","OK")))</f>
        <v/>
      </c>
      <c r="L27" s="14">
        <f>IF(OR($E27="",'Lot trace'!$B$4=""),"",IF($E27='Lot trace'!$B$4,COUNTIF($E$3:$E27,'Lot trace'!$B$4),""))</f>
        <v/>
      </c>
    </row>
    <row r="28">
      <c r="A28" s="5" t="n">
        <v>46089</v>
      </c>
      <c r="B28" s="4" t="inlineStr">
        <is>
          <t>Youssef El Banna · D-1228</t>
        </is>
      </c>
      <c r="C28" s="18" t="inlineStr">
        <is>
          <t>22</t>
        </is>
      </c>
      <c r="D28" s="4" t="inlineStr">
        <is>
          <t>KT-350100</t>
        </is>
      </c>
      <c r="E28" s="18" t="inlineStr">
        <is>
          <t>KT70102</t>
        </is>
      </c>
      <c r="F28" s="4" t="inlineStr">
        <is>
          <t>Dr Hind Al Zahrani</t>
        </is>
      </c>
      <c r="G28" s="4" t="inlineStr">
        <is>
          <t>With bone graft</t>
        </is>
      </c>
      <c r="H28" s="15">
        <f>IF($D28="","",IFERROR(INDEX('Catalogue'!$B$3:$B$82,MATCH($D28,'Catalogue'!$A$3:$A$82,0)),""))</f>
        <v/>
      </c>
      <c r="I28" s="15">
        <f>IF($D28="","",IFERROR("Ø"&amp;INDEX('Catalogue'!$C$3:$C$82,MATCH($D28,'Catalogue'!$A$3:$A$82,0))&amp;" × "&amp;INDEX('Catalogue'!$D$3:$D$82,MATCH($D28,'Catalogue'!$A$3:$A$82,0)),""))</f>
        <v/>
      </c>
      <c r="J28" s="19">
        <f>IF($E28="","",IFERROR(INDEX('Stock by lot'!$G$3:$G$302,MATCH($E28,'Stock by lot'!$F$3:$F$302,0)),""))</f>
        <v/>
      </c>
      <c r="K28" s="15">
        <f>IF($E28="","",IF($J28="","Lot not in stock",IF(AND($A28&lt;&gt;"",$J28&lt;$A28),"Expired on the day","OK")))</f>
        <v/>
      </c>
      <c r="L28" s="14">
        <f>IF(OR($E28="",'Lot trace'!$B$4=""),"",IF($E28='Lot trace'!$B$4,COUNTIF($E$3:$E28,'Lot trace'!$B$4),""))</f>
        <v/>
      </c>
    </row>
    <row r="29">
      <c r="A29" s="5" t="n">
        <v>46089</v>
      </c>
      <c r="B29" s="4" t="inlineStr">
        <is>
          <t>Sultan Al Rashidi · D-1312</t>
        </is>
      </c>
      <c r="C29" s="18" t="inlineStr">
        <is>
          <t>24</t>
        </is>
      </c>
      <c r="D29" s="4" t="inlineStr">
        <is>
          <t>KT-400100</t>
        </is>
      </c>
      <c r="E29" s="18" t="inlineStr">
        <is>
          <t>KT70459</t>
        </is>
      </c>
      <c r="F29" s="4" t="inlineStr">
        <is>
          <t>Dr Hind Al Zahrani</t>
        </is>
      </c>
      <c r="G29" s="4" t="n"/>
      <c r="H29" s="15">
        <f>IF($D29="","",IFERROR(INDEX('Catalogue'!$B$3:$B$82,MATCH($D29,'Catalogue'!$A$3:$A$82,0)),""))</f>
        <v/>
      </c>
      <c r="I29" s="15">
        <f>IF($D29="","",IFERROR("Ø"&amp;INDEX('Catalogue'!$C$3:$C$82,MATCH($D29,'Catalogue'!$A$3:$A$82,0))&amp;" × "&amp;INDEX('Catalogue'!$D$3:$D$82,MATCH($D29,'Catalogue'!$A$3:$A$82,0)),""))</f>
        <v/>
      </c>
      <c r="J29" s="19">
        <f>IF($E29="","",IFERROR(INDEX('Stock by lot'!$G$3:$G$302,MATCH($E29,'Stock by lot'!$F$3:$F$302,0)),""))</f>
        <v/>
      </c>
      <c r="K29" s="15">
        <f>IF($E29="","",IF($J29="","Lot not in stock",IF(AND($A29&lt;&gt;"",$J29&lt;$A29),"Expired on the day","OK")))</f>
        <v/>
      </c>
      <c r="L29" s="14">
        <f>IF(OR($E29="",'Lot trace'!$B$4=""),"",IF($E29='Lot trace'!$B$4,COUNTIF($E$3:$E29,'Lot trace'!$B$4),""))</f>
        <v/>
      </c>
    </row>
    <row r="30">
      <c r="A30" s="5" t="n">
        <v>46090</v>
      </c>
      <c r="B30" s="4" t="inlineStr">
        <is>
          <t>Mishal Al Hajri · D-1382</t>
        </is>
      </c>
      <c r="C30" s="18" t="inlineStr">
        <is>
          <t>15</t>
        </is>
      </c>
      <c r="D30" s="4" t="inlineStr">
        <is>
          <t>KT-400115</t>
        </is>
      </c>
      <c r="E30" s="18" t="inlineStr">
        <is>
          <t>KT70778</t>
        </is>
      </c>
      <c r="F30" s="4" t="inlineStr">
        <is>
          <t>Dr Karim Fawzy</t>
        </is>
      </c>
      <c r="G30" s="4" t="inlineStr">
        <is>
          <t>Immediate</t>
        </is>
      </c>
      <c r="H30" s="15">
        <f>IF($D30="","",IFERROR(INDEX('Catalogue'!$B$3:$B$82,MATCH($D30,'Catalogue'!$A$3:$A$82,0)),""))</f>
        <v/>
      </c>
      <c r="I30" s="15">
        <f>IF($D30="","",IFERROR("Ø"&amp;INDEX('Catalogue'!$C$3:$C$82,MATCH($D30,'Catalogue'!$A$3:$A$82,0))&amp;" × "&amp;INDEX('Catalogue'!$D$3:$D$82,MATCH($D30,'Catalogue'!$A$3:$A$82,0)),""))</f>
        <v/>
      </c>
      <c r="J30" s="19">
        <f>IF($E30="","",IFERROR(INDEX('Stock by lot'!$G$3:$G$302,MATCH($E30,'Stock by lot'!$F$3:$F$302,0)),""))</f>
        <v/>
      </c>
      <c r="K30" s="15">
        <f>IF($E30="","",IF($J30="","Lot not in stock",IF(AND($A30&lt;&gt;"",$J30&lt;$A30),"Expired on the day","OK")))</f>
        <v/>
      </c>
      <c r="L30" s="14">
        <f>IF(OR($E30="",'Lot trace'!$B$4=""),"",IF($E30='Lot trace'!$B$4,COUNTIF($E$3:$E30,'Lot trace'!$B$4),""))</f>
        <v/>
      </c>
    </row>
    <row r="31">
      <c r="A31" s="5" t="n">
        <v>46092</v>
      </c>
      <c r="B31" s="4" t="inlineStr">
        <is>
          <t>Lama Al Shahrani · D-1403</t>
        </is>
      </c>
      <c r="C31" s="18" t="inlineStr">
        <is>
          <t>24</t>
        </is>
      </c>
      <c r="D31" s="4" t="inlineStr">
        <is>
          <t>OB-410120</t>
        </is>
      </c>
      <c r="E31" s="18" t="inlineStr">
        <is>
          <t>OB72679</t>
        </is>
      </c>
      <c r="F31" s="4" t="inlineStr">
        <is>
          <t>Dr Karim Fawzy</t>
        </is>
      </c>
      <c r="G31" s="4" t="n"/>
      <c r="H31" s="15">
        <f>IF($D31="","",IFERROR(INDEX('Catalogue'!$B$3:$B$82,MATCH($D31,'Catalogue'!$A$3:$A$82,0)),""))</f>
        <v/>
      </c>
      <c r="I31" s="15">
        <f>IF($D31="","",IFERROR("Ø"&amp;INDEX('Catalogue'!$C$3:$C$82,MATCH($D31,'Catalogue'!$A$3:$A$82,0))&amp;" × "&amp;INDEX('Catalogue'!$D$3:$D$82,MATCH($D31,'Catalogue'!$A$3:$A$82,0)),""))</f>
        <v/>
      </c>
      <c r="J31" s="19">
        <f>IF($E31="","",IFERROR(INDEX('Stock by lot'!$G$3:$G$302,MATCH($E31,'Stock by lot'!$F$3:$F$302,0)),""))</f>
        <v/>
      </c>
      <c r="K31" s="15">
        <f>IF($E31="","",IF($J31="","Lot not in stock",IF(AND($A31&lt;&gt;"",$J31&lt;$A31),"Expired on the day","OK")))</f>
        <v/>
      </c>
      <c r="L31" s="14">
        <f>IF(OR($E31="",'Lot trace'!$B$4=""),"",IF($E31='Lot trace'!$B$4,COUNTIF($E$3:$E31,'Lot trace'!$B$4),""))</f>
        <v/>
      </c>
    </row>
    <row r="32">
      <c r="A32" s="5" t="n">
        <v>46096</v>
      </c>
      <c r="B32" s="4" t="inlineStr">
        <is>
          <t>Nour Salem · D-1347</t>
        </is>
      </c>
      <c r="C32" s="18" t="inlineStr">
        <is>
          <t>24</t>
        </is>
      </c>
      <c r="D32" s="4" t="inlineStr">
        <is>
          <t>NX-420100</t>
        </is>
      </c>
      <c r="E32" s="18" t="inlineStr">
        <is>
          <t>NX73297</t>
        </is>
      </c>
      <c r="F32" s="4" t="inlineStr">
        <is>
          <t>Dr Karim Fawzy</t>
        </is>
      </c>
      <c r="G32" s="4" t="n"/>
      <c r="H32" s="15">
        <f>IF($D32="","",IFERROR(INDEX('Catalogue'!$B$3:$B$82,MATCH($D32,'Catalogue'!$A$3:$A$82,0)),""))</f>
        <v/>
      </c>
      <c r="I32" s="15">
        <f>IF($D32="","",IFERROR("Ø"&amp;INDEX('Catalogue'!$C$3:$C$82,MATCH($D32,'Catalogue'!$A$3:$A$82,0))&amp;" × "&amp;INDEX('Catalogue'!$D$3:$D$82,MATCH($D32,'Catalogue'!$A$3:$A$82,0)),""))</f>
        <v/>
      </c>
      <c r="J32" s="19">
        <f>IF($E32="","",IFERROR(INDEX('Stock by lot'!$G$3:$G$302,MATCH($E32,'Stock by lot'!$F$3:$F$302,0)),""))</f>
        <v/>
      </c>
      <c r="K32" s="15">
        <f>IF($E32="","",IF($J32="","Lot not in stock",IF(AND($A32&lt;&gt;"",$J32&lt;$A32),"Expired on the day","OK")))</f>
        <v/>
      </c>
      <c r="L32" s="14">
        <f>IF(OR($E32="",'Lot trace'!$B$4=""),"",IF($E32='Lot trace'!$B$4,COUNTIF($E$3:$E32,'Lot trace'!$B$4),""))</f>
        <v/>
      </c>
    </row>
    <row r="33">
      <c r="A33" s="5" t="n">
        <v>46099</v>
      </c>
      <c r="B33" s="4" t="inlineStr">
        <is>
          <t>Hamad Al Kaabi · D-1242</t>
        </is>
      </c>
      <c r="C33" s="18" t="inlineStr">
        <is>
          <t>47</t>
        </is>
      </c>
      <c r="D33" s="4" t="inlineStr">
        <is>
          <t>OB-480100</t>
        </is>
      </c>
      <c r="E33" s="18" t="inlineStr">
        <is>
          <t>OB73105</t>
        </is>
      </c>
      <c r="F33" s="4" t="inlineStr">
        <is>
          <t>Dr Karim Fawzy</t>
        </is>
      </c>
      <c r="G33" s="4" t="n"/>
      <c r="H33" s="15">
        <f>IF($D33="","",IFERROR(INDEX('Catalogue'!$B$3:$B$82,MATCH($D33,'Catalogue'!$A$3:$A$82,0)),""))</f>
        <v/>
      </c>
      <c r="I33" s="15">
        <f>IF($D33="","",IFERROR("Ø"&amp;INDEX('Catalogue'!$C$3:$C$82,MATCH($D33,'Catalogue'!$A$3:$A$82,0))&amp;" × "&amp;INDEX('Catalogue'!$D$3:$D$82,MATCH($D33,'Catalogue'!$A$3:$A$82,0)),""))</f>
        <v/>
      </c>
      <c r="J33" s="19">
        <f>IF($E33="","",IFERROR(INDEX('Stock by lot'!$G$3:$G$302,MATCH($E33,'Stock by lot'!$F$3:$F$302,0)),""))</f>
        <v/>
      </c>
      <c r="K33" s="15">
        <f>IF($E33="","",IF($J33="","Lot not in stock",IF(AND($A33&lt;&gt;"",$J33&lt;$A33),"Expired on the day","OK")))</f>
        <v/>
      </c>
      <c r="L33" s="14">
        <f>IF(OR($E33="",'Lot trace'!$B$4=""),"",IF($E33='Lot trace'!$B$4,COUNTIF($E$3:$E33,'Lot trace'!$B$4),""))</f>
        <v/>
      </c>
    </row>
    <row r="34">
      <c r="A34" s="5" t="n">
        <v>46099</v>
      </c>
      <c r="B34" s="4" t="inlineStr">
        <is>
          <t>Amr Shawky · D-1256</t>
        </is>
      </c>
      <c r="C34" s="18" t="inlineStr">
        <is>
          <t>14</t>
        </is>
      </c>
      <c r="D34" s="4" t="inlineStr">
        <is>
          <t>KT-400100</t>
        </is>
      </c>
      <c r="E34" s="18" t="inlineStr">
        <is>
          <t>KT70459</t>
        </is>
      </c>
      <c r="F34" s="4" t="inlineStr">
        <is>
          <t>Dr Karim Fawzy</t>
        </is>
      </c>
      <c r="G34" s="4" t="inlineStr">
        <is>
          <t>With bone graft</t>
        </is>
      </c>
      <c r="H34" s="15">
        <f>IF($D34="","",IFERROR(INDEX('Catalogue'!$B$3:$B$82,MATCH($D34,'Catalogue'!$A$3:$A$82,0)),""))</f>
        <v/>
      </c>
      <c r="I34" s="15">
        <f>IF($D34="","",IFERROR("Ø"&amp;INDEX('Catalogue'!$C$3:$C$82,MATCH($D34,'Catalogue'!$A$3:$A$82,0))&amp;" × "&amp;INDEX('Catalogue'!$D$3:$D$82,MATCH($D34,'Catalogue'!$A$3:$A$82,0)),""))</f>
        <v/>
      </c>
      <c r="J34" s="19">
        <f>IF($E34="","",IFERROR(INDEX('Stock by lot'!$G$3:$G$302,MATCH($E34,'Stock by lot'!$F$3:$F$302,0)),""))</f>
        <v/>
      </c>
      <c r="K34" s="15">
        <f>IF($E34="","",IF($J34="","Lot not in stock",IF(AND($A34&lt;&gt;"",$J34&lt;$A34),"Expired on the day","OK")))</f>
        <v/>
      </c>
      <c r="L34" s="14">
        <f>IF(OR($E34="",'Lot trace'!$B$4=""),"",IF($E34='Lot trace'!$B$4,COUNTIF($E$3:$E34,'Lot trace'!$B$4),""))</f>
        <v/>
      </c>
    </row>
    <row r="35">
      <c r="A35" s="5" t="n">
        <v>46103</v>
      </c>
      <c r="B35" s="4" t="inlineStr">
        <is>
          <t>Ghada Al Nimr · D-1263</t>
        </is>
      </c>
      <c r="C35" s="18" t="inlineStr">
        <is>
          <t>15</t>
        </is>
      </c>
      <c r="D35" s="4" t="inlineStr">
        <is>
          <t>OB-410120</t>
        </is>
      </c>
      <c r="E35" s="18" t="inlineStr">
        <is>
          <t>OB72679</t>
        </is>
      </c>
      <c r="F35" s="4" t="inlineStr">
        <is>
          <t>Dr Karim Fawzy</t>
        </is>
      </c>
      <c r="G35" s="4" t="inlineStr">
        <is>
          <t>With bone graft</t>
        </is>
      </c>
      <c r="H35" s="15">
        <f>IF($D35="","",IFERROR(INDEX('Catalogue'!$B$3:$B$82,MATCH($D35,'Catalogue'!$A$3:$A$82,0)),""))</f>
        <v/>
      </c>
      <c r="I35" s="15">
        <f>IF($D35="","",IFERROR("Ø"&amp;INDEX('Catalogue'!$C$3:$C$82,MATCH($D35,'Catalogue'!$A$3:$A$82,0))&amp;" × "&amp;INDEX('Catalogue'!$D$3:$D$82,MATCH($D35,'Catalogue'!$A$3:$A$82,0)),""))</f>
        <v/>
      </c>
      <c r="J35" s="19">
        <f>IF($E35="","",IFERROR(INDEX('Stock by lot'!$G$3:$G$302,MATCH($E35,'Stock by lot'!$F$3:$F$302,0)),""))</f>
        <v/>
      </c>
      <c r="K35" s="15">
        <f>IF($E35="","",IF($J35="","Lot not in stock",IF(AND($A35&lt;&gt;"",$J35&lt;$A35),"Expired on the day","OK")))</f>
        <v/>
      </c>
      <c r="L35" s="14">
        <f>IF(OR($E35="",'Lot trace'!$B$4=""),"",IF($E35='Lot trace'!$B$4,COUNTIF($E$3:$E35,'Lot trace'!$B$4),""))</f>
        <v/>
      </c>
    </row>
    <row r="36">
      <c r="A36" s="5" t="n">
        <v>46104</v>
      </c>
      <c r="B36" s="4" t="inlineStr">
        <is>
          <t>Bandar Al Anazi · D-1270</t>
        </is>
      </c>
      <c r="C36" s="18" t="inlineStr">
        <is>
          <t>44</t>
        </is>
      </c>
      <c r="D36" s="4" t="inlineStr">
        <is>
          <t>OB-410080</t>
        </is>
      </c>
      <c r="E36" s="18" t="inlineStr">
        <is>
          <t>OB72077</t>
        </is>
      </c>
      <c r="F36" s="4" t="inlineStr">
        <is>
          <t>Dr Hind Al Zahrani</t>
        </is>
      </c>
      <c r="G36" s="4" t="inlineStr">
        <is>
          <t>With bone graft</t>
        </is>
      </c>
      <c r="H36" s="15">
        <f>IF($D36="","",IFERROR(INDEX('Catalogue'!$B$3:$B$82,MATCH($D36,'Catalogue'!$A$3:$A$82,0)),""))</f>
        <v/>
      </c>
      <c r="I36" s="15">
        <f>IF($D36="","",IFERROR("Ø"&amp;INDEX('Catalogue'!$C$3:$C$82,MATCH($D36,'Catalogue'!$A$3:$A$82,0))&amp;" × "&amp;INDEX('Catalogue'!$D$3:$D$82,MATCH($D36,'Catalogue'!$A$3:$A$82,0)),""))</f>
        <v/>
      </c>
      <c r="J36" s="19">
        <f>IF($E36="","",IFERROR(INDEX('Stock by lot'!$G$3:$G$302,MATCH($E36,'Stock by lot'!$F$3:$F$302,0)),""))</f>
        <v/>
      </c>
      <c r="K36" s="15">
        <f>IF($E36="","",IF($J36="","Lot not in stock",IF(AND($A36&lt;&gt;"",$J36&lt;$A36),"Expired on the day","OK")))</f>
        <v/>
      </c>
      <c r="L36" s="14">
        <f>IF(OR($E36="",'Lot trace'!$B$4=""),"",IF($E36='Lot trace'!$B$4,COUNTIF($E$3:$E36,'Lot trace'!$B$4),""))</f>
        <v/>
      </c>
    </row>
    <row r="37">
      <c r="A37" s="5" t="n">
        <v>46106</v>
      </c>
      <c r="B37" s="4" t="inlineStr">
        <is>
          <t>Dana Al Harbi · D-1249</t>
        </is>
      </c>
      <c r="C37" s="18" t="inlineStr">
        <is>
          <t>26</t>
        </is>
      </c>
      <c r="D37" s="4" t="inlineStr">
        <is>
          <t>KT-450100</t>
        </is>
      </c>
      <c r="E37" s="18" t="inlineStr">
        <is>
          <t>KT70905</t>
        </is>
      </c>
      <c r="F37" s="4" t="inlineStr">
        <is>
          <t>Dr Hind Al Zahrani</t>
        </is>
      </c>
      <c r="G37" s="4" t="n"/>
      <c r="H37" s="15">
        <f>IF($D37="","",IFERROR(INDEX('Catalogue'!$B$3:$B$82,MATCH($D37,'Catalogue'!$A$3:$A$82,0)),""))</f>
        <v/>
      </c>
      <c r="I37" s="15">
        <f>IF($D37="","",IFERROR("Ø"&amp;INDEX('Catalogue'!$C$3:$C$82,MATCH($D37,'Catalogue'!$A$3:$A$82,0))&amp;" × "&amp;INDEX('Catalogue'!$D$3:$D$82,MATCH($D37,'Catalogue'!$A$3:$A$82,0)),""))</f>
        <v/>
      </c>
      <c r="J37" s="19">
        <f>IF($E37="","",IFERROR(INDEX('Stock by lot'!$G$3:$G$302,MATCH($E37,'Stock by lot'!$F$3:$F$302,0)),""))</f>
        <v/>
      </c>
      <c r="K37" s="15">
        <f>IF($E37="","",IF($J37="","Lot not in stock",IF(AND($A37&lt;&gt;"",$J37&lt;$A37),"Expired on the day","OK")))</f>
        <v/>
      </c>
      <c r="L37" s="14">
        <f>IF(OR($E37="",'Lot trace'!$B$4=""),"",IF($E37='Lot trace'!$B$4,COUNTIF($E$3:$E37,'Lot trace'!$B$4),""))</f>
        <v/>
      </c>
    </row>
    <row r="38">
      <c r="A38" s="5" t="n">
        <v>46110</v>
      </c>
      <c r="B38" s="4" t="inlineStr">
        <is>
          <t>Yasmine Farouk · D-1417</t>
        </is>
      </c>
      <c r="C38" s="18" t="inlineStr">
        <is>
          <t>16</t>
        </is>
      </c>
      <c r="D38" s="4" t="inlineStr">
        <is>
          <t>KT-450085</t>
        </is>
      </c>
      <c r="E38" s="18" t="inlineStr">
        <is>
          <t>KT70826</t>
        </is>
      </c>
      <c r="F38" s="4" t="inlineStr">
        <is>
          <t>Dr Hind Al Zahrani</t>
        </is>
      </c>
      <c r="G38" s="4" t="n"/>
      <c r="H38" s="15">
        <f>IF($D38="","",IFERROR(INDEX('Catalogue'!$B$3:$B$82,MATCH($D38,'Catalogue'!$A$3:$A$82,0)),""))</f>
        <v/>
      </c>
      <c r="I38" s="15">
        <f>IF($D38="","",IFERROR("Ø"&amp;INDEX('Catalogue'!$C$3:$C$82,MATCH($D38,'Catalogue'!$A$3:$A$82,0))&amp;" × "&amp;INDEX('Catalogue'!$D$3:$D$82,MATCH($D38,'Catalogue'!$A$3:$A$82,0)),""))</f>
        <v/>
      </c>
      <c r="J38" s="19">
        <f>IF($E38="","",IFERROR(INDEX('Stock by lot'!$G$3:$G$302,MATCH($E38,'Stock by lot'!$F$3:$F$302,0)),""))</f>
        <v/>
      </c>
      <c r="K38" s="15">
        <f>IF($E38="","",IF($J38="","Lot not in stock",IF(AND($A38&lt;&gt;"",$J38&lt;$A38),"Expired on the day","OK")))</f>
        <v/>
      </c>
      <c r="L38" s="14">
        <f>IF(OR($E38="",'Lot trace'!$B$4=""),"",IF($E38='Lot trace'!$B$4,COUNTIF($E$3:$E38,'Lot trace'!$B$4),""))</f>
        <v/>
      </c>
    </row>
    <row r="39">
      <c r="A39" s="5" t="n">
        <v>46110</v>
      </c>
      <c r="B39" s="4" t="inlineStr">
        <is>
          <t>Turki Al Subaie · D-1326</t>
        </is>
      </c>
      <c r="C39" s="18" t="inlineStr">
        <is>
          <t>25</t>
        </is>
      </c>
      <c r="D39" s="4" t="inlineStr">
        <is>
          <t>OB-410100</t>
        </is>
      </c>
      <c r="E39" s="18" t="inlineStr">
        <is>
          <t>OB72310</t>
        </is>
      </c>
      <c r="F39" s="4" t="inlineStr">
        <is>
          <t>Dr Hind Al Zahrani</t>
        </is>
      </c>
      <c r="G39" s="4" t="n"/>
      <c r="H39" s="15">
        <f>IF($D39="","",IFERROR(INDEX('Catalogue'!$B$3:$B$82,MATCH($D39,'Catalogue'!$A$3:$A$82,0)),""))</f>
        <v/>
      </c>
      <c r="I39" s="15">
        <f>IF($D39="","",IFERROR("Ø"&amp;INDEX('Catalogue'!$C$3:$C$82,MATCH($D39,'Catalogue'!$A$3:$A$82,0))&amp;" × "&amp;INDEX('Catalogue'!$D$3:$D$82,MATCH($D39,'Catalogue'!$A$3:$A$82,0)),""))</f>
        <v/>
      </c>
      <c r="J39" s="19">
        <f>IF($E39="","",IFERROR(INDEX('Stock by lot'!$G$3:$G$302,MATCH($E39,'Stock by lot'!$F$3:$F$302,0)),""))</f>
        <v/>
      </c>
      <c r="K39" s="15">
        <f>IF($E39="","",IF($J39="","Lot not in stock",IF(AND($A39&lt;&gt;"",$J39&lt;$A39),"Expired on the day","OK")))</f>
        <v/>
      </c>
      <c r="L39" s="14">
        <f>IF(OR($E39="",'Lot trace'!$B$4=""),"",IF($E39='Lot trace'!$B$4,COUNTIF($E$3:$E39,'Lot trace'!$B$4),""))</f>
        <v/>
      </c>
    </row>
    <row r="40">
      <c r="A40" s="5" t="n">
        <v>46113</v>
      </c>
      <c r="B40" s="4" t="inlineStr">
        <is>
          <t>Lina Abdulrahman · D-1221</t>
        </is>
      </c>
      <c r="C40" s="18" t="inlineStr">
        <is>
          <t>13</t>
        </is>
      </c>
      <c r="D40" s="4" t="inlineStr">
        <is>
          <t>OB-330100</t>
        </is>
      </c>
      <c r="E40" s="18" t="inlineStr">
        <is>
          <t>OB71789</t>
        </is>
      </c>
      <c r="F40" s="4" t="inlineStr">
        <is>
          <t>Dr Hind Al Zahrani</t>
        </is>
      </c>
      <c r="G40" s="4" t="inlineStr">
        <is>
          <t>Immediate</t>
        </is>
      </c>
      <c r="H40" s="15">
        <f>IF($D40="","",IFERROR(INDEX('Catalogue'!$B$3:$B$82,MATCH($D40,'Catalogue'!$A$3:$A$82,0)),""))</f>
        <v/>
      </c>
      <c r="I40" s="15">
        <f>IF($D40="","",IFERROR("Ø"&amp;INDEX('Catalogue'!$C$3:$C$82,MATCH($D40,'Catalogue'!$A$3:$A$82,0))&amp;" × "&amp;INDEX('Catalogue'!$D$3:$D$82,MATCH($D40,'Catalogue'!$A$3:$A$82,0)),""))</f>
        <v/>
      </c>
      <c r="J40" s="19">
        <f>IF($E40="","",IFERROR(INDEX('Stock by lot'!$G$3:$G$302,MATCH($E40,'Stock by lot'!$F$3:$F$302,0)),""))</f>
        <v/>
      </c>
      <c r="K40" s="15">
        <f>IF($E40="","",IF($J40="","Lot not in stock",IF(AND($A40&lt;&gt;"",$J40&lt;$A40),"Expired on the day","OK")))</f>
        <v/>
      </c>
      <c r="L40" s="14">
        <f>IF(OR($E40="",'Lot trace'!$B$4=""),"",IF($E40='Lot trace'!$B$4,COUNTIF($E$3:$E40,'Lot trace'!$B$4),""))</f>
        <v/>
      </c>
    </row>
    <row r="41">
      <c r="A41" s="5" t="n">
        <v>46118</v>
      </c>
      <c r="B41" s="4" t="inlineStr">
        <is>
          <t>Turki Al Subaie · D-1326</t>
        </is>
      </c>
      <c r="C41" s="18" t="inlineStr">
        <is>
          <t>45</t>
        </is>
      </c>
      <c r="D41" s="4" t="inlineStr">
        <is>
          <t>KT-400100</t>
        </is>
      </c>
      <c r="E41" s="18" t="inlineStr">
        <is>
          <t>KT74435</t>
        </is>
      </c>
      <c r="F41" s="4" t="inlineStr">
        <is>
          <t>Dr Hind Al Zahrani</t>
        </is>
      </c>
      <c r="G41" s="4" t="n"/>
      <c r="H41" s="15">
        <f>IF($D41="","",IFERROR(INDEX('Catalogue'!$B$3:$B$82,MATCH($D41,'Catalogue'!$A$3:$A$82,0)),""))</f>
        <v/>
      </c>
      <c r="I41" s="15">
        <f>IF($D41="","",IFERROR("Ø"&amp;INDEX('Catalogue'!$C$3:$C$82,MATCH($D41,'Catalogue'!$A$3:$A$82,0))&amp;" × "&amp;INDEX('Catalogue'!$D$3:$D$82,MATCH($D41,'Catalogue'!$A$3:$A$82,0)),""))</f>
        <v/>
      </c>
      <c r="J41" s="19">
        <f>IF($E41="","",IFERROR(INDEX('Stock by lot'!$G$3:$G$302,MATCH($E41,'Stock by lot'!$F$3:$F$302,0)),""))</f>
        <v/>
      </c>
      <c r="K41" s="15">
        <f>IF($E41="","",IF($J41="","Lot not in stock",IF(AND($A41&lt;&gt;"",$J41&lt;$A41),"Expired on the day","OK")))</f>
        <v/>
      </c>
      <c r="L41" s="14">
        <f>IF(OR($E41="",'Lot trace'!$B$4=""),"",IF($E41='Lot trace'!$B$4,COUNTIF($E$3:$E41,'Lot trace'!$B$4),""))</f>
        <v/>
      </c>
    </row>
    <row r="42">
      <c r="A42" s="5" t="n">
        <v>46120</v>
      </c>
      <c r="B42" s="4" t="inlineStr">
        <is>
          <t>Lina Abdulrahman · D-1221</t>
        </is>
      </c>
      <c r="C42" s="18" t="inlineStr">
        <is>
          <t>14</t>
        </is>
      </c>
      <c r="D42" s="4" t="inlineStr">
        <is>
          <t>KT-400115</t>
        </is>
      </c>
      <c r="E42" s="18" t="inlineStr">
        <is>
          <t>KT70778</t>
        </is>
      </c>
      <c r="F42" s="4" t="inlineStr">
        <is>
          <t>Dr Hind Al Zahrani</t>
        </is>
      </c>
      <c r="G42" s="4" t="n"/>
      <c r="H42" s="15">
        <f>IF($D42="","",IFERROR(INDEX('Catalogue'!$B$3:$B$82,MATCH($D42,'Catalogue'!$A$3:$A$82,0)),""))</f>
        <v/>
      </c>
      <c r="I42" s="15">
        <f>IF($D42="","",IFERROR("Ø"&amp;INDEX('Catalogue'!$C$3:$C$82,MATCH($D42,'Catalogue'!$A$3:$A$82,0))&amp;" × "&amp;INDEX('Catalogue'!$D$3:$D$82,MATCH($D42,'Catalogue'!$A$3:$A$82,0)),""))</f>
        <v/>
      </c>
      <c r="J42" s="19">
        <f>IF($E42="","",IFERROR(INDEX('Stock by lot'!$G$3:$G$302,MATCH($E42,'Stock by lot'!$F$3:$F$302,0)),""))</f>
        <v/>
      </c>
      <c r="K42" s="15">
        <f>IF($E42="","",IF($J42="","Lot not in stock",IF(AND($A42&lt;&gt;"",$J42&lt;$A42),"Expired on the day","OK")))</f>
        <v/>
      </c>
      <c r="L42" s="14">
        <f>IF(OR($E42="",'Lot trace'!$B$4=""),"",IF($E42='Lot trace'!$B$4,COUNTIF($E$3:$E42,'Lot trace'!$B$4),""))</f>
        <v/>
      </c>
    </row>
    <row r="43">
      <c r="A43" s="5" t="n">
        <v>46125</v>
      </c>
      <c r="B43" s="4" t="inlineStr">
        <is>
          <t>Asmaa Al Juhani · D-1291</t>
        </is>
      </c>
      <c r="C43" s="18" t="inlineStr">
        <is>
          <t>36</t>
        </is>
      </c>
      <c r="D43" s="4" t="inlineStr">
        <is>
          <t>KT-500100</t>
        </is>
      </c>
      <c r="E43" s="18" t="inlineStr">
        <is>
          <t>KT71491</t>
        </is>
      </c>
      <c r="F43" s="4" t="inlineStr">
        <is>
          <t>Dr Hind Al Zahrani</t>
        </is>
      </c>
      <c r="G43" s="4" t="n"/>
      <c r="H43" s="15">
        <f>IF($D43="","",IFERROR(INDEX('Catalogue'!$B$3:$B$82,MATCH($D43,'Catalogue'!$A$3:$A$82,0)),""))</f>
        <v/>
      </c>
      <c r="I43" s="15">
        <f>IF($D43="","",IFERROR("Ø"&amp;INDEX('Catalogue'!$C$3:$C$82,MATCH($D43,'Catalogue'!$A$3:$A$82,0))&amp;" × "&amp;INDEX('Catalogue'!$D$3:$D$82,MATCH($D43,'Catalogue'!$A$3:$A$82,0)),""))</f>
        <v/>
      </c>
      <c r="J43" s="19">
        <f>IF($E43="","",IFERROR(INDEX('Stock by lot'!$G$3:$G$302,MATCH($E43,'Stock by lot'!$F$3:$F$302,0)),""))</f>
        <v/>
      </c>
      <c r="K43" s="15">
        <f>IF($E43="","",IF($J43="","Lot not in stock",IF(AND($A43&lt;&gt;"",$J43&lt;$A43),"Expired on the day","OK")))</f>
        <v/>
      </c>
      <c r="L43" s="14">
        <f>IF(OR($E43="",'Lot trace'!$B$4=""),"",IF($E43='Lot trace'!$B$4,COUNTIF($E$3:$E43,'Lot trace'!$B$4),""))</f>
        <v/>
      </c>
    </row>
    <row r="44">
      <c r="A44" s="5" t="n">
        <v>46127</v>
      </c>
      <c r="B44" s="4" t="inlineStr">
        <is>
          <t>Fahad Al Baqami · D-1354</t>
        </is>
      </c>
      <c r="C44" s="18" t="inlineStr">
        <is>
          <t>11</t>
        </is>
      </c>
      <c r="D44" s="4" t="inlineStr">
        <is>
          <t>NX-375115</t>
        </is>
      </c>
      <c r="E44" s="18" t="inlineStr">
        <is>
          <t>NX73193</t>
        </is>
      </c>
      <c r="F44" s="4" t="inlineStr">
        <is>
          <t>Dr Hind Al Zahrani</t>
        </is>
      </c>
      <c r="G44" s="4" t="n"/>
      <c r="H44" s="15">
        <f>IF($D44="","",IFERROR(INDEX('Catalogue'!$B$3:$B$82,MATCH($D44,'Catalogue'!$A$3:$A$82,0)),""))</f>
        <v/>
      </c>
      <c r="I44" s="15">
        <f>IF($D44="","",IFERROR("Ø"&amp;INDEX('Catalogue'!$C$3:$C$82,MATCH($D44,'Catalogue'!$A$3:$A$82,0))&amp;" × "&amp;INDEX('Catalogue'!$D$3:$D$82,MATCH($D44,'Catalogue'!$A$3:$A$82,0)),""))</f>
        <v/>
      </c>
      <c r="J44" s="19">
        <f>IF($E44="","",IFERROR(INDEX('Stock by lot'!$G$3:$G$302,MATCH($E44,'Stock by lot'!$F$3:$F$302,0)),""))</f>
        <v/>
      </c>
      <c r="K44" s="15">
        <f>IF($E44="","",IF($J44="","Lot not in stock",IF(AND($A44&lt;&gt;"",$J44&lt;$A44),"Expired on the day","OK")))</f>
        <v/>
      </c>
      <c r="L44" s="14">
        <f>IF(OR($E44="",'Lot trace'!$B$4=""),"",IF($E44='Lot trace'!$B$4,COUNTIF($E$3:$E44,'Lot trace'!$B$4),""))</f>
        <v/>
      </c>
    </row>
    <row r="45">
      <c r="A45" s="5" t="n">
        <v>46131</v>
      </c>
      <c r="B45" s="4" t="inlineStr">
        <is>
          <t>Nour Salem · D-1347</t>
        </is>
      </c>
      <c r="C45" s="18" t="inlineStr">
        <is>
          <t>26</t>
        </is>
      </c>
      <c r="D45" s="4" t="inlineStr">
        <is>
          <t>OB-480100</t>
        </is>
      </c>
      <c r="E45" s="18" t="inlineStr">
        <is>
          <t>OB73105</t>
        </is>
      </c>
      <c r="F45" s="4" t="inlineStr">
        <is>
          <t>Dr Tarek Hamdy</t>
        </is>
      </c>
      <c r="G45" s="4" t="n"/>
      <c r="H45" s="15">
        <f>IF($D45="","",IFERROR(INDEX('Catalogue'!$B$3:$B$82,MATCH($D45,'Catalogue'!$A$3:$A$82,0)),""))</f>
        <v/>
      </c>
      <c r="I45" s="15">
        <f>IF($D45="","",IFERROR("Ø"&amp;INDEX('Catalogue'!$C$3:$C$82,MATCH($D45,'Catalogue'!$A$3:$A$82,0))&amp;" × "&amp;INDEX('Catalogue'!$D$3:$D$82,MATCH($D45,'Catalogue'!$A$3:$A$82,0)),""))</f>
        <v/>
      </c>
      <c r="J45" s="19">
        <f>IF($E45="","",IFERROR(INDEX('Stock by lot'!$G$3:$G$302,MATCH($E45,'Stock by lot'!$F$3:$F$302,0)),""))</f>
        <v/>
      </c>
      <c r="K45" s="15">
        <f>IF($E45="","",IF($J45="","Lot not in stock",IF(AND($A45&lt;&gt;"",$J45&lt;$A45),"Expired on the day","OK")))</f>
        <v/>
      </c>
      <c r="L45" s="14">
        <f>IF(OR($E45="",'Lot trace'!$B$4=""),"",IF($E45='Lot trace'!$B$4,COUNTIF($E$3:$E45,'Lot trace'!$B$4),""))</f>
        <v/>
      </c>
    </row>
    <row r="46">
      <c r="A46" s="5" t="n">
        <v>46134</v>
      </c>
      <c r="B46" s="4" t="inlineStr">
        <is>
          <t>Fahad Al Baqami · D-1354</t>
        </is>
      </c>
      <c r="C46" s="18" t="inlineStr">
        <is>
          <t>34</t>
        </is>
      </c>
      <c r="D46" s="4" t="inlineStr">
        <is>
          <t>NX-420100</t>
        </is>
      </c>
      <c r="E46" s="18" t="inlineStr">
        <is>
          <t>NX73297</t>
        </is>
      </c>
      <c r="F46" s="4" t="inlineStr">
        <is>
          <t>Dr Karim Fawzy</t>
        </is>
      </c>
      <c r="G46" s="4" t="n"/>
      <c r="H46" s="15">
        <f>IF($D46="","",IFERROR(INDEX('Catalogue'!$B$3:$B$82,MATCH($D46,'Catalogue'!$A$3:$A$82,0)),""))</f>
        <v/>
      </c>
      <c r="I46" s="15">
        <f>IF($D46="","",IFERROR("Ø"&amp;INDEX('Catalogue'!$C$3:$C$82,MATCH($D46,'Catalogue'!$A$3:$A$82,0))&amp;" × "&amp;INDEX('Catalogue'!$D$3:$D$82,MATCH($D46,'Catalogue'!$A$3:$A$82,0)),""))</f>
        <v/>
      </c>
      <c r="J46" s="19">
        <f>IF($E46="","",IFERROR(INDEX('Stock by lot'!$G$3:$G$302,MATCH($E46,'Stock by lot'!$F$3:$F$302,0)),""))</f>
        <v/>
      </c>
      <c r="K46" s="15">
        <f>IF($E46="","",IF($J46="","Lot not in stock",IF(AND($A46&lt;&gt;"",$J46&lt;$A46),"Expired on the day","OK")))</f>
        <v/>
      </c>
      <c r="L46" s="14">
        <f>IF(OR($E46="",'Lot trace'!$B$4=""),"",IF($E46='Lot trace'!$B$4,COUNTIF($E$3:$E46,'Lot trace'!$B$4),""))</f>
        <v/>
      </c>
    </row>
    <row r="47">
      <c r="A47" s="5" t="n">
        <v>46138</v>
      </c>
      <c r="B47" s="4" t="inlineStr">
        <is>
          <t>Ghada Al Nimr · D-1263</t>
        </is>
      </c>
      <c r="C47" s="18" t="inlineStr">
        <is>
          <t>22</t>
        </is>
      </c>
      <c r="D47" s="4" t="inlineStr">
        <is>
          <t>KT-350115</t>
        </is>
      </c>
      <c r="E47" s="18" t="inlineStr">
        <is>
          <t>KT70228</t>
        </is>
      </c>
      <c r="F47" s="4" t="inlineStr">
        <is>
          <t>Dr Tarek Hamdy</t>
        </is>
      </c>
      <c r="G47" s="4" t="n"/>
      <c r="H47" s="15">
        <f>IF($D47="","",IFERROR(INDEX('Catalogue'!$B$3:$B$82,MATCH($D47,'Catalogue'!$A$3:$A$82,0)),""))</f>
        <v/>
      </c>
      <c r="I47" s="15">
        <f>IF($D47="","",IFERROR("Ø"&amp;INDEX('Catalogue'!$C$3:$C$82,MATCH($D47,'Catalogue'!$A$3:$A$82,0))&amp;" × "&amp;INDEX('Catalogue'!$D$3:$D$82,MATCH($D47,'Catalogue'!$A$3:$A$82,0)),""))</f>
        <v/>
      </c>
      <c r="J47" s="19">
        <f>IF($E47="","",IFERROR(INDEX('Stock by lot'!$G$3:$G$302,MATCH($E47,'Stock by lot'!$F$3:$F$302,0)),""))</f>
        <v/>
      </c>
      <c r="K47" s="15">
        <f>IF($E47="","",IF($J47="","Lot not in stock",IF(AND($A47&lt;&gt;"",$J47&lt;$A47),"Expired on the day","OK")))</f>
        <v/>
      </c>
      <c r="L47" s="14">
        <f>IF(OR($E47="",'Lot trace'!$B$4=""),"",IF($E47='Lot trace'!$B$4,COUNTIF($E$3:$E47,'Lot trace'!$B$4),""))</f>
        <v/>
      </c>
    </row>
    <row r="48">
      <c r="A48" s="5" t="n">
        <v>46138</v>
      </c>
      <c r="B48" s="4" t="inlineStr">
        <is>
          <t>Dana Al Harbi · D-1249</t>
        </is>
      </c>
      <c r="C48" s="18" t="inlineStr">
        <is>
          <t>12</t>
        </is>
      </c>
      <c r="D48" s="4" t="inlineStr">
        <is>
          <t>KT-350115</t>
        </is>
      </c>
      <c r="E48" s="18" t="inlineStr">
        <is>
          <t>KT70228</t>
        </is>
      </c>
      <c r="F48" s="4" t="inlineStr">
        <is>
          <t>Dr Karim Fawzy</t>
        </is>
      </c>
      <c r="G48" s="4" t="n"/>
      <c r="H48" s="15">
        <f>IF($D48="","",IFERROR(INDEX('Catalogue'!$B$3:$B$82,MATCH($D48,'Catalogue'!$A$3:$A$82,0)),""))</f>
        <v/>
      </c>
      <c r="I48" s="15">
        <f>IF($D48="","",IFERROR("Ø"&amp;INDEX('Catalogue'!$C$3:$C$82,MATCH($D48,'Catalogue'!$A$3:$A$82,0))&amp;" × "&amp;INDEX('Catalogue'!$D$3:$D$82,MATCH($D48,'Catalogue'!$A$3:$A$82,0)),""))</f>
        <v/>
      </c>
      <c r="J48" s="19">
        <f>IF($E48="","",IFERROR(INDEX('Stock by lot'!$G$3:$G$302,MATCH($E48,'Stock by lot'!$F$3:$F$302,0)),""))</f>
        <v/>
      </c>
      <c r="K48" s="15">
        <f>IF($E48="","",IF($J48="","Lot not in stock",IF(AND($A48&lt;&gt;"",$J48&lt;$A48),"Expired on the day","OK")))</f>
        <v/>
      </c>
      <c r="L48" s="14">
        <f>IF(OR($E48="",'Lot trace'!$B$4=""),"",IF($E48='Lot trace'!$B$4,COUNTIF($E$3:$E48,'Lot trace'!$B$4),""))</f>
        <v/>
      </c>
    </row>
    <row r="49">
      <c r="A49" s="5" t="n">
        <v>46139</v>
      </c>
      <c r="B49" s="4" t="inlineStr">
        <is>
          <t>Amr Shawky · D-1256</t>
        </is>
      </c>
      <c r="C49" s="18" t="inlineStr">
        <is>
          <t>47</t>
        </is>
      </c>
      <c r="D49" s="4" t="inlineStr">
        <is>
          <t>KT-500100</t>
        </is>
      </c>
      <c r="E49" s="18" t="inlineStr">
        <is>
          <t>KT71491</t>
        </is>
      </c>
      <c r="F49" s="4" t="inlineStr">
        <is>
          <t>Dr Karim Fawzy</t>
        </is>
      </c>
      <c r="G49" s="4" t="n"/>
      <c r="H49" s="15">
        <f>IF($D49="","",IFERROR(INDEX('Catalogue'!$B$3:$B$82,MATCH($D49,'Catalogue'!$A$3:$A$82,0)),""))</f>
        <v/>
      </c>
      <c r="I49" s="15">
        <f>IF($D49="","",IFERROR("Ø"&amp;INDEX('Catalogue'!$C$3:$C$82,MATCH($D49,'Catalogue'!$A$3:$A$82,0))&amp;" × "&amp;INDEX('Catalogue'!$D$3:$D$82,MATCH($D49,'Catalogue'!$A$3:$A$82,0)),""))</f>
        <v/>
      </c>
      <c r="J49" s="19">
        <f>IF($E49="","",IFERROR(INDEX('Stock by lot'!$G$3:$G$302,MATCH($E49,'Stock by lot'!$F$3:$F$302,0)),""))</f>
        <v/>
      </c>
      <c r="K49" s="15">
        <f>IF($E49="","",IF($J49="","Lot not in stock",IF(AND($A49&lt;&gt;"",$J49&lt;$A49),"Expired on the day","OK")))</f>
        <v/>
      </c>
      <c r="L49" s="14">
        <f>IF(OR($E49="",'Lot trace'!$B$4=""),"",IF($E49='Lot trace'!$B$4,COUNTIF($E$3:$E49,'Lot trace'!$B$4),""))</f>
        <v/>
      </c>
    </row>
    <row r="50">
      <c r="A50" s="5" t="n">
        <v>46141</v>
      </c>
      <c r="B50" s="4" t="inlineStr">
        <is>
          <t>Majed Al Dossary · D-1214</t>
        </is>
      </c>
      <c r="C50" s="18" t="inlineStr">
        <is>
          <t>45</t>
        </is>
      </c>
      <c r="D50" s="4" t="inlineStr">
        <is>
          <t>NX-420100</t>
        </is>
      </c>
      <c r="E50" s="18" t="inlineStr">
        <is>
          <t>NX73297</t>
        </is>
      </c>
      <c r="F50" s="4" t="inlineStr">
        <is>
          <t>Dr Hind Al Zahrani</t>
        </is>
      </c>
      <c r="G50" s="4" t="n"/>
      <c r="H50" s="15">
        <f>IF($D50="","",IFERROR(INDEX('Catalogue'!$B$3:$B$82,MATCH($D50,'Catalogue'!$A$3:$A$82,0)),""))</f>
        <v/>
      </c>
      <c r="I50" s="15">
        <f>IF($D50="","",IFERROR("Ø"&amp;INDEX('Catalogue'!$C$3:$C$82,MATCH($D50,'Catalogue'!$A$3:$A$82,0))&amp;" × "&amp;INDEX('Catalogue'!$D$3:$D$82,MATCH($D50,'Catalogue'!$A$3:$A$82,0)),""))</f>
        <v/>
      </c>
      <c r="J50" s="19">
        <f>IF($E50="","",IFERROR(INDEX('Stock by lot'!$G$3:$G$302,MATCH($E50,'Stock by lot'!$F$3:$F$302,0)),""))</f>
        <v/>
      </c>
      <c r="K50" s="15">
        <f>IF($E50="","",IF($J50="","Lot not in stock",IF(AND($A50&lt;&gt;"",$J50&lt;$A50),"Expired on the day","OK")))</f>
        <v/>
      </c>
      <c r="L50" s="14">
        <f>IF(OR($E50="",'Lot trace'!$B$4=""),"",IF($E50='Lot trace'!$B$4,COUNTIF($E$3:$E50,'Lot trace'!$B$4),""))</f>
        <v/>
      </c>
    </row>
    <row r="51">
      <c r="A51" s="5" t="n">
        <v>46145</v>
      </c>
      <c r="B51" s="4" t="inlineStr">
        <is>
          <t>Sara Al Qarni · D-1207</t>
        </is>
      </c>
      <c r="C51" s="18" t="inlineStr">
        <is>
          <t>25</t>
        </is>
      </c>
      <c r="D51" s="4" t="inlineStr">
        <is>
          <t>KT-400115</t>
        </is>
      </c>
      <c r="E51" s="18" t="inlineStr">
        <is>
          <t>KT70778</t>
        </is>
      </c>
      <c r="F51" s="4" t="inlineStr">
        <is>
          <t>Dr Hind Al Zahrani</t>
        </is>
      </c>
      <c r="G51" s="4" t="n"/>
      <c r="H51" s="15">
        <f>IF($D51="","",IFERROR(INDEX('Catalogue'!$B$3:$B$82,MATCH($D51,'Catalogue'!$A$3:$A$82,0)),""))</f>
        <v/>
      </c>
      <c r="I51" s="15">
        <f>IF($D51="","",IFERROR("Ø"&amp;INDEX('Catalogue'!$C$3:$C$82,MATCH($D51,'Catalogue'!$A$3:$A$82,0))&amp;" × "&amp;INDEX('Catalogue'!$D$3:$D$82,MATCH($D51,'Catalogue'!$A$3:$A$82,0)),""))</f>
        <v/>
      </c>
      <c r="J51" s="19">
        <f>IF($E51="","",IFERROR(INDEX('Stock by lot'!$G$3:$G$302,MATCH($E51,'Stock by lot'!$F$3:$F$302,0)),""))</f>
        <v/>
      </c>
      <c r="K51" s="15">
        <f>IF($E51="","",IF($J51="","Lot not in stock",IF(AND($A51&lt;&gt;"",$J51&lt;$A51),"Expired on the day","OK")))</f>
        <v/>
      </c>
      <c r="L51" s="14">
        <f>IF(OR($E51="",'Lot trace'!$B$4=""),"",IF($E51='Lot trace'!$B$4,COUNTIF($E$3:$E51,'Lot trace'!$B$4),""))</f>
        <v/>
      </c>
    </row>
    <row r="52">
      <c r="A52" s="5" t="n">
        <v>46145</v>
      </c>
      <c r="B52" s="4" t="inlineStr">
        <is>
          <t>Rahaf Al Malki · D-1277</t>
        </is>
      </c>
      <c r="C52" s="18" t="inlineStr">
        <is>
          <t>23</t>
        </is>
      </c>
      <c r="D52" s="4" t="inlineStr">
        <is>
          <t>KT-350115</t>
        </is>
      </c>
      <c r="E52" s="18" t="inlineStr">
        <is>
          <t>KT70228</t>
        </is>
      </c>
      <c r="F52" s="4" t="inlineStr">
        <is>
          <t>Dr Hind Al Zahrani</t>
        </is>
      </c>
      <c r="G52" s="4" t="n"/>
      <c r="H52" s="15">
        <f>IF($D52="","",IFERROR(INDEX('Catalogue'!$B$3:$B$82,MATCH($D52,'Catalogue'!$A$3:$A$82,0)),""))</f>
        <v/>
      </c>
      <c r="I52" s="15">
        <f>IF($D52="","",IFERROR("Ø"&amp;INDEX('Catalogue'!$C$3:$C$82,MATCH($D52,'Catalogue'!$A$3:$A$82,0))&amp;" × "&amp;INDEX('Catalogue'!$D$3:$D$82,MATCH($D52,'Catalogue'!$A$3:$A$82,0)),""))</f>
        <v/>
      </c>
      <c r="J52" s="19">
        <f>IF($E52="","",IFERROR(INDEX('Stock by lot'!$G$3:$G$302,MATCH($E52,'Stock by lot'!$F$3:$F$302,0)),""))</f>
        <v/>
      </c>
      <c r="K52" s="15">
        <f>IF($E52="","",IF($J52="","Lot not in stock",IF(AND($A52&lt;&gt;"",$J52&lt;$A52),"Expired on the day","OK")))</f>
        <v/>
      </c>
      <c r="L52" s="14">
        <f>IF(OR($E52="",'Lot trace'!$B$4=""),"",IF($E52='Lot trace'!$B$4,COUNTIF($E$3:$E52,'Lot trace'!$B$4),""))</f>
        <v/>
      </c>
    </row>
    <row r="53">
      <c r="A53" s="5" t="n">
        <v>46148</v>
      </c>
      <c r="B53" s="4" t="inlineStr">
        <is>
          <t>Rima Al Khalidi · D-1305</t>
        </is>
      </c>
      <c r="C53" s="18" t="inlineStr">
        <is>
          <t>44</t>
        </is>
      </c>
      <c r="D53" s="4" t="inlineStr">
        <is>
          <t>KT-400100</t>
        </is>
      </c>
      <c r="E53" s="18" t="inlineStr">
        <is>
          <t>KT74435</t>
        </is>
      </c>
      <c r="F53" s="4" t="inlineStr">
        <is>
          <t>Dr Tarek Hamdy</t>
        </is>
      </c>
      <c r="G53" s="4" t="n"/>
      <c r="H53" s="15">
        <f>IF($D53="","",IFERROR(INDEX('Catalogue'!$B$3:$B$82,MATCH($D53,'Catalogue'!$A$3:$A$82,0)),""))</f>
        <v/>
      </c>
      <c r="I53" s="15">
        <f>IF($D53="","",IFERROR("Ø"&amp;INDEX('Catalogue'!$C$3:$C$82,MATCH($D53,'Catalogue'!$A$3:$A$82,0))&amp;" × "&amp;INDEX('Catalogue'!$D$3:$D$82,MATCH($D53,'Catalogue'!$A$3:$A$82,0)),""))</f>
        <v/>
      </c>
      <c r="J53" s="19">
        <f>IF($E53="","",IFERROR(INDEX('Stock by lot'!$G$3:$G$302,MATCH($E53,'Stock by lot'!$F$3:$F$302,0)),""))</f>
        <v/>
      </c>
      <c r="K53" s="15">
        <f>IF($E53="","",IF($J53="","Lot not in stock",IF(AND($A53&lt;&gt;"",$J53&lt;$A53),"Expired on the day","OK")))</f>
        <v/>
      </c>
      <c r="L53" s="14">
        <f>IF(OR($E53="",'Lot trace'!$B$4=""),"",IF($E53='Lot trace'!$B$4,COUNTIF($E$3:$E53,'Lot trace'!$B$4),""))</f>
        <v/>
      </c>
    </row>
    <row r="54">
      <c r="A54" s="5" t="n">
        <v>46152</v>
      </c>
      <c r="B54" s="4" t="inlineStr">
        <is>
          <t>Zaid Al Saqr · D-1438</t>
        </is>
      </c>
      <c r="C54" s="18" t="inlineStr">
        <is>
          <t>45</t>
        </is>
      </c>
      <c r="D54" s="4" t="inlineStr">
        <is>
          <t>KT-400100</t>
        </is>
      </c>
      <c r="E54" s="18" t="inlineStr">
        <is>
          <t>KT74435</t>
        </is>
      </c>
      <c r="F54" s="4" t="inlineStr">
        <is>
          <t>Dr Hind Al Zahrani</t>
        </is>
      </c>
      <c r="G54" s="4" t="n"/>
      <c r="H54" s="15">
        <f>IF($D54="","",IFERROR(INDEX('Catalogue'!$B$3:$B$82,MATCH($D54,'Catalogue'!$A$3:$A$82,0)),""))</f>
        <v/>
      </c>
      <c r="I54" s="15">
        <f>IF($D54="","",IFERROR("Ø"&amp;INDEX('Catalogue'!$C$3:$C$82,MATCH($D54,'Catalogue'!$A$3:$A$82,0))&amp;" × "&amp;INDEX('Catalogue'!$D$3:$D$82,MATCH($D54,'Catalogue'!$A$3:$A$82,0)),""))</f>
        <v/>
      </c>
      <c r="J54" s="19">
        <f>IF($E54="","",IFERROR(INDEX('Stock by lot'!$G$3:$G$302,MATCH($E54,'Stock by lot'!$F$3:$F$302,0)),""))</f>
        <v/>
      </c>
      <c r="K54" s="15">
        <f>IF($E54="","",IF($J54="","Lot not in stock",IF(AND($A54&lt;&gt;"",$J54&lt;$A54),"Expired on the day","OK")))</f>
        <v/>
      </c>
      <c r="L54" s="14">
        <f>IF(OR($E54="",'Lot trace'!$B$4=""),"",IF($E54='Lot trace'!$B$4,COUNTIF($E$3:$E54,'Lot trace'!$B$4),""))</f>
        <v/>
      </c>
    </row>
    <row r="55">
      <c r="A55" s="5" t="n">
        <v>46152</v>
      </c>
      <c r="B55" s="4" t="inlineStr">
        <is>
          <t>Alaa Yahya · D-1389</t>
        </is>
      </c>
      <c r="C55" s="18" t="inlineStr">
        <is>
          <t>35</t>
        </is>
      </c>
      <c r="D55" s="4" t="inlineStr">
        <is>
          <t>KT-400100</t>
        </is>
      </c>
      <c r="E55" s="18" t="inlineStr">
        <is>
          <t>KT74435</t>
        </is>
      </c>
      <c r="F55" s="4" t="inlineStr">
        <is>
          <t>Dr Hind Al Zahrani</t>
        </is>
      </c>
      <c r="G55" s="4" t="n"/>
      <c r="H55" s="15">
        <f>IF($D55="","",IFERROR(INDEX('Catalogue'!$B$3:$B$82,MATCH($D55,'Catalogue'!$A$3:$A$82,0)),""))</f>
        <v/>
      </c>
      <c r="I55" s="15">
        <f>IF($D55="","",IFERROR("Ø"&amp;INDEX('Catalogue'!$C$3:$C$82,MATCH($D55,'Catalogue'!$A$3:$A$82,0))&amp;" × "&amp;INDEX('Catalogue'!$D$3:$D$82,MATCH($D55,'Catalogue'!$A$3:$A$82,0)),""))</f>
        <v/>
      </c>
      <c r="J55" s="19">
        <f>IF($E55="","",IFERROR(INDEX('Stock by lot'!$G$3:$G$302,MATCH($E55,'Stock by lot'!$F$3:$F$302,0)),""))</f>
        <v/>
      </c>
      <c r="K55" s="15">
        <f>IF($E55="","",IF($J55="","Lot not in stock",IF(AND($A55&lt;&gt;"",$J55&lt;$A55),"Expired on the day","OK")))</f>
        <v/>
      </c>
      <c r="L55" s="14">
        <f>IF(OR($E55="",'Lot trace'!$B$4=""),"",IF($E55='Lot trace'!$B$4,COUNTIF($E$3:$E55,'Lot trace'!$B$4),""))</f>
        <v/>
      </c>
    </row>
    <row r="56">
      <c r="A56" s="5" t="n">
        <v>46153</v>
      </c>
      <c r="B56" s="4" t="inlineStr">
        <is>
          <t>Mostafa Rashad · D-1284</t>
        </is>
      </c>
      <c r="C56" s="18" t="inlineStr">
        <is>
          <t>14</t>
        </is>
      </c>
      <c r="D56" s="4" t="inlineStr">
        <is>
          <t>KT-400100</t>
        </is>
      </c>
      <c r="E56" s="18" t="inlineStr">
        <is>
          <t>KT74435</t>
        </is>
      </c>
      <c r="F56" s="4" t="inlineStr">
        <is>
          <t>Dr Karim Fawzy</t>
        </is>
      </c>
      <c r="G56" s="4" t="n"/>
      <c r="H56" s="15">
        <f>IF($D56="","",IFERROR(INDEX('Catalogue'!$B$3:$B$82,MATCH($D56,'Catalogue'!$A$3:$A$82,0)),""))</f>
        <v/>
      </c>
      <c r="I56" s="15">
        <f>IF($D56="","",IFERROR("Ø"&amp;INDEX('Catalogue'!$C$3:$C$82,MATCH($D56,'Catalogue'!$A$3:$A$82,0))&amp;" × "&amp;INDEX('Catalogue'!$D$3:$D$82,MATCH($D56,'Catalogue'!$A$3:$A$82,0)),""))</f>
        <v/>
      </c>
      <c r="J56" s="19">
        <f>IF($E56="","",IFERROR(INDEX('Stock by lot'!$G$3:$G$302,MATCH($E56,'Stock by lot'!$F$3:$F$302,0)),""))</f>
        <v/>
      </c>
      <c r="K56" s="15">
        <f>IF($E56="","",IF($J56="","Lot not in stock",IF(AND($A56&lt;&gt;"",$J56&lt;$A56),"Expired on the day","OK")))</f>
        <v/>
      </c>
      <c r="L56" s="14">
        <f>IF(OR($E56="",'Lot trace'!$B$4=""),"",IF($E56='Lot trace'!$B$4,COUNTIF($E$3:$E56,'Lot trace'!$B$4),""))</f>
        <v/>
      </c>
    </row>
    <row r="57">
      <c r="A57" s="5" t="n">
        <v>46155</v>
      </c>
      <c r="B57" s="4" t="inlineStr">
        <is>
          <t>Fahad Al Baqami · D-1354</t>
        </is>
      </c>
      <c r="C57" s="18" t="inlineStr">
        <is>
          <t>21</t>
        </is>
      </c>
      <c r="D57" s="4" t="inlineStr">
        <is>
          <t>KT-350115</t>
        </is>
      </c>
      <c r="E57" s="18" t="inlineStr">
        <is>
          <t>KT75114</t>
        </is>
      </c>
      <c r="F57" s="4" t="inlineStr">
        <is>
          <t>Dr Karim Fawzy</t>
        </is>
      </c>
      <c r="G57" s="4" t="n"/>
      <c r="H57" s="15">
        <f>IF($D57="","",IFERROR(INDEX('Catalogue'!$B$3:$B$82,MATCH($D57,'Catalogue'!$A$3:$A$82,0)),""))</f>
        <v/>
      </c>
      <c r="I57" s="15">
        <f>IF($D57="","",IFERROR("Ø"&amp;INDEX('Catalogue'!$C$3:$C$82,MATCH($D57,'Catalogue'!$A$3:$A$82,0))&amp;" × "&amp;INDEX('Catalogue'!$D$3:$D$82,MATCH($D57,'Catalogue'!$A$3:$A$82,0)),""))</f>
        <v/>
      </c>
      <c r="J57" s="19">
        <f>IF($E57="","",IFERROR(INDEX('Stock by lot'!$G$3:$G$302,MATCH($E57,'Stock by lot'!$F$3:$F$302,0)),""))</f>
        <v/>
      </c>
      <c r="K57" s="15">
        <f>IF($E57="","",IF($J57="","Lot not in stock",IF(AND($A57&lt;&gt;"",$J57&lt;$A57),"Expired on the day","OK")))</f>
        <v/>
      </c>
      <c r="L57" s="14">
        <f>IF(OR($E57="",'Lot trace'!$B$4=""),"",IF($E57='Lot trace'!$B$4,COUNTIF($E$3:$E57,'Lot trace'!$B$4),""))</f>
        <v/>
      </c>
    </row>
    <row r="58">
      <c r="A58" s="5" t="n">
        <v>46155</v>
      </c>
      <c r="B58" s="4" t="inlineStr">
        <is>
          <t>Waleed Ashour · D-1396</t>
        </is>
      </c>
      <c r="C58" s="18" t="inlineStr">
        <is>
          <t>46</t>
        </is>
      </c>
      <c r="D58" s="4" t="inlineStr">
        <is>
          <t>KT-450100</t>
        </is>
      </c>
      <c r="E58" s="18" t="inlineStr">
        <is>
          <t>KT70905</t>
        </is>
      </c>
      <c r="F58" s="4" t="inlineStr">
        <is>
          <t>Dr Karim Fawzy</t>
        </is>
      </c>
      <c r="G58" s="4" t="n"/>
      <c r="H58" s="15">
        <f>IF($D58="","",IFERROR(INDEX('Catalogue'!$B$3:$B$82,MATCH($D58,'Catalogue'!$A$3:$A$82,0)),""))</f>
        <v/>
      </c>
      <c r="I58" s="15">
        <f>IF($D58="","",IFERROR("Ø"&amp;INDEX('Catalogue'!$C$3:$C$82,MATCH($D58,'Catalogue'!$A$3:$A$82,0))&amp;" × "&amp;INDEX('Catalogue'!$D$3:$D$82,MATCH($D58,'Catalogue'!$A$3:$A$82,0)),""))</f>
        <v/>
      </c>
      <c r="J58" s="19">
        <f>IF($E58="","",IFERROR(INDEX('Stock by lot'!$G$3:$G$302,MATCH($E58,'Stock by lot'!$F$3:$F$302,0)),""))</f>
        <v/>
      </c>
      <c r="K58" s="15">
        <f>IF($E58="","",IF($J58="","Lot not in stock",IF(AND($A58&lt;&gt;"",$J58&lt;$A58),"Expired on the day","OK")))</f>
        <v/>
      </c>
      <c r="L58" s="14">
        <f>IF(OR($E58="",'Lot trace'!$B$4=""),"",IF($E58='Lot trace'!$B$4,COUNTIF($E$3:$E58,'Lot trace'!$B$4),""))</f>
        <v/>
      </c>
    </row>
    <row r="59">
      <c r="A59" s="5" t="n">
        <v>46159</v>
      </c>
      <c r="B59" s="4" t="inlineStr">
        <is>
          <t>Alaa Yahya · D-1389</t>
        </is>
      </c>
      <c r="C59" s="18" t="inlineStr">
        <is>
          <t>25</t>
        </is>
      </c>
      <c r="D59" s="4" t="inlineStr">
        <is>
          <t>OB-410100</t>
        </is>
      </c>
      <c r="E59" s="18" t="inlineStr">
        <is>
          <t>OB72310</t>
        </is>
      </c>
      <c r="F59" s="4" t="inlineStr">
        <is>
          <t>Dr Tarek Hamdy</t>
        </is>
      </c>
      <c r="G59" s="4" t="inlineStr">
        <is>
          <t>Immediate</t>
        </is>
      </c>
      <c r="H59" s="15">
        <f>IF($D59="","",IFERROR(INDEX('Catalogue'!$B$3:$B$82,MATCH($D59,'Catalogue'!$A$3:$A$82,0)),""))</f>
        <v/>
      </c>
      <c r="I59" s="15">
        <f>IF($D59="","",IFERROR("Ø"&amp;INDEX('Catalogue'!$C$3:$C$82,MATCH($D59,'Catalogue'!$A$3:$A$82,0))&amp;" × "&amp;INDEX('Catalogue'!$D$3:$D$82,MATCH($D59,'Catalogue'!$A$3:$A$82,0)),""))</f>
        <v/>
      </c>
      <c r="J59" s="19">
        <f>IF($E59="","",IFERROR(INDEX('Stock by lot'!$G$3:$G$302,MATCH($E59,'Stock by lot'!$F$3:$F$302,0)),""))</f>
        <v/>
      </c>
      <c r="K59" s="15">
        <f>IF($E59="","",IF($J59="","Lot not in stock",IF(AND($A59&lt;&gt;"",$J59&lt;$A59),"Expired on the day","OK")))</f>
        <v/>
      </c>
      <c r="L59" s="14">
        <f>IF(OR($E59="",'Lot trace'!$B$4=""),"",IF($E59='Lot trace'!$B$4,COUNTIF($E$3:$E59,'Lot trace'!$B$4),""))</f>
        <v/>
      </c>
    </row>
    <row r="60">
      <c r="A60" s="5" t="n">
        <v>46160</v>
      </c>
      <c r="B60" s="4" t="inlineStr">
        <is>
          <t>Bandar Al Anazi · D-1270</t>
        </is>
      </c>
      <c r="C60" s="18" t="inlineStr">
        <is>
          <t>44</t>
        </is>
      </c>
      <c r="D60" s="4" t="inlineStr">
        <is>
          <t>KT-400100</t>
        </is>
      </c>
      <c r="E60" s="18" t="inlineStr">
        <is>
          <t>KT75810</t>
        </is>
      </c>
      <c r="F60" s="4" t="inlineStr">
        <is>
          <t>Dr Hind Al Zahrani</t>
        </is>
      </c>
      <c r="G60" s="4" t="n"/>
      <c r="H60" s="15">
        <f>IF($D60="","",IFERROR(INDEX('Catalogue'!$B$3:$B$82,MATCH($D60,'Catalogue'!$A$3:$A$82,0)),""))</f>
        <v/>
      </c>
      <c r="I60" s="15">
        <f>IF($D60="","",IFERROR("Ø"&amp;INDEX('Catalogue'!$C$3:$C$82,MATCH($D60,'Catalogue'!$A$3:$A$82,0))&amp;" × "&amp;INDEX('Catalogue'!$D$3:$D$82,MATCH($D60,'Catalogue'!$A$3:$A$82,0)),""))</f>
        <v/>
      </c>
      <c r="J60" s="19">
        <f>IF($E60="","",IFERROR(INDEX('Stock by lot'!$G$3:$G$302,MATCH($E60,'Stock by lot'!$F$3:$F$302,0)),""))</f>
        <v/>
      </c>
      <c r="K60" s="15">
        <f>IF($E60="","",IF($J60="","Lot not in stock",IF(AND($A60&lt;&gt;"",$J60&lt;$A60),"Expired on the day","OK")))</f>
        <v/>
      </c>
      <c r="L60" s="14">
        <f>IF(OR($E60="",'Lot trace'!$B$4=""),"",IF($E60='Lot trace'!$B$4,COUNTIF($E$3:$E60,'Lot trace'!$B$4),""))</f>
        <v/>
      </c>
    </row>
    <row r="61">
      <c r="A61" s="5" t="n">
        <v>46160</v>
      </c>
      <c r="B61" s="4" t="inlineStr">
        <is>
          <t>Abdullah Al Shammari · D-1200</t>
        </is>
      </c>
      <c r="C61" s="18" t="inlineStr">
        <is>
          <t>34</t>
        </is>
      </c>
      <c r="D61" s="4" t="inlineStr">
        <is>
          <t>NX-420100</t>
        </is>
      </c>
      <c r="E61" s="18" t="inlineStr">
        <is>
          <t>NX74918</t>
        </is>
      </c>
      <c r="F61" s="4" t="inlineStr">
        <is>
          <t>Dr Hind Al Zahrani</t>
        </is>
      </c>
      <c r="G61" s="4" t="n"/>
      <c r="H61" s="15">
        <f>IF($D61="","",IFERROR(INDEX('Catalogue'!$B$3:$B$82,MATCH($D61,'Catalogue'!$A$3:$A$82,0)),""))</f>
        <v/>
      </c>
      <c r="I61" s="15">
        <f>IF($D61="","",IFERROR("Ø"&amp;INDEX('Catalogue'!$C$3:$C$82,MATCH($D61,'Catalogue'!$A$3:$A$82,0))&amp;" × "&amp;INDEX('Catalogue'!$D$3:$D$82,MATCH($D61,'Catalogue'!$A$3:$A$82,0)),""))</f>
        <v/>
      </c>
      <c r="J61" s="19">
        <f>IF($E61="","",IFERROR(INDEX('Stock by lot'!$G$3:$G$302,MATCH($E61,'Stock by lot'!$F$3:$F$302,0)),""))</f>
        <v/>
      </c>
      <c r="K61" s="15">
        <f>IF($E61="","",IF($J61="","Lot not in stock",IF(AND($A61&lt;&gt;"",$J61&lt;$A61),"Expired on the day","OK")))</f>
        <v/>
      </c>
      <c r="L61" s="14">
        <f>IF(OR($E61="",'Lot trace'!$B$4=""),"",IF($E61='Lot trace'!$B$4,COUNTIF($E$3:$E61,'Lot trace'!$B$4),""))</f>
        <v/>
      </c>
    </row>
    <row r="62">
      <c r="A62" s="5" t="n">
        <v>46162</v>
      </c>
      <c r="B62" s="4" t="inlineStr">
        <is>
          <t>Mostafa Rashad · D-1284</t>
        </is>
      </c>
      <c r="C62" s="18" t="inlineStr">
        <is>
          <t>14</t>
        </is>
      </c>
      <c r="D62" s="4" t="inlineStr">
        <is>
          <t>NX-420115</t>
        </is>
      </c>
      <c r="E62" s="18" t="inlineStr">
        <is>
          <t>NX73680</t>
        </is>
      </c>
      <c r="F62" s="4" t="inlineStr">
        <is>
          <t>Dr Hind Al Zahrani</t>
        </is>
      </c>
      <c r="G62" s="4" t="inlineStr">
        <is>
          <t>Immediate</t>
        </is>
      </c>
      <c r="H62" s="15">
        <f>IF($D62="","",IFERROR(INDEX('Catalogue'!$B$3:$B$82,MATCH($D62,'Catalogue'!$A$3:$A$82,0)),""))</f>
        <v/>
      </c>
      <c r="I62" s="15">
        <f>IF($D62="","",IFERROR("Ø"&amp;INDEX('Catalogue'!$C$3:$C$82,MATCH($D62,'Catalogue'!$A$3:$A$82,0))&amp;" × "&amp;INDEX('Catalogue'!$D$3:$D$82,MATCH($D62,'Catalogue'!$A$3:$A$82,0)),""))</f>
        <v/>
      </c>
      <c r="J62" s="19">
        <f>IF($E62="","",IFERROR(INDEX('Stock by lot'!$G$3:$G$302,MATCH($E62,'Stock by lot'!$F$3:$F$302,0)),""))</f>
        <v/>
      </c>
      <c r="K62" s="15">
        <f>IF($E62="","",IF($J62="","Lot not in stock",IF(AND($A62&lt;&gt;"",$J62&lt;$A62),"Expired on the day","OK")))</f>
        <v/>
      </c>
      <c r="L62" s="14">
        <f>IF(OR($E62="",'Lot trace'!$B$4=""),"",IF($E62='Lot trace'!$B$4,COUNTIF($E$3:$E62,'Lot trace'!$B$4),""))</f>
        <v/>
      </c>
    </row>
    <row r="63">
      <c r="A63" s="5" t="n">
        <v>46162</v>
      </c>
      <c r="B63" s="4" t="inlineStr">
        <is>
          <t>Joud Al Omari · D-1333</t>
        </is>
      </c>
      <c r="C63" s="18" t="inlineStr">
        <is>
          <t>44</t>
        </is>
      </c>
      <c r="D63" s="4" t="inlineStr">
        <is>
          <t>OB-410100</t>
        </is>
      </c>
      <c r="E63" s="18" t="inlineStr">
        <is>
          <t>OB74382</t>
        </is>
      </c>
      <c r="F63" s="4" t="inlineStr">
        <is>
          <t>Dr Hind Al Zahrani</t>
        </is>
      </c>
      <c r="G63" s="4" t="n"/>
      <c r="H63" s="15">
        <f>IF($D63="","",IFERROR(INDEX('Catalogue'!$B$3:$B$82,MATCH($D63,'Catalogue'!$A$3:$A$82,0)),""))</f>
        <v/>
      </c>
      <c r="I63" s="15">
        <f>IF($D63="","",IFERROR("Ø"&amp;INDEX('Catalogue'!$C$3:$C$82,MATCH($D63,'Catalogue'!$A$3:$A$82,0))&amp;" × "&amp;INDEX('Catalogue'!$D$3:$D$82,MATCH($D63,'Catalogue'!$A$3:$A$82,0)),""))</f>
        <v/>
      </c>
      <c r="J63" s="19">
        <f>IF($E63="","",IFERROR(INDEX('Stock by lot'!$G$3:$G$302,MATCH($E63,'Stock by lot'!$F$3:$F$302,0)),""))</f>
        <v/>
      </c>
      <c r="K63" s="15">
        <f>IF($E63="","",IF($J63="","Lot not in stock",IF(AND($A63&lt;&gt;"",$J63&lt;$A63),"Expired on the day","OK")))</f>
        <v/>
      </c>
      <c r="L63" s="14">
        <f>IF(OR($E63="",'Lot trace'!$B$4=""),"",IF($E63='Lot trace'!$B$4,COUNTIF($E$3:$E63,'Lot trace'!$B$4),""))</f>
        <v/>
      </c>
    </row>
    <row r="64">
      <c r="A64" s="5" t="n">
        <v>46166</v>
      </c>
      <c r="B64" s="4" t="inlineStr">
        <is>
          <t>Majed Al Dossary · D-1214</t>
        </is>
      </c>
      <c r="C64" s="18" t="inlineStr">
        <is>
          <t>24</t>
        </is>
      </c>
      <c r="D64" s="4" t="inlineStr">
        <is>
          <t>KT-400115</t>
        </is>
      </c>
      <c r="E64" s="18" t="inlineStr">
        <is>
          <t>KT75410</t>
        </is>
      </c>
      <c r="F64" s="4" t="inlineStr">
        <is>
          <t>Dr Hind Al Zahrani</t>
        </is>
      </c>
      <c r="G64" s="4" t="n"/>
      <c r="H64" s="15">
        <f>IF($D64="","",IFERROR(INDEX('Catalogue'!$B$3:$B$82,MATCH($D64,'Catalogue'!$A$3:$A$82,0)),""))</f>
        <v/>
      </c>
      <c r="I64" s="15">
        <f>IF($D64="","",IFERROR("Ø"&amp;INDEX('Catalogue'!$C$3:$C$82,MATCH($D64,'Catalogue'!$A$3:$A$82,0))&amp;" × "&amp;INDEX('Catalogue'!$D$3:$D$82,MATCH($D64,'Catalogue'!$A$3:$A$82,0)),""))</f>
        <v/>
      </c>
      <c r="J64" s="19">
        <f>IF($E64="","",IFERROR(INDEX('Stock by lot'!$G$3:$G$302,MATCH($E64,'Stock by lot'!$F$3:$F$302,0)),""))</f>
        <v/>
      </c>
      <c r="K64" s="15">
        <f>IF($E64="","",IF($J64="","Lot not in stock",IF(AND($A64&lt;&gt;"",$J64&lt;$A64),"Expired on the day","OK")))</f>
        <v/>
      </c>
      <c r="L64" s="14">
        <f>IF(OR($E64="",'Lot trace'!$B$4=""),"",IF($E64='Lot trace'!$B$4,COUNTIF($E$3:$E64,'Lot trace'!$B$4),""))</f>
        <v/>
      </c>
    </row>
    <row r="65">
      <c r="A65" s="5" t="n">
        <v>46167</v>
      </c>
      <c r="B65" s="4" t="inlineStr">
        <is>
          <t>Alaa Yahya · D-1389</t>
        </is>
      </c>
      <c r="C65" s="18" t="inlineStr">
        <is>
          <t>44</t>
        </is>
      </c>
      <c r="D65" s="4" t="inlineStr">
        <is>
          <t>KT-400100</t>
        </is>
      </c>
      <c r="E65" s="18" t="inlineStr">
        <is>
          <t>KT75810</t>
        </is>
      </c>
      <c r="F65" s="4" t="inlineStr">
        <is>
          <t>Dr Karim Fawzy</t>
        </is>
      </c>
      <c r="G65" s="4" t="n"/>
      <c r="H65" s="15">
        <f>IF($D65="","",IFERROR(INDEX('Catalogue'!$B$3:$B$82,MATCH($D65,'Catalogue'!$A$3:$A$82,0)),""))</f>
        <v/>
      </c>
      <c r="I65" s="15">
        <f>IF($D65="","",IFERROR("Ø"&amp;INDEX('Catalogue'!$C$3:$C$82,MATCH($D65,'Catalogue'!$A$3:$A$82,0))&amp;" × "&amp;INDEX('Catalogue'!$D$3:$D$82,MATCH($D65,'Catalogue'!$A$3:$A$82,0)),""))</f>
        <v/>
      </c>
      <c r="J65" s="19">
        <f>IF($E65="","",IFERROR(INDEX('Stock by lot'!$G$3:$G$302,MATCH($E65,'Stock by lot'!$F$3:$F$302,0)),""))</f>
        <v/>
      </c>
      <c r="K65" s="15">
        <f>IF($E65="","",IF($J65="","Lot not in stock",IF(AND($A65&lt;&gt;"",$J65&lt;$A65),"Expired on the day","OK")))</f>
        <v/>
      </c>
      <c r="L65" s="14">
        <f>IF(OR($E65="",'Lot trace'!$B$4=""),"",IF($E65='Lot trace'!$B$4,COUNTIF($E$3:$E65,'Lot trace'!$B$4),""))</f>
        <v/>
      </c>
    </row>
    <row r="66">
      <c r="A66" s="5" t="n">
        <v>46167</v>
      </c>
      <c r="B66" s="4" t="inlineStr">
        <is>
          <t>Malak Al Ansari · D-1361</t>
        </is>
      </c>
      <c r="C66" s="18" t="inlineStr">
        <is>
          <t>22</t>
        </is>
      </c>
      <c r="D66" s="4" t="inlineStr">
        <is>
          <t>NX-375115</t>
        </is>
      </c>
      <c r="E66" s="18" t="inlineStr">
        <is>
          <t>NX73193</t>
        </is>
      </c>
      <c r="F66" s="4" t="inlineStr">
        <is>
          <t>Dr Karim Fawzy</t>
        </is>
      </c>
      <c r="G66" s="4" t="n"/>
      <c r="H66" s="15">
        <f>IF($D66="","",IFERROR(INDEX('Catalogue'!$B$3:$B$82,MATCH($D66,'Catalogue'!$A$3:$A$82,0)),""))</f>
        <v/>
      </c>
      <c r="I66" s="15">
        <f>IF($D66="","",IFERROR("Ø"&amp;INDEX('Catalogue'!$C$3:$C$82,MATCH($D66,'Catalogue'!$A$3:$A$82,0))&amp;" × "&amp;INDEX('Catalogue'!$D$3:$D$82,MATCH($D66,'Catalogue'!$A$3:$A$82,0)),""))</f>
        <v/>
      </c>
      <c r="J66" s="19">
        <f>IF($E66="","",IFERROR(INDEX('Stock by lot'!$G$3:$G$302,MATCH($E66,'Stock by lot'!$F$3:$F$302,0)),""))</f>
        <v/>
      </c>
      <c r="K66" s="15">
        <f>IF($E66="","",IF($J66="","Lot not in stock",IF(AND($A66&lt;&gt;"",$J66&lt;$A66),"Expired on the day","OK")))</f>
        <v/>
      </c>
      <c r="L66" s="14">
        <f>IF(OR($E66="",'Lot trace'!$B$4=""),"",IF($E66='Lot trace'!$B$4,COUNTIF($E$3:$E66,'Lot trace'!$B$4),""))</f>
        <v/>
      </c>
    </row>
    <row r="67">
      <c r="A67" s="5" t="n">
        <v>46173</v>
      </c>
      <c r="B67" s="4" t="inlineStr">
        <is>
          <t>Yasmine Farouk · D-1417</t>
        </is>
      </c>
      <c r="C67" s="18" t="inlineStr">
        <is>
          <t>36</t>
        </is>
      </c>
      <c r="D67" s="4" t="inlineStr">
        <is>
          <t>KT-450100</t>
        </is>
      </c>
      <c r="E67" s="18" t="inlineStr">
        <is>
          <t>KT70905</t>
        </is>
      </c>
      <c r="F67" s="4" t="inlineStr">
        <is>
          <t>Dr Karim Fawzy</t>
        </is>
      </c>
      <c r="G67" s="4" t="n"/>
      <c r="H67" s="15">
        <f>IF($D67="","",IFERROR(INDEX('Catalogue'!$B$3:$B$82,MATCH($D67,'Catalogue'!$A$3:$A$82,0)),""))</f>
        <v/>
      </c>
      <c r="I67" s="15">
        <f>IF($D67="","",IFERROR("Ø"&amp;INDEX('Catalogue'!$C$3:$C$82,MATCH($D67,'Catalogue'!$A$3:$A$82,0))&amp;" × "&amp;INDEX('Catalogue'!$D$3:$D$82,MATCH($D67,'Catalogue'!$A$3:$A$82,0)),""))</f>
        <v/>
      </c>
      <c r="J67" s="19">
        <f>IF($E67="","",IFERROR(INDEX('Stock by lot'!$G$3:$G$302,MATCH($E67,'Stock by lot'!$F$3:$F$302,0)),""))</f>
        <v/>
      </c>
      <c r="K67" s="15">
        <f>IF($E67="","",IF($J67="","Lot not in stock",IF(AND($A67&lt;&gt;"",$J67&lt;$A67),"Expired on the day","OK")))</f>
        <v/>
      </c>
      <c r="L67" s="14">
        <f>IF(OR($E67="",'Lot trace'!$B$4=""),"",IF($E67='Lot trace'!$B$4,COUNTIF($E$3:$E67,'Lot trace'!$B$4),""))</f>
        <v/>
      </c>
    </row>
    <row r="68">
      <c r="A68" s="5" t="n">
        <v>46176</v>
      </c>
      <c r="B68" s="4" t="inlineStr">
        <is>
          <t>Mostafa Rashad · D-1284</t>
        </is>
      </c>
      <c r="C68" s="18" t="inlineStr">
        <is>
          <t>35</t>
        </is>
      </c>
      <c r="D68" s="4" t="inlineStr">
        <is>
          <t>KT-400100</t>
        </is>
      </c>
      <c r="E68" s="18" t="inlineStr">
        <is>
          <t>KT75810</t>
        </is>
      </c>
      <c r="F68" s="4" t="inlineStr">
        <is>
          <t>Dr Hind Al Zahrani</t>
        </is>
      </c>
      <c r="G68" s="4" t="n"/>
      <c r="H68" s="15">
        <f>IF($D68="","",IFERROR(INDEX('Catalogue'!$B$3:$B$82,MATCH($D68,'Catalogue'!$A$3:$A$82,0)),""))</f>
        <v/>
      </c>
      <c r="I68" s="15">
        <f>IF($D68="","",IFERROR("Ø"&amp;INDEX('Catalogue'!$C$3:$C$82,MATCH($D68,'Catalogue'!$A$3:$A$82,0))&amp;" × "&amp;INDEX('Catalogue'!$D$3:$D$82,MATCH($D68,'Catalogue'!$A$3:$A$82,0)),""))</f>
        <v/>
      </c>
      <c r="J68" s="19">
        <f>IF($E68="","",IFERROR(INDEX('Stock by lot'!$G$3:$G$302,MATCH($E68,'Stock by lot'!$F$3:$F$302,0)),""))</f>
        <v/>
      </c>
      <c r="K68" s="15">
        <f>IF($E68="","",IF($J68="","Lot not in stock",IF(AND($A68&lt;&gt;"",$J68&lt;$A68),"Expired on the day","OK")))</f>
        <v/>
      </c>
      <c r="L68" s="14">
        <f>IF(OR($E68="",'Lot trace'!$B$4=""),"",IF($E68='Lot trace'!$B$4,COUNTIF($E$3:$E68,'Lot trace'!$B$4),""))</f>
        <v/>
      </c>
    </row>
    <row r="69">
      <c r="A69" s="5" t="n">
        <v>46180</v>
      </c>
      <c r="B69" s="4" t="inlineStr">
        <is>
          <t>Zaid Al Saqr · D-1438</t>
        </is>
      </c>
      <c r="C69" s="18" t="inlineStr">
        <is>
          <t>12</t>
        </is>
      </c>
      <c r="D69" s="4" t="inlineStr">
        <is>
          <t>KT-350115</t>
        </is>
      </c>
      <c r="E69" s="18" t="inlineStr">
        <is>
          <t>KT75114</t>
        </is>
      </c>
      <c r="F69" s="4" t="inlineStr">
        <is>
          <t>Dr Hind Al Zahrani</t>
        </is>
      </c>
      <c r="G69" s="4" t="n"/>
      <c r="H69" s="15">
        <f>IF($D69="","",IFERROR(INDEX('Catalogue'!$B$3:$B$82,MATCH($D69,'Catalogue'!$A$3:$A$82,0)),""))</f>
        <v/>
      </c>
      <c r="I69" s="15">
        <f>IF($D69="","",IFERROR("Ø"&amp;INDEX('Catalogue'!$C$3:$C$82,MATCH($D69,'Catalogue'!$A$3:$A$82,0))&amp;" × "&amp;INDEX('Catalogue'!$D$3:$D$82,MATCH($D69,'Catalogue'!$A$3:$A$82,0)),""))</f>
        <v/>
      </c>
      <c r="J69" s="19">
        <f>IF($E69="","",IFERROR(INDEX('Stock by lot'!$G$3:$G$302,MATCH($E69,'Stock by lot'!$F$3:$F$302,0)),""))</f>
        <v/>
      </c>
      <c r="K69" s="15">
        <f>IF($E69="","",IF($J69="","Lot not in stock",IF(AND($A69&lt;&gt;"",$J69&lt;$A69),"Expired on the day","OK")))</f>
        <v/>
      </c>
      <c r="L69" s="14">
        <f>IF(OR($E69="",'Lot trace'!$B$4=""),"",IF($E69='Lot trace'!$B$4,COUNTIF($E$3:$E69,'Lot trace'!$B$4),""))</f>
        <v/>
      </c>
    </row>
    <row r="70">
      <c r="A70" s="5" t="n">
        <v>46187</v>
      </c>
      <c r="B70" s="4" t="inlineStr">
        <is>
          <t>Sara Al Qarni · D-1207</t>
        </is>
      </c>
      <c r="C70" s="18" t="inlineStr">
        <is>
          <t>23</t>
        </is>
      </c>
      <c r="D70" s="4" t="inlineStr">
        <is>
          <t>KT-350100</t>
        </is>
      </c>
      <c r="E70" s="18" t="inlineStr">
        <is>
          <t>KT70102</t>
        </is>
      </c>
      <c r="F70" s="4" t="inlineStr">
        <is>
          <t>Dr Karim Fawzy</t>
        </is>
      </c>
      <c r="G70" s="4" t="n"/>
      <c r="H70" s="15">
        <f>IF($D70="","",IFERROR(INDEX('Catalogue'!$B$3:$B$82,MATCH($D70,'Catalogue'!$A$3:$A$82,0)),""))</f>
        <v/>
      </c>
      <c r="I70" s="15">
        <f>IF($D70="","",IFERROR("Ø"&amp;INDEX('Catalogue'!$C$3:$C$82,MATCH($D70,'Catalogue'!$A$3:$A$82,0))&amp;" × "&amp;INDEX('Catalogue'!$D$3:$D$82,MATCH($D70,'Catalogue'!$A$3:$A$82,0)),""))</f>
        <v/>
      </c>
      <c r="J70" s="19">
        <f>IF($E70="","",IFERROR(INDEX('Stock by lot'!$G$3:$G$302,MATCH($E70,'Stock by lot'!$F$3:$F$302,0)),""))</f>
        <v/>
      </c>
      <c r="K70" s="15">
        <f>IF($E70="","",IF($J70="","Lot not in stock",IF(AND($A70&lt;&gt;"",$J70&lt;$A70),"Expired on the day","OK")))</f>
        <v/>
      </c>
      <c r="L70" s="14">
        <f>IF(OR($E70="",'Lot trace'!$B$4=""),"",IF($E70='Lot trace'!$B$4,COUNTIF($E$3:$E70,'Lot trace'!$B$4),""))</f>
        <v/>
      </c>
    </row>
    <row r="71">
      <c r="A71" s="5" t="n">
        <v>46190</v>
      </c>
      <c r="B71" s="4" t="inlineStr">
        <is>
          <t>Hamad Al Kaabi · D-1242</t>
        </is>
      </c>
      <c r="C71" s="18" t="inlineStr">
        <is>
          <t>36</t>
        </is>
      </c>
      <c r="D71" s="4" t="inlineStr">
        <is>
          <t>KT-500100</t>
        </is>
      </c>
      <c r="E71" s="18" t="inlineStr">
        <is>
          <t>KT71491</t>
        </is>
      </c>
      <c r="F71" s="4" t="inlineStr">
        <is>
          <t>Dr Tarek Hamdy</t>
        </is>
      </c>
      <c r="G71" s="4" t="inlineStr">
        <is>
          <t>With bone graft</t>
        </is>
      </c>
      <c r="H71" s="15">
        <f>IF($D71="","",IFERROR(INDEX('Catalogue'!$B$3:$B$82,MATCH($D71,'Catalogue'!$A$3:$A$82,0)),""))</f>
        <v/>
      </c>
      <c r="I71" s="15">
        <f>IF($D71="","",IFERROR("Ø"&amp;INDEX('Catalogue'!$C$3:$C$82,MATCH($D71,'Catalogue'!$A$3:$A$82,0))&amp;" × "&amp;INDEX('Catalogue'!$D$3:$D$82,MATCH($D71,'Catalogue'!$A$3:$A$82,0)),""))</f>
        <v/>
      </c>
      <c r="J71" s="19">
        <f>IF($E71="","",IFERROR(INDEX('Stock by lot'!$G$3:$G$302,MATCH($E71,'Stock by lot'!$F$3:$F$302,0)),""))</f>
        <v/>
      </c>
      <c r="K71" s="15">
        <f>IF($E71="","",IF($J71="","Lot not in stock",IF(AND($A71&lt;&gt;"",$J71&lt;$A71),"Expired on the day","OK")))</f>
        <v/>
      </c>
      <c r="L71" s="14">
        <f>IF(OR($E71="",'Lot trace'!$B$4=""),"",IF($E71='Lot trace'!$B$4,COUNTIF($E$3:$E71,'Lot trace'!$B$4),""))</f>
        <v/>
      </c>
    </row>
    <row r="72">
      <c r="A72" s="5" t="n">
        <v>46190</v>
      </c>
      <c r="B72" s="4" t="inlineStr">
        <is>
          <t>Sultan Al Rashidi · D-1312</t>
        </is>
      </c>
      <c r="C72" s="18" t="inlineStr">
        <is>
          <t>34</t>
        </is>
      </c>
      <c r="D72" s="4" t="inlineStr">
        <is>
          <t>KT-400100</t>
        </is>
      </c>
      <c r="E72" s="18" t="inlineStr">
        <is>
          <t>KT75810</t>
        </is>
      </c>
      <c r="F72" s="4" t="inlineStr">
        <is>
          <t>Dr Tarek Hamdy</t>
        </is>
      </c>
      <c r="G72" s="4" t="inlineStr">
        <is>
          <t>With bone graft</t>
        </is>
      </c>
      <c r="H72" s="15">
        <f>IF($D72="","",IFERROR(INDEX('Catalogue'!$B$3:$B$82,MATCH($D72,'Catalogue'!$A$3:$A$82,0)),""))</f>
        <v/>
      </c>
      <c r="I72" s="15">
        <f>IF($D72="","",IFERROR("Ø"&amp;INDEX('Catalogue'!$C$3:$C$82,MATCH($D72,'Catalogue'!$A$3:$A$82,0))&amp;" × "&amp;INDEX('Catalogue'!$D$3:$D$82,MATCH($D72,'Catalogue'!$A$3:$A$82,0)),""))</f>
        <v/>
      </c>
      <c r="J72" s="19">
        <f>IF($E72="","",IFERROR(INDEX('Stock by lot'!$G$3:$G$302,MATCH($E72,'Stock by lot'!$F$3:$F$302,0)),""))</f>
        <v/>
      </c>
      <c r="K72" s="15">
        <f>IF($E72="","",IF($J72="","Lot not in stock",IF(AND($A72&lt;&gt;"",$J72&lt;$A72),"Expired on the day","OK")))</f>
        <v/>
      </c>
      <c r="L72" s="14">
        <f>IF(OR($E72="",'Lot trace'!$B$4=""),"",IF($E72='Lot trace'!$B$4,COUNTIF($E$3:$E72,'Lot trace'!$B$4),""))</f>
        <v/>
      </c>
    </row>
    <row r="73">
      <c r="A73" s="5" t="n">
        <v>46194</v>
      </c>
      <c r="B73" s="4" t="inlineStr">
        <is>
          <t>Nour Salem · D-1347</t>
        </is>
      </c>
      <c r="C73" s="18" t="inlineStr">
        <is>
          <t>36</t>
        </is>
      </c>
      <c r="D73" s="4" t="inlineStr">
        <is>
          <t>KT-450100</t>
        </is>
      </c>
      <c r="E73" s="18" t="inlineStr">
        <is>
          <t>KT70905</t>
        </is>
      </c>
      <c r="F73" s="4" t="inlineStr">
        <is>
          <t>Dr Tarek Hamdy</t>
        </is>
      </c>
      <c r="G73" s="4" t="n"/>
      <c r="H73" s="15">
        <f>IF($D73="","",IFERROR(INDEX('Catalogue'!$B$3:$B$82,MATCH($D73,'Catalogue'!$A$3:$A$82,0)),""))</f>
        <v/>
      </c>
      <c r="I73" s="15">
        <f>IF($D73="","",IFERROR("Ø"&amp;INDEX('Catalogue'!$C$3:$C$82,MATCH($D73,'Catalogue'!$A$3:$A$82,0))&amp;" × "&amp;INDEX('Catalogue'!$D$3:$D$82,MATCH($D73,'Catalogue'!$A$3:$A$82,0)),""))</f>
        <v/>
      </c>
      <c r="J73" s="19">
        <f>IF($E73="","",IFERROR(INDEX('Stock by lot'!$G$3:$G$302,MATCH($E73,'Stock by lot'!$F$3:$F$302,0)),""))</f>
        <v/>
      </c>
      <c r="K73" s="15">
        <f>IF($E73="","",IF($J73="","Lot not in stock",IF(AND($A73&lt;&gt;"",$J73&lt;$A73),"Expired on the day","OK")))</f>
        <v/>
      </c>
      <c r="L73" s="14">
        <f>IF(OR($E73="",'Lot trace'!$B$4=""),"",IF($E73='Lot trace'!$B$4,COUNTIF($E$3:$E73,'Lot trace'!$B$4),""))</f>
        <v/>
      </c>
    </row>
    <row r="74">
      <c r="A74" s="5" t="n">
        <v>46195</v>
      </c>
      <c r="B74" s="4" t="inlineStr">
        <is>
          <t>Rahaf Al Malki · D-1277</t>
        </is>
      </c>
      <c r="C74" s="18" t="inlineStr">
        <is>
          <t>15</t>
        </is>
      </c>
      <c r="D74" s="4" t="inlineStr">
        <is>
          <t>OB-410100</t>
        </is>
      </c>
      <c r="E74" s="18" t="inlineStr">
        <is>
          <t>OB74382</t>
        </is>
      </c>
      <c r="F74" s="4" t="inlineStr">
        <is>
          <t>Dr Karim Fawzy</t>
        </is>
      </c>
      <c r="G74" s="4" t="n"/>
      <c r="H74" s="15">
        <f>IF($D74="","",IFERROR(INDEX('Catalogue'!$B$3:$B$82,MATCH($D74,'Catalogue'!$A$3:$A$82,0)),""))</f>
        <v/>
      </c>
      <c r="I74" s="15">
        <f>IF($D74="","",IFERROR("Ø"&amp;INDEX('Catalogue'!$C$3:$C$82,MATCH($D74,'Catalogue'!$A$3:$A$82,0))&amp;" × "&amp;INDEX('Catalogue'!$D$3:$D$82,MATCH($D74,'Catalogue'!$A$3:$A$82,0)),""))</f>
        <v/>
      </c>
      <c r="J74" s="19">
        <f>IF($E74="","",IFERROR(INDEX('Stock by lot'!$G$3:$G$302,MATCH($E74,'Stock by lot'!$F$3:$F$302,0)),""))</f>
        <v/>
      </c>
      <c r="K74" s="15">
        <f>IF($E74="","",IF($J74="","Lot not in stock",IF(AND($A74&lt;&gt;"",$J74&lt;$A74),"Expired on the day","OK")))</f>
        <v/>
      </c>
      <c r="L74" s="14">
        <f>IF(OR($E74="",'Lot trace'!$B$4=""),"",IF($E74='Lot trace'!$B$4,COUNTIF($E$3:$E74,'Lot trace'!$B$4),""))</f>
        <v/>
      </c>
    </row>
    <row r="75">
      <c r="A75" s="5" t="n">
        <v>46197</v>
      </c>
      <c r="B75" s="4" t="inlineStr">
        <is>
          <t>Mostafa Rashad · D-1284</t>
        </is>
      </c>
      <c r="C75" s="18" t="inlineStr">
        <is>
          <t>34</t>
        </is>
      </c>
      <c r="D75" s="4" t="inlineStr">
        <is>
          <t>KT-400100</t>
        </is>
      </c>
      <c r="E75" s="18" t="inlineStr">
        <is>
          <t>KT75810</t>
        </is>
      </c>
      <c r="F75" s="4" t="inlineStr">
        <is>
          <t>Dr Karim Fawzy</t>
        </is>
      </c>
      <c r="G75" s="4" t="n"/>
      <c r="H75" s="15">
        <f>IF($D75="","",IFERROR(INDEX('Catalogue'!$B$3:$B$82,MATCH($D75,'Catalogue'!$A$3:$A$82,0)),""))</f>
        <v/>
      </c>
      <c r="I75" s="15">
        <f>IF($D75="","",IFERROR("Ø"&amp;INDEX('Catalogue'!$C$3:$C$82,MATCH($D75,'Catalogue'!$A$3:$A$82,0))&amp;" × "&amp;INDEX('Catalogue'!$D$3:$D$82,MATCH($D75,'Catalogue'!$A$3:$A$82,0)),""))</f>
        <v/>
      </c>
      <c r="J75" s="19">
        <f>IF($E75="","",IFERROR(INDEX('Stock by lot'!$G$3:$G$302,MATCH($E75,'Stock by lot'!$F$3:$F$302,0)),""))</f>
        <v/>
      </c>
      <c r="K75" s="15">
        <f>IF($E75="","",IF($J75="","Lot not in stock",IF(AND($A75&lt;&gt;"",$J75&lt;$A75),"Expired on the day","OK")))</f>
        <v/>
      </c>
      <c r="L75" s="14">
        <f>IF(OR($E75="",'Lot trace'!$B$4=""),"",IF($E75='Lot trace'!$B$4,COUNTIF($E$3:$E75,'Lot trace'!$B$4),""))</f>
        <v/>
      </c>
    </row>
    <row r="76">
      <c r="A76" s="5" t="n">
        <v>46201</v>
      </c>
      <c r="B76" s="4" t="inlineStr">
        <is>
          <t>Sultan Al Rashidi · D-1312</t>
        </is>
      </c>
      <c r="C76" s="18" t="inlineStr">
        <is>
          <t>37</t>
        </is>
      </c>
      <c r="D76" s="4" t="inlineStr">
        <is>
          <t>KT-500085</t>
        </is>
      </c>
      <c r="E76" s="18" t="inlineStr">
        <is>
          <t>KT71183</t>
        </is>
      </c>
      <c r="F76" s="4" t="inlineStr">
        <is>
          <t>Dr Karim Fawzy</t>
        </is>
      </c>
      <c r="G76" s="4" t="inlineStr">
        <is>
          <t>Immediate</t>
        </is>
      </c>
      <c r="H76" s="15">
        <f>IF($D76="","",IFERROR(INDEX('Catalogue'!$B$3:$B$82,MATCH($D76,'Catalogue'!$A$3:$A$82,0)),""))</f>
        <v/>
      </c>
      <c r="I76" s="15">
        <f>IF($D76="","",IFERROR("Ø"&amp;INDEX('Catalogue'!$C$3:$C$82,MATCH($D76,'Catalogue'!$A$3:$A$82,0))&amp;" × "&amp;INDEX('Catalogue'!$D$3:$D$82,MATCH($D76,'Catalogue'!$A$3:$A$82,0)),""))</f>
        <v/>
      </c>
      <c r="J76" s="19">
        <f>IF($E76="","",IFERROR(INDEX('Stock by lot'!$G$3:$G$302,MATCH($E76,'Stock by lot'!$F$3:$F$302,0)),""))</f>
        <v/>
      </c>
      <c r="K76" s="15">
        <f>IF($E76="","",IF($J76="","Lot not in stock",IF(AND($A76&lt;&gt;"",$J76&lt;$A76),"Expired on the day","OK")))</f>
        <v/>
      </c>
      <c r="L76" s="14">
        <f>IF(OR($E76="",'Lot trace'!$B$4=""),"",IF($E76='Lot trace'!$B$4,COUNTIF($E$3:$E76,'Lot trace'!$B$4),""))</f>
        <v/>
      </c>
    </row>
    <row r="77">
      <c r="A77" s="5" t="n">
        <v>46202</v>
      </c>
      <c r="B77" s="4" t="inlineStr">
        <is>
          <t>Yasmine Farouk · D-1417</t>
        </is>
      </c>
      <c r="C77" s="18" t="inlineStr">
        <is>
          <t>21</t>
        </is>
      </c>
      <c r="D77" s="4" t="inlineStr">
        <is>
          <t>KT-350100</t>
        </is>
      </c>
      <c r="E77" s="18" t="inlineStr">
        <is>
          <t>KT70102</t>
        </is>
      </c>
      <c r="F77" s="4" t="inlineStr">
        <is>
          <t>Dr Tarek Hamdy</t>
        </is>
      </c>
      <c r="G77" s="4" t="n"/>
      <c r="H77" s="15">
        <f>IF($D77="","",IFERROR(INDEX('Catalogue'!$B$3:$B$82,MATCH($D77,'Catalogue'!$A$3:$A$82,0)),""))</f>
        <v/>
      </c>
      <c r="I77" s="15">
        <f>IF($D77="","",IFERROR("Ø"&amp;INDEX('Catalogue'!$C$3:$C$82,MATCH($D77,'Catalogue'!$A$3:$A$82,0))&amp;" × "&amp;INDEX('Catalogue'!$D$3:$D$82,MATCH($D77,'Catalogue'!$A$3:$A$82,0)),""))</f>
        <v/>
      </c>
      <c r="J77" s="19">
        <f>IF($E77="","",IFERROR(INDEX('Stock by lot'!$G$3:$G$302,MATCH($E77,'Stock by lot'!$F$3:$F$302,0)),""))</f>
        <v/>
      </c>
      <c r="K77" s="15">
        <f>IF($E77="","",IF($J77="","Lot not in stock",IF(AND($A77&lt;&gt;"",$J77&lt;$A77),"Expired on the day","OK")))</f>
        <v/>
      </c>
      <c r="L77" s="14">
        <f>IF(OR($E77="",'Lot trace'!$B$4=""),"",IF($E77='Lot trace'!$B$4,COUNTIF($E$3:$E77,'Lot trace'!$B$4),""))</f>
        <v/>
      </c>
    </row>
    <row r="78">
      <c r="A78" s="5" t="n">
        <v>46202</v>
      </c>
      <c r="B78" s="4" t="inlineStr">
        <is>
          <t>Mishal Al Hajri · D-1382</t>
        </is>
      </c>
      <c r="C78" s="18" t="inlineStr">
        <is>
          <t>46</t>
        </is>
      </c>
      <c r="D78" s="4" t="inlineStr">
        <is>
          <t>KT-450085</t>
        </is>
      </c>
      <c r="E78" s="18" t="inlineStr">
        <is>
          <t>KT70826</t>
        </is>
      </c>
      <c r="F78" s="4" t="inlineStr">
        <is>
          <t>Dr Hind Al Zahrani</t>
        </is>
      </c>
      <c r="G78" s="4" t="n"/>
      <c r="H78" s="15">
        <f>IF($D78="","",IFERROR(INDEX('Catalogue'!$B$3:$B$82,MATCH($D78,'Catalogue'!$A$3:$A$82,0)),""))</f>
        <v/>
      </c>
      <c r="I78" s="15">
        <f>IF($D78="","",IFERROR("Ø"&amp;INDEX('Catalogue'!$C$3:$C$82,MATCH($D78,'Catalogue'!$A$3:$A$82,0))&amp;" × "&amp;INDEX('Catalogue'!$D$3:$D$82,MATCH($D78,'Catalogue'!$A$3:$A$82,0)),""))</f>
        <v/>
      </c>
      <c r="J78" s="19">
        <f>IF($E78="","",IFERROR(INDEX('Stock by lot'!$G$3:$G$302,MATCH($E78,'Stock by lot'!$F$3:$F$302,0)),""))</f>
        <v/>
      </c>
      <c r="K78" s="15">
        <f>IF($E78="","",IF($J78="","Lot not in stock",IF(AND($A78&lt;&gt;"",$J78&lt;$A78),"Expired on the day","OK")))</f>
        <v/>
      </c>
      <c r="L78" s="14">
        <f>IF(OR($E78="",'Lot trace'!$B$4=""),"",IF($E78='Lot trace'!$B$4,COUNTIF($E$3:$E78,'Lot trace'!$B$4),""))</f>
        <v/>
      </c>
    </row>
    <row r="79">
      <c r="A79" s="5" t="n">
        <v>46204</v>
      </c>
      <c r="B79" s="4" t="inlineStr">
        <is>
          <t>Maryam Al Kandari · D-1445</t>
        </is>
      </c>
      <c r="C79" s="18" t="inlineStr">
        <is>
          <t>24</t>
        </is>
      </c>
      <c r="D79" s="4" t="inlineStr">
        <is>
          <t>OB-410120</t>
        </is>
      </c>
      <c r="E79" s="18" t="inlineStr">
        <is>
          <t>OB74644</t>
        </is>
      </c>
      <c r="F79" s="4" t="inlineStr">
        <is>
          <t>Dr Hind Al Zahrani</t>
        </is>
      </c>
      <c r="G79" s="4" t="inlineStr">
        <is>
          <t>Immediate</t>
        </is>
      </c>
      <c r="H79" s="15">
        <f>IF($D79="","",IFERROR(INDEX('Catalogue'!$B$3:$B$82,MATCH($D79,'Catalogue'!$A$3:$A$82,0)),""))</f>
        <v/>
      </c>
      <c r="I79" s="15">
        <f>IF($D79="","",IFERROR("Ø"&amp;INDEX('Catalogue'!$C$3:$C$82,MATCH($D79,'Catalogue'!$A$3:$A$82,0))&amp;" × "&amp;INDEX('Catalogue'!$D$3:$D$82,MATCH($D79,'Catalogue'!$A$3:$A$82,0)),""))</f>
        <v/>
      </c>
      <c r="J79" s="19">
        <f>IF($E79="","",IFERROR(INDEX('Stock by lot'!$G$3:$G$302,MATCH($E79,'Stock by lot'!$F$3:$F$302,0)),""))</f>
        <v/>
      </c>
      <c r="K79" s="15">
        <f>IF($E79="","",IF($J79="","Lot not in stock",IF(AND($A79&lt;&gt;"",$J79&lt;$A79),"Expired on the day","OK")))</f>
        <v/>
      </c>
      <c r="L79" s="14">
        <f>IF(OR($E79="",'Lot trace'!$B$4=""),"",IF($E79='Lot trace'!$B$4,COUNTIF($E$3:$E79,'Lot trace'!$B$4),""))</f>
        <v/>
      </c>
    </row>
    <row r="80">
      <c r="A80" s="5" t="n">
        <v>46204</v>
      </c>
      <c r="B80" s="4" t="inlineStr">
        <is>
          <t>Zaid Al Saqr · D-1438</t>
        </is>
      </c>
      <c r="C80" s="18" t="inlineStr">
        <is>
          <t>21</t>
        </is>
      </c>
      <c r="D80" s="4" t="inlineStr">
        <is>
          <t>NX-375115</t>
        </is>
      </c>
      <c r="E80" s="18" t="inlineStr">
        <is>
          <t>NX73193</t>
        </is>
      </c>
      <c r="F80" s="4" t="inlineStr">
        <is>
          <t>Dr Hind Al Zahrani</t>
        </is>
      </c>
      <c r="G80" s="4" t="n"/>
      <c r="H80" s="15">
        <f>IF($D80="","",IFERROR(INDEX('Catalogue'!$B$3:$B$82,MATCH($D80,'Catalogue'!$A$3:$A$82,0)),""))</f>
        <v/>
      </c>
      <c r="I80" s="15">
        <f>IF($D80="","",IFERROR("Ø"&amp;INDEX('Catalogue'!$C$3:$C$82,MATCH($D80,'Catalogue'!$A$3:$A$82,0))&amp;" × "&amp;INDEX('Catalogue'!$D$3:$D$82,MATCH($D80,'Catalogue'!$A$3:$A$82,0)),""))</f>
        <v/>
      </c>
      <c r="J80" s="19">
        <f>IF($E80="","",IFERROR(INDEX('Stock by lot'!$G$3:$G$302,MATCH($E80,'Stock by lot'!$F$3:$F$302,0)),""))</f>
        <v/>
      </c>
      <c r="K80" s="15">
        <f>IF($E80="","",IF($J80="","Lot not in stock",IF(AND($A80&lt;&gt;"",$J80&lt;$A80),"Expired on the day","OK")))</f>
        <v/>
      </c>
      <c r="L80" s="14">
        <f>IF(OR($E80="",'Lot trace'!$B$4=""),"",IF($E80='Lot trace'!$B$4,COUNTIF($E$3:$E80,'Lot trace'!$B$4),""))</f>
        <v/>
      </c>
    </row>
    <row r="81">
      <c r="A81" s="5" t="n">
        <v>46208</v>
      </c>
      <c r="B81" s="4" t="inlineStr">
        <is>
          <t>Mishal Al Hajri · D-1382</t>
        </is>
      </c>
      <c r="C81" s="18" t="inlineStr">
        <is>
          <t>22</t>
        </is>
      </c>
      <c r="D81" s="4" t="inlineStr">
        <is>
          <t>KT-350100</t>
        </is>
      </c>
      <c r="E81" s="18" t="inlineStr">
        <is>
          <t>KT70102</t>
        </is>
      </c>
      <c r="F81" s="4" t="inlineStr">
        <is>
          <t>Dr Hind Al Zahrani</t>
        </is>
      </c>
      <c r="G81" s="4" t="n"/>
      <c r="H81" s="15">
        <f>IF($D81="","",IFERROR(INDEX('Catalogue'!$B$3:$B$82,MATCH($D81,'Catalogue'!$A$3:$A$82,0)),""))</f>
        <v/>
      </c>
      <c r="I81" s="15">
        <f>IF($D81="","",IFERROR("Ø"&amp;INDEX('Catalogue'!$C$3:$C$82,MATCH($D81,'Catalogue'!$A$3:$A$82,0))&amp;" × "&amp;INDEX('Catalogue'!$D$3:$D$82,MATCH($D81,'Catalogue'!$A$3:$A$82,0)),""))</f>
        <v/>
      </c>
      <c r="J81" s="19">
        <f>IF($E81="","",IFERROR(INDEX('Stock by lot'!$G$3:$G$302,MATCH($E81,'Stock by lot'!$F$3:$F$302,0)),""))</f>
        <v/>
      </c>
      <c r="K81" s="15">
        <f>IF($E81="","",IF($J81="","Lot not in stock",IF(AND($A81&lt;&gt;"",$J81&lt;$A81),"Expired on the day","OK")))</f>
        <v/>
      </c>
      <c r="L81" s="14">
        <f>IF(OR($E81="",'Lot trace'!$B$4=""),"",IF($E81='Lot trace'!$B$4,COUNTIF($E$3:$E81,'Lot trace'!$B$4),""))</f>
        <v/>
      </c>
    </row>
    <row r="82">
      <c r="A82" s="5" t="n">
        <v>46209</v>
      </c>
      <c r="B82" s="4" t="inlineStr">
        <is>
          <t>Alaa Yahya · D-1389</t>
        </is>
      </c>
      <c r="C82" s="18" t="inlineStr">
        <is>
          <t>47</t>
        </is>
      </c>
      <c r="D82" s="4" t="inlineStr">
        <is>
          <t>KT-500085</t>
        </is>
      </c>
      <c r="E82" s="18" t="inlineStr">
        <is>
          <t>KT76370</t>
        </is>
      </c>
      <c r="F82" s="4" t="inlineStr">
        <is>
          <t>Dr Hind Al Zahrani</t>
        </is>
      </c>
      <c r="G82" s="4" t="inlineStr">
        <is>
          <t>With bone graft</t>
        </is>
      </c>
      <c r="H82" s="15">
        <f>IF($D82="","",IFERROR(INDEX('Catalogue'!$B$3:$B$82,MATCH($D82,'Catalogue'!$A$3:$A$82,0)),""))</f>
        <v/>
      </c>
      <c r="I82" s="15">
        <f>IF($D82="","",IFERROR("Ø"&amp;INDEX('Catalogue'!$C$3:$C$82,MATCH($D82,'Catalogue'!$A$3:$A$82,0))&amp;" × "&amp;INDEX('Catalogue'!$D$3:$D$82,MATCH($D82,'Catalogue'!$A$3:$A$82,0)),""))</f>
        <v/>
      </c>
      <c r="J82" s="19">
        <f>IF($E82="","",IFERROR(INDEX('Stock by lot'!$G$3:$G$302,MATCH($E82,'Stock by lot'!$F$3:$F$302,0)),""))</f>
        <v/>
      </c>
      <c r="K82" s="15">
        <f>IF($E82="","",IF($J82="","Lot not in stock",IF(AND($A82&lt;&gt;"",$J82&lt;$A82),"Expired on the day","OK")))</f>
        <v/>
      </c>
      <c r="L82" s="14">
        <f>IF(OR($E82="",'Lot trace'!$B$4=""),"",IF($E82='Lot trace'!$B$4,COUNTIF($E$3:$E82,'Lot trace'!$B$4),""))</f>
        <v/>
      </c>
    </row>
    <row r="83">
      <c r="A83" s="5" t="n">
        <v>46209</v>
      </c>
      <c r="B83" s="4" t="inlineStr">
        <is>
          <t>Iyad Haddad · D-1368</t>
        </is>
      </c>
      <c r="C83" s="18" t="inlineStr">
        <is>
          <t>35</t>
        </is>
      </c>
      <c r="D83" s="4" t="inlineStr">
        <is>
          <t>KT-400100</t>
        </is>
      </c>
      <c r="E83" s="18" t="inlineStr">
        <is>
          <t>KT75959</t>
        </is>
      </c>
      <c r="F83" s="4" t="inlineStr">
        <is>
          <t>Dr Tarek Hamdy</t>
        </is>
      </c>
      <c r="G83" s="4" t="n"/>
      <c r="H83" s="15">
        <f>IF($D83="","",IFERROR(INDEX('Catalogue'!$B$3:$B$82,MATCH($D83,'Catalogue'!$A$3:$A$82,0)),""))</f>
        <v/>
      </c>
      <c r="I83" s="15">
        <f>IF($D83="","",IFERROR("Ø"&amp;INDEX('Catalogue'!$C$3:$C$82,MATCH($D83,'Catalogue'!$A$3:$A$82,0))&amp;" × "&amp;INDEX('Catalogue'!$D$3:$D$82,MATCH($D83,'Catalogue'!$A$3:$A$82,0)),""))</f>
        <v/>
      </c>
      <c r="J83" s="19">
        <f>IF($E83="","",IFERROR(INDEX('Stock by lot'!$G$3:$G$302,MATCH($E83,'Stock by lot'!$F$3:$F$302,0)),""))</f>
        <v/>
      </c>
      <c r="K83" s="15">
        <f>IF($E83="","",IF($J83="","Lot not in stock",IF(AND($A83&lt;&gt;"",$J83&lt;$A83),"Expired on the day","OK")))</f>
        <v/>
      </c>
      <c r="L83" s="14">
        <f>IF(OR($E83="",'Lot trace'!$B$4=""),"",IF($E83='Lot trace'!$B$4,COUNTIF($E$3:$E83,'Lot trace'!$B$4),""))</f>
        <v/>
      </c>
    </row>
    <row r="84">
      <c r="A84" s="5" t="n">
        <v>46215</v>
      </c>
      <c r="B84" s="4" t="inlineStr">
        <is>
          <t>Lina Abdulrahman · D-1221</t>
        </is>
      </c>
      <c r="C84" s="18" t="inlineStr">
        <is>
          <t>47</t>
        </is>
      </c>
      <c r="D84" s="4" t="inlineStr">
        <is>
          <t>KT-500100</t>
        </is>
      </c>
      <c r="E84" s="18" t="inlineStr">
        <is>
          <t>KT71491</t>
        </is>
      </c>
      <c r="F84" s="4" t="inlineStr">
        <is>
          <t>Dr Hind Al Zahrani</t>
        </is>
      </c>
      <c r="G84" s="4" t="n"/>
      <c r="H84" s="15">
        <f>IF($D84="","",IFERROR(INDEX('Catalogue'!$B$3:$B$82,MATCH($D84,'Catalogue'!$A$3:$A$82,0)),""))</f>
        <v/>
      </c>
      <c r="I84" s="15">
        <f>IF($D84="","",IFERROR("Ø"&amp;INDEX('Catalogue'!$C$3:$C$82,MATCH($D84,'Catalogue'!$A$3:$A$82,0))&amp;" × "&amp;INDEX('Catalogue'!$D$3:$D$82,MATCH($D84,'Catalogue'!$A$3:$A$82,0)),""))</f>
        <v/>
      </c>
      <c r="J84" s="19">
        <f>IF($E84="","",IFERROR(INDEX('Stock by lot'!$G$3:$G$302,MATCH($E84,'Stock by lot'!$F$3:$F$302,0)),""))</f>
        <v/>
      </c>
      <c r="K84" s="15">
        <f>IF($E84="","",IF($J84="","Lot not in stock",IF(AND($A84&lt;&gt;"",$J84&lt;$A84),"Expired on the day","OK")))</f>
        <v/>
      </c>
      <c r="L84" s="14">
        <f>IF(OR($E84="",'Lot trace'!$B$4=""),"",IF($E84='Lot trace'!$B$4,COUNTIF($E$3:$E84,'Lot trace'!$B$4),""))</f>
        <v/>
      </c>
    </row>
    <row r="85">
      <c r="A85" s="5" t="n">
        <v>46216</v>
      </c>
      <c r="B85" s="4" t="inlineStr">
        <is>
          <t>Fahad Al Baqami · D-1354</t>
        </is>
      </c>
      <c r="C85" s="18" t="inlineStr">
        <is>
          <t>26</t>
        </is>
      </c>
      <c r="D85" s="4" t="inlineStr">
        <is>
          <t>KT-500100</t>
        </is>
      </c>
      <c r="E85" s="18" t="inlineStr">
        <is>
          <t>KT71491</t>
        </is>
      </c>
      <c r="F85" s="4" t="inlineStr">
        <is>
          <t>Dr Hind Al Zahrani</t>
        </is>
      </c>
      <c r="G85" s="4" t="n"/>
      <c r="H85" s="15">
        <f>IF($D85="","",IFERROR(INDEX('Catalogue'!$B$3:$B$82,MATCH($D85,'Catalogue'!$A$3:$A$82,0)),""))</f>
        <v/>
      </c>
      <c r="I85" s="15">
        <f>IF($D85="","",IFERROR("Ø"&amp;INDEX('Catalogue'!$C$3:$C$82,MATCH($D85,'Catalogue'!$A$3:$A$82,0))&amp;" × "&amp;INDEX('Catalogue'!$D$3:$D$82,MATCH($D85,'Catalogue'!$A$3:$A$82,0)),""))</f>
        <v/>
      </c>
      <c r="J85" s="19">
        <f>IF($E85="","",IFERROR(INDEX('Stock by lot'!$G$3:$G$302,MATCH($E85,'Stock by lot'!$F$3:$F$302,0)),""))</f>
        <v/>
      </c>
      <c r="K85" s="15">
        <f>IF($E85="","",IF($J85="","Lot not in stock",IF(AND($A85&lt;&gt;"",$J85&lt;$A85),"Expired on the day","OK")))</f>
        <v/>
      </c>
      <c r="L85" s="14">
        <f>IF(OR($E85="",'Lot trace'!$B$4=""),"",IF($E85='Lot trace'!$B$4,COUNTIF($E$3:$E85,'Lot trace'!$B$4),""))</f>
        <v/>
      </c>
    </row>
    <row r="86">
      <c r="A86" s="5" t="n">
        <v>46218</v>
      </c>
      <c r="B86" s="4" t="inlineStr">
        <is>
          <t>Nour Salem · D-1347</t>
        </is>
      </c>
      <c r="C86" s="18" t="inlineStr">
        <is>
          <t>46</t>
        </is>
      </c>
      <c r="D86" s="4" t="inlineStr">
        <is>
          <t>NX-500080</t>
        </is>
      </c>
      <c r="E86" s="18" t="inlineStr">
        <is>
          <t>NX73936</t>
        </is>
      </c>
      <c r="F86" s="4" t="inlineStr">
        <is>
          <t>Dr Hind Al Zahrani</t>
        </is>
      </c>
      <c r="G86" s="4" t="n"/>
      <c r="H86" s="15">
        <f>IF($D86="","",IFERROR(INDEX('Catalogue'!$B$3:$B$82,MATCH($D86,'Catalogue'!$A$3:$A$82,0)),""))</f>
        <v/>
      </c>
      <c r="I86" s="15">
        <f>IF($D86="","",IFERROR("Ø"&amp;INDEX('Catalogue'!$C$3:$C$82,MATCH($D86,'Catalogue'!$A$3:$A$82,0))&amp;" × "&amp;INDEX('Catalogue'!$D$3:$D$82,MATCH($D86,'Catalogue'!$A$3:$A$82,0)),""))</f>
        <v/>
      </c>
      <c r="J86" s="19">
        <f>IF($E86="","",IFERROR(INDEX('Stock by lot'!$G$3:$G$302,MATCH($E86,'Stock by lot'!$F$3:$F$302,0)),""))</f>
        <v/>
      </c>
      <c r="K86" s="15">
        <f>IF($E86="","",IF($J86="","Lot not in stock",IF(AND($A86&lt;&gt;"",$J86&lt;$A86),"Expired on the day","OK")))</f>
        <v/>
      </c>
      <c r="L86" s="14">
        <f>IF(OR($E86="",'Lot trace'!$B$4=""),"",IF($E86='Lot trace'!$B$4,COUNTIF($E$3:$E86,'Lot trace'!$B$4),""))</f>
        <v/>
      </c>
    </row>
    <row r="87">
      <c r="A87" s="5" t="n">
        <v>46222</v>
      </c>
      <c r="B87" s="4" t="inlineStr">
        <is>
          <t>Waleed Ashour · D-1396</t>
        </is>
      </c>
      <c r="C87" s="18" t="inlineStr">
        <is>
          <t>25</t>
        </is>
      </c>
      <c r="D87" s="4" t="inlineStr">
        <is>
          <t>OB-410100</t>
        </is>
      </c>
      <c r="E87" s="18" t="inlineStr">
        <is>
          <t>OB74382</t>
        </is>
      </c>
      <c r="F87" s="4" t="inlineStr">
        <is>
          <t>Dr Hind Al Zahrani</t>
        </is>
      </c>
      <c r="G87" s="4" t="n"/>
      <c r="H87" s="15">
        <f>IF($D87="","",IFERROR(INDEX('Catalogue'!$B$3:$B$82,MATCH($D87,'Catalogue'!$A$3:$A$82,0)),""))</f>
        <v/>
      </c>
      <c r="I87" s="15">
        <f>IF($D87="","",IFERROR("Ø"&amp;INDEX('Catalogue'!$C$3:$C$82,MATCH($D87,'Catalogue'!$A$3:$A$82,0))&amp;" × "&amp;INDEX('Catalogue'!$D$3:$D$82,MATCH($D87,'Catalogue'!$A$3:$A$82,0)),""))</f>
        <v/>
      </c>
      <c r="J87" s="19">
        <f>IF($E87="","",IFERROR(INDEX('Stock by lot'!$G$3:$G$302,MATCH($E87,'Stock by lot'!$F$3:$F$302,0)),""))</f>
        <v/>
      </c>
      <c r="K87" s="15">
        <f>IF($E87="","",IF($J87="","Lot not in stock",IF(AND($A87&lt;&gt;"",$J87&lt;$A87),"Expired on the day","OK")))</f>
        <v/>
      </c>
      <c r="L87" s="14">
        <f>IF(OR($E87="",'Lot trace'!$B$4=""),"",IF($E87='Lot trace'!$B$4,COUNTIF($E$3:$E87,'Lot trace'!$B$4),""))</f>
        <v/>
      </c>
    </row>
    <row r="88">
      <c r="A88" s="5" t="n">
        <v>46223</v>
      </c>
      <c r="B88" s="4" t="inlineStr">
        <is>
          <t>Sultan Al Rashidi · D-1312</t>
        </is>
      </c>
      <c r="C88" s="18" t="inlineStr">
        <is>
          <t>34</t>
        </is>
      </c>
      <c r="D88" s="4" t="inlineStr">
        <is>
          <t>OB-410100</t>
        </is>
      </c>
      <c r="E88" s="18" t="inlineStr">
        <is>
          <t>OB74382</t>
        </is>
      </c>
      <c r="F88" s="4" t="inlineStr">
        <is>
          <t>Dr Hind Al Zahrani</t>
        </is>
      </c>
      <c r="G88" s="4" t="inlineStr">
        <is>
          <t>With bone graft</t>
        </is>
      </c>
      <c r="H88" s="15">
        <f>IF($D88="","",IFERROR(INDEX('Catalogue'!$B$3:$B$82,MATCH($D88,'Catalogue'!$A$3:$A$82,0)),""))</f>
        <v/>
      </c>
      <c r="I88" s="15">
        <f>IF($D88="","",IFERROR("Ø"&amp;INDEX('Catalogue'!$C$3:$C$82,MATCH($D88,'Catalogue'!$A$3:$A$82,0))&amp;" × "&amp;INDEX('Catalogue'!$D$3:$D$82,MATCH($D88,'Catalogue'!$A$3:$A$82,0)),""))</f>
        <v/>
      </c>
      <c r="J88" s="19">
        <f>IF($E88="","",IFERROR(INDEX('Stock by lot'!$G$3:$G$302,MATCH($E88,'Stock by lot'!$F$3:$F$302,0)),""))</f>
        <v/>
      </c>
      <c r="K88" s="15">
        <f>IF($E88="","",IF($J88="","Lot not in stock",IF(AND($A88&lt;&gt;"",$J88&lt;$A88),"Expired on the day","OK")))</f>
        <v/>
      </c>
      <c r="L88" s="14">
        <f>IF(OR($E88="",'Lot trace'!$B$4=""),"",IF($E88='Lot trace'!$B$4,COUNTIF($E$3:$E88,'Lot trace'!$B$4),""))</f>
        <v/>
      </c>
    </row>
    <row r="89">
      <c r="A89" s="5" t="n">
        <v>46229</v>
      </c>
      <c r="B89" s="4" t="inlineStr">
        <is>
          <t>Malak Al Ansari · D-1361</t>
        </is>
      </c>
      <c r="C89" s="18" t="inlineStr">
        <is>
          <t>34</t>
        </is>
      </c>
      <c r="D89" s="4" t="inlineStr">
        <is>
          <t>OB-410100</t>
        </is>
      </c>
      <c r="E89" s="18" t="inlineStr">
        <is>
          <t>OB76755</t>
        </is>
      </c>
      <c r="F89" s="4" t="inlineStr">
        <is>
          <t>Dr Karim Fawzy</t>
        </is>
      </c>
      <c r="G89" s="4" t="n"/>
      <c r="H89" s="15">
        <f>IF($D89="","",IFERROR(INDEX('Catalogue'!$B$3:$B$82,MATCH($D89,'Catalogue'!$A$3:$A$82,0)),""))</f>
        <v/>
      </c>
      <c r="I89" s="15">
        <f>IF($D89="","",IFERROR("Ø"&amp;INDEX('Catalogue'!$C$3:$C$82,MATCH($D89,'Catalogue'!$A$3:$A$82,0))&amp;" × "&amp;INDEX('Catalogue'!$D$3:$D$82,MATCH($D89,'Catalogue'!$A$3:$A$82,0)),""))</f>
        <v/>
      </c>
      <c r="J89" s="19">
        <f>IF($E89="","",IFERROR(INDEX('Stock by lot'!$G$3:$G$302,MATCH($E89,'Stock by lot'!$F$3:$F$302,0)),""))</f>
        <v/>
      </c>
      <c r="K89" s="15">
        <f>IF($E89="","",IF($J89="","Lot not in stock",IF(AND($A89&lt;&gt;"",$J89&lt;$A89),"Expired on the day","OK")))</f>
        <v/>
      </c>
      <c r="L89" s="14">
        <f>IF(OR($E89="",'Lot trace'!$B$4=""),"",IF($E89='Lot trace'!$B$4,COUNTIF($E$3:$E89,'Lot trace'!$B$4),""))</f>
        <v/>
      </c>
    </row>
    <row r="90">
      <c r="A90" s="5" t="n">
        <v>46229</v>
      </c>
      <c r="B90" s="4" t="inlineStr">
        <is>
          <t>Shahad Al Ghamdi · D-1375</t>
        </is>
      </c>
      <c r="C90" s="18" t="inlineStr">
        <is>
          <t>14</t>
        </is>
      </c>
      <c r="D90" s="4" t="inlineStr">
        <is>
          <t>KT-400100</t>
        </is>
      </c>
      <c r="E90" s="18" t="inlineStr">
        <is>
          <t>KT75959</t>
        </is>
      </c>
      <c r="F90" s="4" t="inlineStr">
        <is>
          <t>Dr Hind Al Zahrani</t>
        </is>
      </c>
      <c r="G90" s="4" t="n"/>
      <c r="H90" s="15">
        <f>IF($D90="","",IFERROR(INDEX('Catalogue'!$B$3:$B$82,MATCH($D90,'Catalogue'!$A$3:$A$82,0)),""))</f>
        <v/>
      </c>
      <c r="I90" s="15">
        <f>IF($D90="","",IFERROR("Ø"&amp;INDEX('Catalogue'!$C$3:$C$82,MATCH($D90,'Catalogue'!$A$3:$A$82,0))&amp;" × "&amp;INDEX('Catalogue'!$D$3:$D$82,MATCH($D90,'Catalogue'!$A$3:$A$82,0)),""))</f>
        <v/>
      </c>
      <c r="J90" s="19">
        <f>IF($E90="","",IFERROR(INDEX('Stock by lot'!$G$3:$G$302,MATCH($E90,'Stock by lot'!$F$3:$F$302,0)),""))</f>
        <v/>
      </c>
      <c r="K90" s="15">
        <f>IF($E90="","",IF($J90="","Lot not in stock",IF(AND($A90&lt;&gt;"",$J90&lt;$A90),"Expired on the day","OK")))</f>
        <v/>
      </c>
      <c r="L90" s="14">
        <f>IF(OR($E90="",'Lot trace'!$B$4=""),"",IF($E90='Lot trace'!$B$4,COUNTIF($E$3:$E90,'Lot trace'!$B$4),""))</f>
        <v/>
      </c>
    </row>
    <row r="91">
      <c r="A91" s="5" t="n">
        <v>46230</v>
      </c>
      <c r="B91" s="4" t="inlineStr">
        <is>
          <t>Nour Salem · D-1347</t>
        </is>
      </c>
      <c r="C91" s="18" t="inlineStr">
        <is>
          <t>34</t>
        </is>
      </c>
      <c r="D91" s="4" t="inlineStr">
        <is>
          <t>OB-410120</t>
        </is>
      </c>
      <c r="E91" s="18" t="inlineStr">
        <is>
          <t>OB74644</t>
        </is>
      </c>
      <c r="F91" s="4" t="inlineStr">
        <is>
          <t>Dr Hind Al Zahrani</t>
        </is>
      </c>
      <c r="G91" s="4" t="n"/>
      <c r="H91" s="15">
        <f>IF($D91="","",IFERROR(INDEX('Catalogue'!$B$3:$B$82,MATCH($D91,'Catalogue'!$A$3:$A$82,0)),""))</f>
        <v/>
      </c>
      <c r="I91" s="15">
        <f>IF($D91="","",IFERROR("Ø"&amp;INDEX('Catalogue'!$C$3:$C$82,MATCH($D91,'Catalogue'!$A$3:$A$82,0))&amp;" × "&amp;INDEX('Catalogue'!$D$3:$D$82,MATCH($D91,'Catalogue'!$A$3:$A$82,0)),""))</f>
        <v/>
      </c>
      <c r="J91" s="19">
        <f>IF($E91="","",IFERROR(INDEX('Stock by lot'!$G$3:$G$302,MATCH($E91,'Stock by lot'!$F$3:$F$302,0)),""))</f>
        <v/>
      </c>
      <c r="K91" s="15">
        <f>IF($E91="","",IF($J91="","Lot not in stock",IF(AND($A91&lt;&gt;"",$J91&lt;$A91),"Expired on the day","OK")))</f>
        <v/>
      </c>
      <c r="L91" s="14">
        <f>IF(OR($E91="",'Lot trace'!$B$4=""),"",IF($E91='Lot trace'!$B$4,COUNTIF($E$3:$E91,'Lot trace'!$B$4),""))</f>
        <v/>
      </c>
    </row>
    <row r="92">
      <c r="A92" s="5" t="n">
        <v>46232</v>
      </c>
      <c r="B92" s="4" t="inlineStr">
        <is>
          <t>Youssef El Banna · D-1228</t>
        </is>
      </c>
      <c r="C92" s="18" t="inlineStr">
        <is>
          <t>47</t>
        </is>
      </c>
      <c r="D92" s="4" t="inlineStr">
        <is>
          <t>KT-450100</t>
        </is>
      </c>
      <c r="E92" s="18" t="inlineStr">
        <is>
          <t>KT76241</t>
        </is>
      </c>
      <c r="F92" s="4" t="inlineStr">
        <is>
          <t>Dr Hind Al Zahrani</t>
        </is>
      </c>
      <c r="G92" s="4" t="n"/>
      <c r="H92" s="15">
        <f>IF($D92="","",IFERROR(INDEX('Catalogue'!$B$3:$B$82,MATCH($D92,'Catalogue'!$A$3:$A$82,0)),""))</f>
        <v/>
      </c>
      <c r="I92" s="15">
        <f>IF($D92="","",IFERROR("Ø"&amp;INDEX('Catalogue'!$C$3:$C$82,MATCH($D92,'Catalogue'!$A$3:$A$82,0))&amp;" × "&amp;INDEX('Catalogue'!$D$3:$D$82,MATCH($D92,'Catalogue'!$A$3:$A$82,0)),""))</f>
        <v/>
      </c>
      <c r="J92" s="19">
        <f>IF($E92="","",IFERROR(INDEX('Stock by lot'!$G$3:$G$302,MATCH($E92,'Stock by lot'!$F$3:$F$302,0)),""))</f>
        <v/>
      </c>
      <c r="K92" s="15">
        <f>IF($E92="","",IF($J92="","Lot not in stock",IF(AND($A92&lt;&gt;"",$J92&lt;$A92),"Expired on the day","OK")))</f>
        <v/>
      </c>
      <c r="L92" s="14">
        <f>IF(OR($E92="",'Lot trace'!$B$4=""),"",IF($E92='Lot trace'!$B$4,COUNTIF($E$3:$E92,'Lot trace'!$B$4),""))</f>
        <v/>
      </c>
    </row>
    <row r="93">
      <c r="A93" s="5" t="n">
        <v>46232</v>
      </c>
      <c r="B93" s="4" t="inlineStr">
        <is>
          <t>Ghada Al Nimr · D-1263</t>
        </is>
      </c>
      <c r="C93" s="18" t="inlineStr">
        <is>
          <t>15</t>
        </is>
      </c>
      <c r="D93" s="4" t="inlineStr">
        <is>
          <t>KT-400100</t>
        </is>
      </c>
      <c r="E93" s="18" t="inlineStr">
        <is>
          <t>KT75959</t>
        </is>
      </c>
      <c r="F93" s="4" t="inlineStr">
        <is>
          <t>Dr Karim Fawzy</t>
        </is>
      </c>
      <c r="G93" s="4" t="inlineStr">
        <is>
          <t>With bone graft</t>
        </is>
      </c>
      <c r="H93" s="15">
        <f>IF($D93="","",IFERROR(INDEX('Catalogue'!$B$3:$B$82,MATCH($D93,'Catalogue'!$A$3:$A$82,0)),""))</f>
        <v/>
      </c>
      <c r="I93" s="15">
        <f>IF($D93="","",IFERROR("Ø"&amp;INDEX('Catalogue'!$C$3:$C$82,MATCH($D93,'Catalogue'!$A$3:$A$82,0))&amp;" × "&amp;INDEX('Catalogue'!$D$3:$D$82,MATCH($D93,'Catalogue'!$A$3:$A$82,0)),""))</f>
        <v/>
      </c>
      <c r="J93" s="19">
        <f>IF($E93="","",IFERROR(INDEX('Stock by lot'!$G$3:$G$302,MATCH($E93,'Stock by lot'!$F$3:$F$302,0)),""))</f>
        <v/>
      </c>
      <c r="K93" s="15">
        <f>IF($E93="","",IF($J93="","Lot not in stock",IF(AND($A93&lt;&gt;"",$J93&lt;$A93),"Expired on the day","OK")))</f>
        <v/>
      </c>
      <c r="L93" s="14">
        <f>IF(OR($E93="",'Lot trace'!$B$4=""),"",IF($E93='Lot trace'!$B$4,COUNTIF($E$3:$E93,'Lot trace'!$B$4),""))</f>
        <v/>
      </c>
    </row>
    <row r="94">
      <c r="A94" s="5" t="n">
        <v>46237</v>
      </c>
      <c r="B94" s="4" t="inlineStr">
        <is>
          <t>Dana Al Harbi · D-1249</t>
        </is>
      </c>
      <c r="C94" s="18" t="inlineStr">
        <is>
          <t>22</t>
        </is>
      </c>
      <c r="D94" s="4" t="inlineStr">
        <is>
          <t>KT-350100</t>
        </is>
      </c>
      <c r="E94" s="18" t="inlineStr">
        <is>
          <t>KT70102</t>
        </is>
      </c>
      <c r="F94" s="4" t="inlineStr">
        <is>
          <t>Dr Hind Al Zahrani</t>
        </is>
      </c>
      <c r="G94" s="4" t="n"/>
      <c r="H94" s="15">
        <f>IF($D94="","",IFERROR(INDEX('Catalogue'!$B$3:$B$82,MATCH($D94,'Catalogue'!$A$3:$A$82,0)),""))</f>
        <v/>
      </c>
      <c r="I94" s="15">
        <f>IF($D94="","",IFERROR("Ø"&amp;INDEX('Catalogue'!$C$3:$C$82,MATCH($D94,'Catalogue'!$A$3:$A$82,0))&amp;" × "&amp;INDEX('Catalogue'!$D$3:$D$82,MATCH($D94,'Catalogue'!$A$3:$A$82,0)),""))</f>
        <v/>
      </c>
      <c r="J94" s="19">
        <f>IF($E94="","",IFERROR(INDEX('Stock by lot'!$G$3:$G$302,MATCH($E94,'Stock by lot'!$F$3:$F$302,0)),""))</f>
        <v/>
      </c>
      <c r="K94" s="15">
        <f>IF($E94="","",IF($J94="","Lot not in stock",IF(AND($A94&lt;&gt;"",$J94&lt;$A94),"Expired on the day","OK")))</f>
        <v/>
      </c>
      <c r="L94" s="14">
        <f>IF(OR($E94="",'Lot trace'!$B$4=""),"",IF($E94='Lot trace'!$B$4,COUNTIF($E$3:$E94,'Lot trace'!$B$4),""))</f>
        <v/>
      </c>
    </row>
    <row r="95">
      <c r="A95" s="5" t="n">
        <v>46243</v>
      </c>
      <c r="B95" s="4" t="inlineStr">
        <is>
          <t>Sara Al Qarni · D-1207</t>
        </is>
      </c>
      <c r="C95" s="18" t="inlineStr">
        <is>
          <t>36</t>
        </is>
      </c>
      <c r="D95" s="4" t="inlineStr">
        <is>
          <t>KT-450100</t>
        </is>
      </c>
      <c r="E95" s="18" t="inlineStr">
        <is>
          <t>KT76241</t>
        </is>
      </c>
      <c r="F95" s="4" t="inlineStr">
        <is>
          <t>Dr Tarek Hamdy</t>
        </is>
      </c>
      <c r="G95" s="4" t="n"/>
      <c r="H95" s="15">
        <f>IF($D95="","",IFERROR(INDEX('Catalogue'!$B$3:$B$82,MATCH($D95,'Catalogue'!$A$3:$A$82,0)),""))</f>
        <v/>
      </c>
      <c r="I95" s="15">
        <f>IF($D95="","",IFERROR("Ø"&amp;INDEX('Catalogue'!$C$3:$C$82,MATCH($D95,'Catalogue'!$A$3:$A$82,0))&amp;" × "&amp;INDEX('Catalogue'!$D$3:$D$82,MATCH($D95,'Catalogue'!$A$3:$A$82,0)),""))</f>
        <v/>
      </c>
      <c r="J95" s="19">
        <f>IF($E95="","",IFERROR(INDEX('Stock by lot'!$G$3:$G$302,MATCH($E95,'Stock by lot'!$F$3:$F$302,0)),""))</f>
        <v/>
      </c>
      <c r="K95" s="15">
        <f>IF($E95="","",IF($J95="","Lot not in stock",IF(AND($A95&lt;&gt;"",$J95&lt;$A95),"Expired on the day","OK")))</f>
        <v/>
      </c>
      <c r="L95" s="14">
        <f>IF(OR($E95="",'Lot trace'!$B$4=""),"",IF($E95='Lot trace'!$B$4,COUNTIF($E$3:$E95,'Lot trace'!$B$4),""))</f>
        <v/>
      </c>
    </row>
    <row r="96">
      <c r="A96" s="5" t="n">
        <v>46243</v>
      </c>
      <c r="B96" s="4" t="inlineStr">
        <is>
          <t>Fahad Al Baqami · D-1354</t>
        </is>
      </c>
      <c r="C96" s="18" t="inlineStr">
        <is>
          <t>36</t>
        </is>
      </c>
      <c r="D96" s="4" t="inlineStr">
        <is>
          <t>KT-450100</t>
        </is>
      </c>
      <c r="E96" s="18" t="inlineStr">
        <is>
          <t>KT76241</t>
        </is>
      </c>
      <c r="F96" s="4" t="inlineStr">
        <is>
          <t>Dr Hind Al Zahrani</t>
        </is>
      </c>
      <c r="G96" s="4" t="n"/>
      <c r="H96" s="15">
        <f>IF($D96="","",IFERROR(INDEX('Catalogue'!$B$3:$B$82,MATCH($D96,'Catalogue'!$A$3:$A$82,0)),""))</f>
        <v/>
      </c>
      <c r="I96" s="15">
        <f>IF($D96="","",IFERROR("Ø"&amp;INDEX('Catalogue'!$C$3:$C$82,MATCH($D96,'Catalogue'!$A$3:$A$82,0))&amp;" × "&amp;INDEX('Catalogue'!$D$3:$D$82,MATCH($D96,'Catalogue'!$A$3:$A$82,0)),""))</f>
        <v/>
      </c>
      <c r="J96" s="19">
        <f>IF($E96="","",IFERROR(INDEX('Stock by lot'!$G$3:$G$302,MATCH($E96,'Stock by lot'!$F$3:$F$302,0)),""))</f>
        <v/>
      </c>
      <c r="K96" s="15">
        <f>IF($E96="","",IF($J96="","Lot not in stock",IF(AND($A96&lt;&gt;"",$J96&lt;$A96),"Expired on the day","OK")))</f>
        <v/>
      </c>
      <c r="L96" s="14">
        <f>IF(OR($E96="",'Lot trace'!$B$4=""),"",IF($E96='Lot trace'!$B$4,COUNTIF($E$3:$E96,'Lot trace'!$B$4),""))</f>
        <v/>
      </c>
    </row>
    <row r="97">
      <c r="A97" s="5" t="n">
        <v>46244</v>
      </c>
      <c r="B97" s="4" t="inlineStr">
        <is>
          <t>Sultan Al Rashidi · D-1312</t>
        </is>
      </c>
      <c r="C97" s="18" t="inlineStr">
        <is>
          <t>14</t>
        </is>
      </c>
      <c r="D97" s="4" t="inlineStr">
        <is>
          <t>NX-420115</t>
        </is>
      </c>
      <c r="E97" s="18" t="inlineStr">
        <is>
          <t>NX73680</t>
        </is>
      </c>
      <c r="F97" s="4" t="inlineStr">
        <is>
          <t>Dr Karim Fawzy</t>
        </is>
      </c>
      <c r="G97" s="4" t="inlineStr">
        <is>
          <t>With bone graft</t>
        </is>
      </c>
      <c r="H97" s="15">
        <f>IF($D97="","",IFERROR(INDEX('Catalogue'!$B$3:$B$82,MATCH($D97,'Catalogue'!$A$3:$A$82,0)),""))</f>
        <v/>
      </c>
      <c r="I97" s="15">
        <f>IF($D97="","",IFERROR("Ø"&amp;INDEX('Catalogue'!$C$3:$C$82,MATCH($D97,'Catalogue'!$A$3:$A$82,0))&amp;" × "&amp;INDEX('Catalogue'!$D$3:$D$82,MATCH($D97,'Catalogue'!$A$3:$A$82,0)),""))</f>
        <v/>
      </c>
      <c r="J97" s="19">
        <f>IF($E97="","",IFERROR(INDEX('Stock by lot'!$G$3:$G$302,MATCH($E97,'Stock by lot'!$F$3:$F$302,0)),""))</f>
        <v/>
      </c>
      <c r="K97" s="15">
        <f>IF($E97="","",IF($J97="","Lot not in stock",IF(AND($A97&lt;&gt;"",$J97&lt;$A97),"Expired on the day","OK")))</f>
        <v/>
      </c>
      <c r="L97" s="14">
        <f>IF(OR($E97="",'Lot trace'!$B$4=""),"",IF($E97='Lot trace'!$B$4,COUNTIF($E$3:$E97,'Lot trace'!$B$4),""))</f>
        <v/>
      </c>
    </row>
    <row r="98">
      <c r="A98" s="5" t="n">
        <v>46246</v>
      </c>
      <c r="B98" s="4" t="inlineStr">
        <is>
          <t>Joud Al Omari · D-1333</t>
        </is>
      </c>
      <c r="C98" s="18" t="inlineStr">
        <is>
          <t>15</t>
        </is>
      </c>
      <c r="D98" s="4" t="inlineStr">
        <is>
          <t>KT-400115</t>
        </is>
      </c>
      <c r="E98" s="18" t="inlineStr">
        <is>
          <t>KT75410</t>
        </is>
      </c>
      <c r="F98" s="4" t="inlineStr">
        <is>
          <t>Dr Hind Al Zahrani</t>
        </is>
      </c>
      <c r="G98" s="4" t="n"/>
      <c r="H98" s="15">
        <f>IF($D98="","",IFERROR(INDEX('Catalogue'!$B$3:$B$82,MATCH($D98,'Catalogue'!$A$3:$A$82,0)),""))</f>
        <v/>
      </c>
      <c r="I98" s="15">
        <f>IF($D98="","",IFERROR("Ø"&amp;INDEX('Catalogue'!$C$3:$C$82,MATCH($D98,'Catalogue'!$A$3:$A$82,0))&amp;" × "&amp;INDEX('Catalogue'!$D$3:$D$82,MATCH($D98,'Catalogue'!$A$3:$A$82,0)),""))</f>
        <v/>
      </c>
      <c r="J98" s="19">
        <f>IF($E98="","",IFERROR(INDEX('Stock by lot'!$G$3:$G$302,MATCH($E98,'Stock by lot'!$F$3:$F$302,0)),""))</f>
        <v/>
      </c>
      <c r="K98" s="15">
        <f>IF($E98="","",IF($J98="","Lot not in stock",IF(AND($A98&lt;&gt;"",$J98&lt;$A98),"Expired on the day","OK")))</f>
        <v/>
      </c>
      <c r="L98" s="14">
        <f>IF(OR($E98="",'Lot trace'!$B$4=""),"",IF($E98='Lot trace'!$B$4,COUNTIF($E$3:$E98,'Lot trace'!$B$4),""))</f>
        <v/>
      </c>
    </row>
    <row r="99">
      <c r="A99" s="5" t="n">
        <v>46251</v>
      </c>
      <c r="B99" s="4" t="inlineStr">
        <is>
          <t>Rima Al Khalidi · D-1305</t>
        </is>
      </c>
      <c r="C99" s="18" t="inlineStr">
        <is>
          <t>14</t>
        </is>
      </c>
      <c r="D99" s="4" t="inlineStr">
        <is>
          <t>KT-400115</t>
        </is>
      </c>
      <c r="E99" s="18" t="inlineStr">
        <is>
          <t>KT75410</t>
        </is>
      </c>
      <c r="F99" s="4" t="inlineStr">
        <is>
          <t>Dr Karim Fawzy</t>
        </is>
      </c>
      <c r="G99" s="4" t="n"/>
      <c r="H99" s="15">
        <f>IF($D99="","",IFERROR(INDEX('Catalogue'!$B$3:$B$82,MATCH($D99,'Catalogue'!$A$3:$A$82,0)),""))</f>
        <v/>
      </c>
      <c r="I99" s="15">
        <f>IF($D99="","",IFERROR("Ø"&amp;INDEX('Catalogue'!$C$3:$C$82,MATCH($D99,'Catalogue'!$A$3:$A$82,0))&amp;" × "&amp;INDEX('Catalogue'!$D$3:$D$82,MATCH($D99,'Catalogue'!$A$3:$A$82,0)),""))</f>
        <v/>
      </c>
      <c r="J99" s="19">
        <f>IF($E99="","",IFERROR(INDEX('Stock by lot'!$G$3:$G$302,MATCH($E99,'Stock by lot'!$F$3:$F$302,0)),""))</f>
        <v/>
      </c>
      <c r="K99" s="15">
        <f>IF($E99="","",IF($J99="","Lot not in stock",IF(AND($A99&lt;&gt;"",$J99&lt;$A99),"Expired on the day","OK")))</f>
        <v/>
      </c>
      <c r="L99" s="14">
        <f>IF(OR($E99="",'Lot trace'!$B$4=""),"",IF($E99='Lot trace'!$B$4,COUNTIF($E$3:$E99,'Lot trace'!$B$4),""))</f>
        <v/>
      </c>
    </row>
    <row r="100">
      <c r="A100" s="5" t="n">
        <v>46253</v>
      </c>
      <c r="B100" s="4" t="inlineStr">
        <is>
          <t>Joud Al Omari · D-1333</t>
        </is>
      </c>
      <c r="C100" s="18" t="inlineStr">
        <is>
          <t>14</t>
        </is>
      </c>
      <c r="D100" s="4" t="inlineStr">
        <is>
          <t>KT-400115</t>
        </is>
      </c>
      <c r="E100" s="18" t="inlineStr">
        <is>
          <t>KT75410</t>
        </is>
      </c>
      <c r="F100" s="4" t="inlineStr">
        <is>
          <t>Dr Hind Al Zahrani</t>
        </is>
      </c>
      <c r="G100" s="4" t="n"/>
      <c r="H100" s="15">
        <f>IF($D100="","",IFERROR(INDEX('Catalogue'!$B$3:$B$82,MATCH($D100,'Catalogue'!$A$3:$A$82,0)),""))</f>
        <v/>
      </c>
      <c r="I100" s="15">
        <f>IF($D100="","",IFERROR("Ø"&amp;INDEX('Catalogue'!$C$3:$C$82,MATCH($D100,'Catalogue'!$A$3:$A$82,0))&amp;" × "&amp;INDEX('Catalogue'!$D$3:$D$82,MATCH($D100,'Catalogue'!$A$3:$A$82,0)),""))</f>
        <v/>
      </c>
      <c r="J100" s="19">
        <f>IF($E100="","",IFERROR(INDEX('Stock by lot'!$G$3:$G$302,MATCH($E100,'Stock by lot'!$F$3:$F$302,0)),""))</f>
        <v/>
      </c>
      <c r="K100" s="15">
        <f>IF($E100="","",IF($J100="","Lot not in stock",IF(AND($A100&lt;&gt;"",$J100&lt;$A100),"Expired on the day","OK")))</f>
        <v/>
      </c>
      <c r="L100" s="14">
        <f>IF(OR($E100="",'Lot trace'!$B$4=""),"",IF($E100='Lot trace'!$B$4,COUNTIF($E$3:$E100,'Lot trace'!$B$4),""))</f>
        <v/>
      </c>
    </row>
    <row r="101">
      <c r="A101" s="5" t="n">
        <v>46253</v>
      </c>
      <c r="B101" s="4" t="inlineStr">
        <is>
          <t>Rana Al Husseini · D-1431</t>
        </is>
      </c>
      <c r="C101" s="18" t="inlineStr">
        <is>
          <t>36</t>
        </is>
      </c>
      <c r="D101" s="4" t="inlineStr">
        <is>
          <t>KT-450100</t>
        </is>
      </c>
      <c r="E101" s="18" t="inlineStr">
        <is>
          <t>KT76241</t>
        </is>
      </c>
      <c r="F101" s="4" t="inlineStr">
        <is>
          <t>Dr Hind Al Zahrani</t>
        </is>
      </c>
      <c r="G101" s="4" t="n"/>
      <c r="H101" s="15">
        <f>IF($D101="","",IFERROR(INDEX('Catalogue'!$B$3:$B$82,MATCH($D101,'Catalogue'!$A$3:$A$82,0)),""))</f>
        <v/>
      </c>
      <c r="I101" s="15">
        <f>IF($D101="","",IFERROR("Ø"&amp;INDEX('Catalogue'!$C$3:$C$82,MATCH($D101,'Catalogue'!$A$3:$A$82,0))&amp;" × "&amp;INDEX('Catalogue'!$D$3:$D$82,MATCH($D101,'Catalogue'!$A$3:$A$82,0)),""))</f>
        <v/>
      </c>
      <c r="J101" s="19">
        <f>IF($E101="","",IFERROR(INDEX('Stock by lot'!$G$3:$G$302,MATCH($E101,'Stock by lot'!$F$3:$F$302,0)),""))</f>
        <v/>
      </c>
      <c r="K101" s="15">
        <f>IF($E101="","",IF($J101="","Lot not in stock",IF(AND($A101&lt;&gt;"",$J101&lt;$A101),"Expired on the day","OK")))</f>
        <v/>
      </c>
      <c r="L101" s="14">
        <f>IF(OR($E101="",'Lot trace'!$B$4=""),"",IF($E101='Lot trace'!$B$4,COUNTIF($E$3:$E101,'Lot trace'!$B$4),""))</f>
        <v/>
      </c>
    </row>
    <row r="102">
      <c r="A102" s="5" t="n">
        <v>46257</v>
      </c>
      <c r="B102" s="4" t="inlineStr">
        <is>
          <t>Waleed Ashour · D-1396</t>
        </is>
      </c>
      <c r="C102" s="18" t="inlineStr">
        <is>
          <t>46</t>
        </is>
      </c>
      <c r="D102" s="4" t="inlineStr">
        <is>
          <t>KT-500085</t>
        </is>
      </c>
      <c r="E102" s="18" t="inlineStr">
        <is>
          <t>KT76370</t>
        </is>
      </c>
      <c r="F102" s="4" t="inlineStr">
        <is>
          <t>Dr Karim Fawzy</t>
        </is>
      </c>
      <c r="G102" s="4" t="inlineStr">
        <is>
          <t>With bone graft</t>
        </is>
      </c>
      <c r="H102" s="15">
        <f>IF($D102="","",IFERROR(INDEX('Catalogue'!$B$3:$B$82,MATCH($D102,'Catalogue'!$A$3:$A$82,0)),""))</f>
        <v/>
      </c>
      <c r="I102" s="15">
        <f>IF($D102="","",IFERROR("Ø"&amp;INDEX('Catalogue'!$C$3:$C$82,MATCH($D102,'Catalogue'!$A$3:$A$82,0))&amp;" × "&amp;INDEX('Catalogue'!$D$3:$D$82,MATCH($D102,'Catalogue'!$A$3:$A$82,0)),""))</f>
        <v/>
      </c>
      <c r="J102" s="19">
        <f>IF($E102="","",IFERROR(INDEX('Stock by lot'!$G$3:$G$302,MATCH($E102,'Stock by lot'!$F$3:$F$302,0)),""))</f>
        <v/>
      </c>
      <c r="K102" s="15">
        <f>IF($E102="","",IF($J102="","Lot not in stock",IF(AND($A102&lt;&gt;"",$J102&lt;$A102),"Expired on the day","OK")))</f>
        <v/>
      </c>
      <c r="L102" s="14">
        <f>IF(OR($E102="",'Lot trace'!$B$4=""),"",IF($E102='Lot trace'!$B$4,COUNTIF($E$3:$E102,'Lot trace'!$B$4),""))</f>
        <v/>
      </c>
    </row>
    <row r="103">
      <c r="A103" s="5" t="n">
        <v>46257</v>
      </c>
      <c r="B103" s="4" t="inlineStr">
        <is>
          <t>Youssef El Banna · D-1228</t>
        </is>
      </c>
      <c r="C103" s="18" t="inlineStr">
        <is>
          <t>13</t>
        </is>
      </c>
      <c r="D103" s="4" t="inlineStr">
        <is>
          <t>OB-330100</t>
        </is>
      </c>
      <c r="E103" s="18" t="inlineStr">
        <is>
          <t>OB74981</t>
        </is>
      </c>
      <c r="F103" s="4" t="inlineStr">
        <is>
          <t>Dr Karim Fawzy</t>
        </is>
      </c>
      <c r="G103" s="4" t="n"/>
      <c r="H103" s="15">
        <f>IF($D103="","",IFERROR(INDEX('Catalogue'!$B$3:$B$82,MATCH($D103,'Catalogue'!$A$3:$A$82,0)),""))</f>
        <v/>
      </c>
      <c r="I103" s="15">
        <f>IF($D103="","",IFERROR("Ø"&amp;INDEX('Catalogue'!$C$3:$C$82,MATCH($D103,'Catalogue'!$A$3:$A$82,0))&amp;" × "&amp;INDEX('Catalogue'!$D$3:$D$82,MATCH($D103,'Catalogue'!$A$3:$A$82,0)),""))</f>
        <v/>
      </c>
      <c r="J103" s="19">
        <f>IF($E103="","",IFERROR(INDEX('Stock by lot'!$G$3:$G$302,MATCH($E103,'Stock by lot'!$F$3:$F$302,0)),""))</f>
        <v/>
      </c>
      <c r="K103" s="15">
        <f>IF($E103="","",IF($J103="","Lot not in stock",IF(AND($A103&lt;&gt;"",$J103&lt;$A103),"Expired on the day","OK")))</f>
        <v/>
      </c>
      <c r="L103" s="14">
        <f>IF(OR($E103="",'Lot trace'!$B$4=""),"",IF($E103='Lot trace'!$B$4,COUNTIF($E$3:$E103,'Lot trace'!$B$4),""))</f>
        <v/>
      </c>
    </row>
    <row r="104">
      <c r="A104" s="5" t="n">
        <v>46258</v>
      </c>
      <c r="B104" s="4" t="inlineStr">
        <is>
          <t>Turki Al Subaie · D-1326</t>
        </is>
      </c>
      <c r="C104" s="18" t="inlineStr">
        <is>
          <t>24</t>
        </is>
      </c>
      <c r="D104" s="4" t="inlineStr">
        <is>
          <t>KT-400100</t>
        </is>
      </c>
      <c r="E104" s="18" t="inlineStr">
        <is>
          <t>KT75959</t>
        </is>
      </c>
      <c r="F104" s="4" t="inlineStr">
        <is>
          <t>Dr Hind Al Zahrani</t>
        </is>
      </c>
      <c r="G104" s="4" t="n"/>
      <c r="H104" s="15">
        <f>IF($D104="","",IFERROR(INDEX('Catalogue'!$B$3:$B$82,MATCH($D104,'Catalogue'!$A$3:$A$82,0)),""))</f>
        <v/>
      </c>
      <c r="I104" s="15">
        <f>IF($D104="","",IFERROR("Ø"&amp;INDEX('Catalogue'!$C$3:$C$82,MATCH($D104,'Catalogue'!$A$3:$A$82,0))&amp;" × "&amp;INDEX('Catalogue'!$D$3:$D$82,MATCH($D104,'Catalogue'!$A$3:$A$82,0)),""))</f>
        <v/>
      </c>
      <c r="J104" s="19">
        <f>IF($E104="","",IFERROR(INDEX('Stock by lot'!$G$3:$G$302,MATCH($E104,'Stock by lot'!$F$3:$F$302,0)),""))</f>
        <v/>
      </c>
      <c r="K104" s="15">
        <f>IF($E104="","",IF($J104="","Lot not in stock",IF(AND($A104&lt;&gt;"",$J104&lt;$A104),"Expired on the day","OK")))</f>
        <v/>
      </c>
      <c r="L104" s="14">
        <f>IF(OR($E104="",'Lot trace'!$B$4=""),"",IF($E104='Lot trace'!$B$4,COUNTIF($E$3:$E104,'Lot trace'!$B$4),""))</f>
        <v/>
      </c>
    </row>
    <row r="105">
      <c r="A105" s="5" t="n">
        <v>46264</v>
      </c>
      <c r="B105" s="4" t="inlineStr">
        <is>
          <t>Naif Al Qahtani · D-1298</t>
        </is>
      </c>
      <c r="C105" s="18" t="inlineStr">
        <is>
          <t>36</t>
        </is>
      </c>
      <c r="D105" s="4" t="inlineStr">
        <is>
          <t>KT-450100</t>
        </is>
      </c>
      <c r="E105" s="18" t="inlineStr">
        <is>
          <t>KT76241</t>
        </is>
      </c>
      <c r="F105" s="4" t="inlineStr">
        <is>
          <t>Dr Hind Al Zahrani</t>
        </is>
      </c>
      <c r="G105" s="4" t="inlineStr">
        <is>
          <t>Immediate</t>
        </is>
      </c>
      <c r="H105" s="15">
        <f>IF($D105="","",IFERROR(INDEX('Catalogue'!$B$3:$B$82,MATCH($D105,'Catalogue'!$A$3:$A$82,0)),""))</f>
        <v/>
      </c>
      <c r="I105" s="15">
        <f>IF($D105="","",IFERROR("Ø"&amp;INDEX('Catalogue'!$C$3:$C$82,MATCH($D105,'Catalogue'!$A$3:$A$82,0))&amp;" × "&amp;INDEX('Catalogue'!$D$3:$D$82,MATCH($D105,'Catalogue'!$A$3:$A$82,0)),""))</f>
        <v/>
      </c>
      <c r="J105" s="19">
        <f>IF($E105="","",IFERROR(INDEX('Stock by lot'!$G$3:$G$302,MATCH($E105,'Stock by lot'!$F$3:$F$302,0)),""))</f>
        <v/>
      </c>
      <c r="K105" s="15">
        <f>IF($E105="","",IF($J105="","Lot not in stock",IF(AND($A105&lt;&gt;"",$J105&lt;$A105),"Expired on the day","OK")))</f>
        <v/>
      </c>
      <c r="L105" s="14">
        <f>IF(OR($E105="",'Lot trace'!$B$4=""),"",IF($E105='Lot trace'!$B$4,COUNTIF($E$3:$E105,'Lot trace'!$B$4),""))</f>
        <v/>
      </c>
    </row>
    <row r="106">
      <c r="A106" s="5" t="n">
        <v>46265</v>
      </c>
      <c r="B106" s="4" t="inlineStr">
        <is>
          <t>Alaa Yahya · D-1389</t>
        </is>
      </c>
      <c r="C106" s="18" t="inlineStr">
        <is>
          <t>23</t>
        </is>
      </c>
      <c r="D106" s="4" t="inlineStr">
        <is>
          <t>KT-350100</t>
        </is>
      </c>
      <c r="E106" s="18" t="inlineStr">
        <is>
          <t>KT70102</t>
        </is>
      </c>
      <c r="F106" s="4" t="inlineStr">
        <is>
          <t>Dr Hind Al Zahrani</t>
        </is>
      </c>
      <c r="G106" s="4" t="n"/>
      <c r="H106" s="15">
        <f>IF($D106="","",IFERROR(INDEX('Catalogue'!$B$3:$B$82,MATCH($D106,'Catalogue'!$A$3:$A$82,0)),""))</f>
        <v/>
      </c>
      <c r="I106" s="15">
        <f>IF($D106="","",IFERROR("Ø"&amp;INDEX('Catalogue'!$C$3:$C$82,MATCH($D106,'Catalogue'!$A$3:$A$82,0))&amp;" × "&amp;INDEX('Catalogue'!$D$3:$D$82,MATCH($D106,'Catalogue'!$A$3:$A$82,0)),""))</f>
        <v/>
      </c>
      <c r="J106" s="19">
        <f>IF($E106="","",IFERROR(INDEX('Stock by lot'!$G$3:$G$302,MATCH($E106,'Stock by lot'!$F$3:$F$302,0)),""))</f>
        <v/>
      </c>
      <c r="K106" s="15">
        <f>IF($E106="","",IF($J106="","Lot not in stock",IF(AND($A106&lt;&gt;"",$J106&lt;$A106),"Expired on the day","OK")))</f>
        <v/>
      </c>
      <c r="L106" s="14">
        <f>IF(OR($E106="",'Lot trace'!$B$4=""),"",IF($E106='Lot trace'!$B$4,COUNTIF($E$3:$E106,'Lot trace'!$B$4),""))</f>
        <v/>
      </c>
    </row>
    <row r="107">
      <c r="A107" s="5" t="n">
        <v>46267</v>
      </c>
      <c r="B107" s="4" t="inlineStr">
        <is>
          <t>Youssef El Banna · D-1228</t>
        </is>
      </c>
      <c r="C107" s="18" t="inlineStr">
        <is>
          <t>46</t>
        </is>
      </c>
      <c r="D107" s="4" t="inlineStr">
        <is>
          <t>KT-450100</t>
        </is>
      </c>
      <c r="E107" s="18" t="inlineStr">
        <is>
          <t>KT70905</t>
        </is>
      </c>
      <c r="F107" s="4" t="inlineStr">
        <is>
          <t>Dr Hind Al Zahrani</t>
        </is>
      </c>
      <c r="G107" s="4" t="n"/>
      <c r="H107" s="15">
        <f>IF($D107="","",IFERROR(INDEX('Catalogue'!$B$3:$B$82,MATCH($D107,'Catalogue'!$A$3:$A$82,0)),""))</f>
        <v/>
      </c>
      <c r="I107" s="15">
        <f>IF($D107="","",IFERROR("Ø"&amp;INDEX('Catalogue'!$C$3:$C$82,MATCH($D107,'Catalogue'!$A$3:$A$82,0))&amp;" × "&amp;INDEX('Catalogue'!$D$3:$D$82,MATCH($D107,'Catalogue'!$A$3:$A$82,0)),""))</f>
        <v/>
      </c>
      <c r="J107" s="19">
        <f>IF($E107="","",IFERROR(INDEX('Stock by lot'!$G$3:$G$302,MATCH($E107,'Stock by lot'!$F$3:$F$302,0)),""))</f>
        <v/>
      </c>
      <c r="K107" s="15">
        <f>IF($E107="","",IF($J107="","Lot not in stock",IF(AND($A107&lt;&gt;"",$J107&lt;$A107),"Expired on the day","OK")))</f>
        <v/>
      </c>
      <c r="L107" s="14">
        <f>IF(OR($E107="",'Lot trace'!$B$4=""),"",IF($E107='Lot trace'!$B$4,COUNTIF($E$3:$E107,'Lot trace'!$B$4),""))</f>
        <v/>
      </c>
    </row>
    <row r="108">
      <c r="A108" s="5" t="n">
        <v>46271</v>
      </c>
      <c r="B108" s="4" t="inlineStr">
        <is>
          <t>Asmaa Al Juhani · D-1291</t>
        </is>
      </c>
      <c r="C108" s="18" t="inlineStr">
        <is>
          <t>21</t>
        </is>
      </c>
      <c r="D108" s="4" t="inlineStr">
        <is>
          <t>KT-350100</t>
        </is>
      </c>
      <c r="E108" s="18" t="inlineStr">
        <is>
          <t>KT70102</t>
        </is>
      </c>
      <c r="F108" s="4" t="inlineStr">
        <is>
          <t>Dr Hind Al Zahrani</t>
        </is>
      </c>
      <c r="G108" s="4" t="inlineStr">
        <is>
          <t>With bone graft</t>
        </is>
      </c>
      <c r="H108" s="15">
        <f>IF($D108="","",IFERROR(INDEX('Catalogue'!$B$3:$B$82,MATCH($D108,'Catalogue'!$A$3:$A$82,0)),""))</f>
        <v/>
      </c>
      <c r="I108" s="15">
        <f>IF($D108="","",IFERROR("Ø"&amp;INDEX('Catalogue'!$C$3:$C$82,MATCH($D108,'Catalogue'!$A$3:$A$82,0))&amp;" × "&amp;INDEX('Catalogue'!$D$3:$D$82,MATCH($D108,'Catalogue'!$A$3:$A$82,0)),""))</f>
        <v/>
      </c>
      <c r="J108" s="19">
        <f>IF($E108="","",IFERROR(INDEX('Stock by lot'!$G$3:$G$302,MATCH($E108,'Stock by lot'!$F$3:$F$302,0)),""))</f>
        <v/>
      </c>
      <c r="K108" s="15">
        <f>IF($E108="","",IF($J108="","Lot not in stock",IF(AND($A108&lt;&gt;"",$J108&lt;$A108),"Expired on the day","OK")))</f>
        <v/>
      </c>
      <c r="L108" s="14">
        <f>IF(OR($E108="",'Lot trace'!$B$4=""),"",IF($E108='Lot trace'!$B$4,COUNTIF($E$3:$E108,'Lot trace'!$B$4),""))</f>
        <v/>
      </c>
    </row>
    <row r="109">
      <c r="A109" s="5" t="n">
        <v>46271</v>
      </c>
      <c r="B109" s="4" t="inlineStr">
        <is>
          <t>Rahaf Al Malki · D-1277</t>
        </is>
      </c>
      <c r="C109" s="18" t="inlineStr">
        <is>
          <t>15</t>
        </is>
      </c>
      <c r="D109" s="4" t="inlineStr">
        <is>
          <t>OB-410080</t>
        </is>
      </c>
      <c r="E109" s="18" t="inlineStr">
        <is>
          <t>OB72077</t>
        </is>
      </c>
      <c r="F109" s="4" t="inlineStr">
        <is>
          <t>Dr Karim Fawzy</t>
        </is>
      </c>
      <c r="G109" s="4" t="n"/>
      <c r="H109" s="15">
        <f>IF($D109="","",IFERROR(INDEX('Catalogue'!$B$3:$B$82,MATCH($D109,'Catalogue'!$A$3:$A$82,0)),""))</f>
        <v/>
      </c>
      <c r="I109" s="15">
        <f>IF($D109="","",IFERROR("Ø"&amp;INDEX('Catalogue'!$C$3:$C$82,MATCH($D109,'Catalogue'!$A$3:$A$82,0))&amp;" × "&amp;INDEX('Catalogue'!$D$3:$D$82,MATCH($D109,'Catalogue'!$A$3:$A$82,0)),""))</f>
        <v/>
      </c>
      <c r="J109" s="19">
        <f>IF($E109="","",IFERROR(INDEX('Stock by lot'!$G$3:$G$302,MATCH($E109,'Stock by lot'!$F$3:$F$302,0)),""))</f>
        <v/>
      </c>
      <c r="K109" s="15">
        <f>IF($E109="","",IF($J109="","Lot not in stock",IF(AND($A109&lt;&gt;"",$J109&lt;$A109),"Expired on the day","OK")))</f>
        <v/>
      </c>
      <c r="L109" s="14">
        <f>IF(OR($E109="",'Lot trace'!$B$4=""),"",IF($E109='Lot trace'!$B$4,COUNTIF($E$3:$E109,'Lot trace'!$B$4),""))</f>
        <v/>
      </c>
    </row>
    <row r="110">
      <c r="A110" s="5" t="n">
        <v>46272</v>
      </c>
      <c r="B110" s="4" t="inlineStr">
        <is>
          <t>Iyad Haddad · D-1368</t>
        </is>
      </c>
      <c r="C110" s="18" t="inlineStr">
        <is>
          <t>13</t>
        </is>
      </c>
      <c r="D110" s="4" t="inlineStr">
        <is>
          <t>NX-375115</t>
        </is>
      </c>
      <c r="E110" s="18" t="inlineStr">
        <is>
          <t>NX75972</t>
        </is>
      </c>
      <c r="F110" s="4" t="inlineStr">
        <is>
          <t>Dr Hind Al Zahrani</t>
        </is>
      </c>
      <c r="G110" s="4" t="n"/>
      <c r="H110" s="15">
        <f>IF($D110="","",IFERROR(INDEX('Catalogue'!$B$3:$B$82,MATCH($D110,'Catalogue'!$A$3:$A$82,0)),""))</f>
        <v/>
      </c>
      <c r="I110" s="15">
        <f>IF($D110="","",IFERROR("Ø"&amp;INDEX('Catalogue'!$C$3:$C$82,MATCH($D110,'Catalogue'!$A$3:$A$82,0))&amp;" × "&amp;INDEX('Catalogue'!$D$3:$D$82,MATCH($D110,'Catalogue'!$A$3:$A$82,0)),""))</f>
        <v/>
      </c>
      <c r="J110" s="19">
        <f>IF($E110="","",IFERROR(INDEX('Stock by lot'!$G$3:$G$302,MATCH($E110,'Stock by lot'!$F$3:$F$302,0)),""))</f>
        <v/>
      </c>
      <c r="K110" s="15">
        <f>IF($E110="","",IF($J110="","Lot not in stock",IF(AND($A110&lt;&gt;"",$J110&lt;$A110),"Expired on the day","OK")))</f>
        <v/>
      </c>
      <c r="L110" s="14">
        <f>IF(OR($E110="",'Lot trace'!$B$4=""),"",IF($E110='Lot trace'!$B$4,COUNTIF($E$3:$E110,'Lot trace'!$B$4),""))</f>
        <v/>
      </c>
    </row>
    <row r="111">
      <c r="A111" s="5" t="n">
        <v>46274</v>
      </c>
      <c r="B111" s="4" t="inlineStr">
        <is>
          <t>Rima Al Khalidi · D-1305</t>
        </is>
      </c>
      <c r="C111" s="18" t="inlineStr">
        <is>
          <t>24</t>
        </is>
      </c>
      <c r="D111" s="4" t="inlineStr">
        <is>
          <t>KT-400100</t>
        </is>
      </c>
      <c r="E111" s="18" t="inlineStr">
        <is>
          <t>KT75959</t>
        </is>
      </c>
      <c r="F111" s="4" t="inlineStr">
        <is>
          <t>Dr Karim Fawzy</t>
        </is>
      </c>
      <c r="G111" s="4" t="n"/>
      <c r="H111" s="15">
        <f>IF($D111="","",IFERROR(INDEX('Catalogue'!$B$3:$B$82,MATCH($D111,'Catalogue'!$A$3:$A$82,0)),""))</f>
        <v/>
      </c>
      <c r="I111" s="15">
        <f>IF($D111="","",IFERROR("Ø"&amp;INDEX('Catalogue'!$C$3:$C$82,MATCH($D111,'Catalogue'!$A$3:$A$82,0))&amp;" × "&amp;INDEX('Catalogue'!$D$3:$D$82,MATCH($D111,'Catalogue'!$A$3:$A$82,0)),""))</f>
        <v/>
      </c>
      <c r="J111" s="19">
        <f>IF($E111="","",IFERROR(INDEX('Stock by lot'!$G$3:$G$302,MATCH($E111,'Stock by lot'!$F$3:$F$302,0)),""))</f>
        <v/>
      </c>
      <c r="K111" s="15">
        <f>IF($E111="","",IF($J111="","Lot not in stock",IF(AND($A111&lt;&gt;"",$J111&lt;$A111),"Expired on the day","OK")))</f>
        <v/>
      </c>
      <c r="L111" s="14">
        <f>IF(OR($E111="",'Lot trace'!$B$4=""),"",IF($E111='Lot trace'!$B$4,COUNTIF($E$3:$E111,'Lot trace'!$B$4),""))</f>
        <v/>
      </c>
    </row>
    <row r="112">
      <c r="A112" s="5" t="n">
        <v>46274</v>
      </c>
      <c r="B112" s="4" t="inlineStr">
        <is>
          <t>Bandar Al Anazi · D-1270</t>
        </is>
      </c>
      <c r="C112" s="18" t="inlineStr">
        <is>
          <t>25</t>
        </is>
      </c>
      <c r="D112" s="4" t="inlineStr">
        <is>
          <t>KT-400115</t>
        </is>
      </c>
      <c r="E112" s="18" t="inlineStr">
        <is>
          <t>KT75410</t>
        </is>
      </c>
      <c r="F112" s="4" t="inlineStr">
        <is>
          <t>Dr Karim Fawzy</t>
        </is>
      </c>
      <c r="G112" s="4" t="n"/>
      <c r="H112" s="15">
        <f>IF($D112="","",IFERROR(INDEX('Catalogue'!$B$3:$B$82,MATCH($D112,'Catalogue'!$A$3:$A$82,0)),""))</f>
        <v/>
      </c>
      <c r="I112" s="15">
        <f>IF($D112="","",IFERROR("Ø"&amp;INDEX('Catalogue'!$C$3:$C$82,MATCH($D112,'Catalogue'!$A$3:$A$82,0))&amp;" × "&amp;INDEX('Catalogue'!$D$3:$D$82,MATCH($D112,'Catalogue'!$A$3:$A$82,0)),""))</f>
        <v/>
      </c>
      <c r="J112" s="19">
        <f>IF($E112="","",IFERROR(INDEX('Stock by lot'!$G$3:$G$302,MATCH($E112,'Stock by lot'!$F$3:$F$302,0)),""))</f>
        <v/>
      </c>
      <c r="K112" s="15">
        <f>IF($E112="","",IF($J112="","Lot not in stock",IF(AND($A112&lt;&gt;"",$J112&lt;$A112),"Expired on the day","OK")))</f>
        <v/>
      </c>
      <c r="L112" s="14">
        <f>IF(OR($E112="",'Lot trace'!$B$4=""),"",IF($E112='Lot trace'!$B$4,COUNTIF($E$3:$E112,'Lot trace'!$B$4),""))</f>
        <v/>
      </c>
    </row>
    <row r="113">
      <c r="A113" s="5" t="n">
        <v>46278</v>
      </c>
      <c r="B113" s="4" t="inlineStr">
        <is>
          <t>Rima Al Khalidi · D-1305</t>
        </is>
      </c>
      <c r="C113" s="18" t="inlineStr">
        <is>
          <t>14</t>
        </is>
      </c>
      <c r="D113" s="4" t="inlineStr">
        <is>
          <t>OB-410100</t>
        </is>
      </c>
      <c r="E113" s="18" t="inlineStr">
        <is>
          <t>OB76755</t>
        </is>
      </c>
      <c r="F113" s="4" t="inlineStr">
        <is>
          <t>Dr Hind Al Zahrani</t>
        </is>
      </c>
      <c r="G113" s="4" t="n"/>
      <c r="H113" s="15">
        <f>IF($D113="","",IFERROR(INDEX('Catalogue'!$B$3:$B$82,MATCH($D113,'Catalogue'!$A$3:$A$82,0)),""))</f>
        <v/>
      </c>
      <c r="I113" s="15">
        <f>IF($D113="","",IFERROR("Ø"&amp;INDEX('Catalogue'!$C$3:$C$82,MATCH($D113,'Catalogue'!$A$3:$A$82,0))&amp;" × "&amp;INDEX('Catalogue'!$D$3:$D$82,MATCH($D113,'Catalogue'!$A$3:$A$82,0)),""))</f>
        <v/>
      </c>
      <c r="J113" s="19">
        <f>IF($E113="","",IFERROR(INDEX('Stock by lot'!$G$3:$G$302,MATCH($E113,'Stock by lot'!$F$3:$F$302,0)),""))</f>
        <v/>
      </c>
      <c r="K113" s="15">
        <f>IF($E113="","",IF($J113="","Lot not in stock",IF(AND($A113&lt;&gt;"",$J113&lt;$A113),"Expired on the day","OK")))</f>
        <v/>
      </c>
      <c r="L113" s="14">
        <f>IF(OR($E113="",'Lot trace'!$B$4=""),"",IF($E113='Lot trace'!$B$4,COUNTIF($E$3:$E113,'Lot trace'!$B$4),""))</f>
        <v/>
      </c>
    </row>
    <row r="114">
      <c r="A114" s="5" t="n">
        <v>46278</v>
      </c>
      <c r="B114" s="4" t="inlineStr">
        <is>
          <t>Naif Al Qahtani · D-1298</t>
        </is>
      </c>
      <c r="C114" s="18" t="inlineStr">
        <is>
          <t>14</t>
        </is>
      </c>
      <c r="D114" s="4" t="inlineStr">
        <is>
          <t>KT-400100</t>
        </is>
      </c>
      <c r="E114" s="18" t="inlineStr">
        <is>
          <t>KT76829</t>
        </is>
      </c>
      <c r="F114" s="4" t="inlineStr">
        <is>
          <t>Dr Karim Fawzy</t>
        </is>
      </c>
      <c r="G114" s="4" t="n"/>
      <c r="H114" s="15">
        <f>IF($D114="","",IFERROR(INDEX('Catalogue'!$B$3:$B$82,MATCH($D114,'Catalogue'!$A$3:$A$82,0)),""))</f>
        <v/>
      </c>
      <c r="I114" s="15">
        <f>IF($D114="","",IFERROR("Ø"&amp;INDEX('Catalogue'!$C$3:$C$82,MATCH($D114,'Catalogue'!$A$3:$A$82,0))&amp;" × "&amp;INDEX('Catalogue'!$D$3:$D$82,MATCH($D114,'Catalogue'!$A$3:$A$82,0)),""))</f>
        <v/>
      </c>
      <c r="J114" s="19">
        <f>IF($E114="","",IFERROR(INDEX('Stock by lot'!$G$3:$G$302,MATCH($E114,'Stock by lot'!$F$3:$F$302,0)),""))</f>
        <v/>
      </c>
      <c r="K114" s="15">
        <f>IF($E114="","",IF($J114="","Lot not in stock",IF(AND($A114&lt;&gt;"",$J114&lt;$A114),"Expired on the day","OK")))</f>
        <v/>
      </c>
      <c r="L114" s="14">
        <f>IF(OR($E114="",'Lot trace'!$B$4=""),"",IF($E114='Lot trace'!$B$4,COUNTIF($E$3:$E114,'Lot trace'!$B$4),""))</f>
        <v/>
      </c>
    </row>
    <row r="115">
      <c r="A115" s="5" t="n">
        <v>46279</v>
      </c>
      <c r="B115" s="4" t="inlineStr">
        <is>
          <t>Majed Al Dossary · D-1214</t>
        </is>
      </c>
      <c r="C115" s="18" t="inlineStr">
        <is>
          <t>24</t>
        </is>
      </c>
      <c r="D115" s="4" t="inlineStr">
        <is>
          <t>KT-400115</t>
        </is>
      </c>
      <c r="E115" s="18" t="inlineStr">
        <is>
          <t>KT70778</t>
        </is>
      </c>
      <c r="F115" s="4" t="inlineStr">
        <is>
          <t>Dr Hind Al Zahrani</t>
        </is>
      </c>
      <c r="G115" s="4" t="n"/>
      <c r="H115" s="15">
        <f>IF($D115="","",IFERROR(INDEX('Catalogue'!$B$3:$B$82,MATCH($D115,'Catalogue'!$A$3:$A$82,0)),""))</f>
        <v/>
      </c>
      <c r="I115" s="15">
        <f>IF($D115="","",IFERROR("Ø"&amp;INDEX('Catalogue'!$C$3:$C$82,MATCH($D115,'Catalogue'!$A$3:$A$82,0))&amp;" × "&amp;INDEX('Catalogue'!$D$3:$D$82,MATCH($D115,'Catalogue'!$A$3:$A$82,0)),""))</f>
        <v/>
      </c>
      <c r="J115" s="19">
        <f>IF($E115="","",IFERROR(INDEX('Stock by lot'!$G$3:$G$302,MATCH($E115,'Stock by lot'!$F$3:$F$302,0)),""))</f>
        <v/>
      </c>
      <c r="K115" s="15">
        <f>IF($E115="","",IF($J115="","Lot not in stock",IF(AND($A115&lt;&gt;"",$J115&lt;$A115),"Expired on the day","OK")))</f>
        <v/>
      </c>
      <c r="L115" s="14">
        <f>IF(OR($E115="",'Lot trace'!$B$4=""),"",IF($E115='Lot trace'!$B$4,COUNTIF($E$3:$E115,'Lot trace'!$B$4),""))</f>
        <v/>
      </c>
    </row>
    <row r="116">
      <c r="A116" s="5" t="n">
        <v>46279</v>
      </c>
      <c r="B116" s="4" t="inlineStr">
        <is>
          <t>Sultan Al Rashidi · D-1312</t>
        </is>
      </c>
      <c r="C116" s="18" t="inlineStr">
        <is>
          <t>15</t>
        </is>
      </c>
      <c r="D116" s="4" t="inlineStr">
        <is>
          <t>OB-410100</t>
        </is>
      </c>
      <c r="E116" s="18" t="inlineStr">
        <is>
          <t>OB76755</t>
        </is>
      </c>
      <c r="F116" s="4" t="inlineStr">
        <is>
          <t>Dr Hind Al Zahrani</t>
        </is>
      </c>
      <c r="G116" s="4" t="n"/>
      <c r="H116" s="15">
        <f>IF($D116="","",IFERROR(INDEX('Catalogue'!$B$3:$B$82,MATCH($D116,'Catalogue'!$A$3:$A$82,0)),""))</f>
        <v/>
      </c>
      <c r="I116" s="15">
        <f>IF($D116="","",IFERROR("Ø"&amp;INDEX('Catalogue'!$C$3:$C$82,MATCH($D116,'Catalogue'!$A$3:$A$82,0))&amp;" × "&amp;INDEX('Catalogue'!$D$3:$D$82,MATCH($D116,'Catalogue'!$A$3:$A$82,0)),""))</f>
        <v/>
      </c>
      <c r="J116" s="19">
        <f>IF($E116="","",IFERROR(INDEX('Stock by lot'!$G$3:$G$302,MATCH($E116,'Stock by lot'!$F$3:$F$302,0)),""))</f>
        <v/>
      </c>
      <c r="K116" s="15">
        <f>IF($E116="","",IF($J116="","Lot not in stock",IF(AND($A116&lt;&gt;"",$J116&lt;$A116),"Expired on the day","OK")))</f>
        <v/>
      </c>
      <c r="L116" s="14">
        <f>IF(OR($E116="",'Lot trace'!$B$4=""),"",IF($E116='Lot trace'!$B$4,COUNTIF($E$3:$E116,'Lot trace'!$B$4),""))</f>
        <v/>
      </c>
    </row>
    <row r="117">
      <c r="A117" s="5" t="n">
        <v>46281</v>
      </c>
      <c r="B117" s="4" t="inlineStr">
        <is>
          <t>Mostafa Rashad · D-1284</t>
        </is>
      </c>
      <c r="C117" s="18" t="inlineStr">
        <is>
          <t>36</t>
        </is>
      </c>
      <c r="D117" s="4" t="inlineStr">
        <is>
          <t>KT-500085</t>
        </is>
      </c>
      <c r="E117" s="18" t="inlineStr">
        <is>
          <t>KT76370</t>
        </is>
      </c>
      <c r="F117" s="4" t="inlineStr">
        <is>
          <t>Dr Karim Fawzy</t>
        </is>
      </c>
      <c r="G117" s="4" t="inlineStr">
        <is>
          <t>Immediate</t>
        </is>
      </c>
      <c r="H117" s="15">
        <f>IF($D117="","",IFERROR(INDEX('Catalogue'!$B$3:$B$82,MATCH($D117,'Catalogue'!$A$3:$A$82,0)),""))</f>
        <v/>
      </c>
      <c r="I117" s="15">
        <f>IF($D117="","",IFERROR("Ø"&amp;INDEX('Catalogue'!$C$3:$C$82,MATCH($D117,'Catalogue'!$A$3:$A$82,0))&amp;" × "&amp;INDEX('Catalogue'!$D$3:$D$82,MATCH($D117,'Catalogue'!$A$3:$A$82,0)),""))</f>
        <v/>
      </c>
      <c r="J117" s="19">
        <f>IF($E117="","",IFERROR(INDEX('Stock by lot'!$G$3:$G$302,MATCH($E117,'Stock by lot'!$F$3:$F$302,0)),""))</f>
        <v/>
      </c>
      <c r="K117" s="15">
        <f>IF($E117="","",IF($J117="","Lot not in stock",IF(AND($A117&lt;&gt;"",$J117&lt;$A117),"Expired on the day","OK")))</f>
        <v/>
      </c>
      <c r="L117" s="14">
        <f>IF(OR($E117="",'Lot trace'!$B$4=""),"",IF($E117='Lot trace'!$B$4,COUNTIF($E$3:$E117,'Lot trace'!$B$4),""))</f>
        <v/>
      </c>
    </row>
    <row r="118">
      <c r="A118" s="5" t="n">
        <v>46286</v>
      </c>
      <c r="B118" s="4" t="inlineStr">
        <is>
          <t>Heba Ezzat · D-1319</t>
        </is>
      </c>
      <c r="C118" s="18" t="inlineStr">
        <is>
          <t>25</t>
        </is>
      </c>
      <c r="D118" s="4" t="inlineStr">
        <is>
          <t>NX-420100</t>
        </is>
      </c>
      <c r="E118" s="18" t="inlineStr">
        <is>
          <t>NX74918</t>
        </is>
      </c>
      <c r="F118" s="4" t="inlineStr">
        <is>
          <t>Dr Karim Fawzy</t>
        </is>
      </c>
      <c r="G118" s="4" t="n"/>
      <c r="H118" s="15">
        <f>IF($D118="","",IFERROR(INDEX('Catalogue'!$B$3:$B$82,MATCH($D118,'Catalogue'!$A$3:$A$82,0)),""))</f>
        <v/>
      </c>
      <c r="I118" s="15">
        <f>IF($D118="","",IFERROR("Ø"&amp;INDEX('Catalogue'!$C$3:$C$82,MATCH($D118,'Catalogue'!$A$3:$A$82,0))&amp;" × "&amp;INDEX('Catalogue'!$D$3:$D$82,MATCH($D118,'Catalogue'!$A$3:$A$82,0)),""))</f>
        <v/>
      </c>
      <c r="J118" s="19">
        <f>IF($E118="","",IFERROR(INDEX('Stock by lot'!$G$3:$G$302,MATCH($E118,'Stock by lot'!$F$3:$F$302,0)),""))</f>
        <v/>
      </c>
      <c r="K118" s="15">
        <f>IF($E118="","",IF($J118="","Lot not in stock",IF(AND($A118&lt;&gt;"",$J118&lt;$A118),"Expired on the day","OK")))</f>
        <v/>
      </c>
      <c r="L118" s="14">
        <f>IF(OR($E118="",'Lot trace'!$B$4=""),"",IF($E118='Lot trace'!$B$4,COUNTIF($E$3:$E118,'Lot trace'!$B$4),""))</f>
        <v/>
      </c>
    </row>
    <row r="119">
      <c r="A119" s="5" t="n">
        <v>46288</v>
      </c>
      <c r="B119" s="4" t="inlineStr">
        <is>
          <t>Amr Shawky · D-1256</t>
        </is>
      </c>
      <c r="C119" s="18" t="inlineStr">
        <is>
          <t>34</t>
        </is>
      </c>
      <c r="D119" s="4" t="inlineStr">
        <is>
          <t>OB-410120</t>
        </is>
      </c>
      <c r="E119" s="18" t="inlineStr">
        <is>
          <t>OB76950</t>
        </is>
      </c>
      <c r="F119" s="4" t="inlineStr">
        <is>
          <t>Dr Karim Fawzy</t>
        </is>
      </c>
      <c r="G119" s="4" t="n"/>
      <c r="H119" s="15">
        <f>IF($D119="","",IFERROR(INDEX('Catalogue'!$B$3:$B$82,MATCH($D119,'Catalogue'!$A$3:$A$82,0)),""))</f>
        <v/>
      </c>
      <c r="I119" s="15">
        <f>IF($D119="","",IFERROR("Ø"&amp;INDEX('Catalogue'!$C$3:$C$82,MATCH($D119,'Catalogue'!$A$3:$A$82,0))&amp;" × "&amp;INDEX('Catalogue'!$D$3:$D$82,MATCH($D119,'Catalogue'!$A$3:$A$82,0)),""))</f>
        <v/>
      </c>
      <c r="J119" s="19">
        <f>IF($E119="","",IFERROR(INDEX('Stock by lot'!$G$3:$G$302,MATCH($E119,'Stock by lot'!$F$3:$F$302,0)),""))</f>
        <v/>
      </c>
      <c r="K119" s="15">
        <f>IF($E119="","",IF($J119="","Lot not in stock",IF(AND($A119&lt;&gt;"",$J119&lt;$A119),"Expired on the day","OK")))</f>
        <v/>
      </c>
      <c r="L119" s="14">
        <f>IF(OR($E119="",'Lot trace'!$B$4=""),"",IF($E119='Lot trace'!$B$4,COUNTIF($E$3:$E119,'Lot trace'!$B$4),""))</f>
        <v/>
      </c>
    </row>
    <row r="120">
      <c r="A120" s="5" t="n">
        <v>46288</v>
      </c>
      <c r="B120" s="4" t="inlineStr">
        <is>
          <t>Munira Al Sahli · D-1235</t>
        </is>
      </c>
      <c r="C120" s="18" t="inlineStr">
        <is>
          <t>36</t>
        </is>
      </c>
      <c r="D120" s="4" t="inlineStr">
        <is>
          <t>KT-500100</t>
        </is>
      </c>
      <c r="E120" s="18" t="inlineStr">
        <is>
          <t>KT71491</t>
        </is>
      </c>
      <c r="F120" s="4" t="inlineStr">
        <is>
          <t>Dr Karim Fawzy</t>
        </is>
      </c>
      <c r="G120" s="4" t="n"/>
      <c r="H120" s="15">
        <f>IF($D120="","",IFERROR(INDEX('Catalogue'!$B$3:$B$82,MATCH($D120,'Catalogue'!$A$3:$A$82,0)),""))</f>
        <v/>
      </c>
      <c r="I120" s="15">
        <f>IF($D120="","",IFERROR("Ø"&amp;INDEX('Catalogue'!$C$3:$C$82,MATCH($D120,'Catalogue'!$A$3:$A$82,0))&amp;" × "&amp;INDEX('Catalogue'!$D$3:$D$82,MATCH($D120,'Catalogue'!$A$3:$A$82,0)),""))</f>
        <v/>
      </c>
      <c r="J120" s="19">
        <f>IF($E120="","",IFERROR(INDEX('Stock by lot'!$G$3:$G$302,MATCH($E120,'Stock by lot'!$F$3:$F$302,0)),""))</f>
        <v/>
      </c>
      <c r="K120" s="15">
        <f>IF($E120="","",IF($J120="","Lot not in stock",IF(AND($A120&lt;&gt;"",$J120&lt;$A120),"Expired on the day","OK")))</f>
        <v/>
      </c>
      <c r="L120" s="14">
        <f>IF(OR($E120="",'Lot trace'!$B$4=""),"",IF($E120='Lot trace'!$B$4,COUNTIF($E$3:$E120,'Lot trace'!$B$4),""))</f>
        <v/>
      </c>
    </row>
    <row r="121">
      <c r="A121" s="5" t="n">
        <v>46292</v>
      </c>
      <c r="B121" s="4" t="inlineStr">
        <is>
          <t>Shahad Al Ghamdi · D-1375</t>
        </is>
      </c>
      <c r="C121" s="18" t="inlineStr">
        <is>
          <t>44</t>
        </is>
      </c>
      <c r="D121" s="4" t="inlineStr">
        <is>
          <t>KT-400115</t>
        </is>
      </c>
      <c r="E121" s="18" t="inlineStr">
        <is>
          <t>KT70778</t>
        </is>
      </c>
      <c r="F121" s="4" t="inlineStr">
        <is>
          <t>Dr Tarek Hamdy</t>
        </is>
      </c>
      <c r="G121" s="4" t="inlineStr">
        <is>
          <t>With bone graft</t>
        </is>
      </c>
      <c r="H121" s="15">
        <f>IF($D121="","",IFERROR(INDEX('Catalogue'!$B$3:$B$82,MATCH($D121,'Catalogue'!$A$3:$A$82,0)),""))</f>
        <v/>
      </c>
      <c r="I121" s="15">
        <f>IF($D121="","",IFERROR("Ø"&amp;INDEX('Catalogue'!$C$3:$C$82,MATCH($D121,'Catalogue'!$A$3:$A$82,0))&amp;" × "&amp;INDEX('Catalogue'!$D$3:$D$82,MATCH($D121,'Catalogue'!$A$3:$A$82,0)),""))</f>
        <v/>
      </c>
      <c r="J121" s="19">
        <f>IF($E121="","",IFERROR(INDEX('Stock by lot'!$G$3:$G$302,MATCH($E121,'Stock by lot'!$F$3:$F$302,0)),""))</f>
        <v/>
      </c>
      <c r="K121" s="15">
        <f>IF($E121="","",IF($J121="","Lot not in stock",IF(AND($A121&lt;&gt;"",$J121&lt;$A121),"Expired on the day","OK")))</f>
        <v/>
      </c>
      <c r="L121" s="14">
        <f>IF(OR($E121="",'Lot trace'!$B$4=""),"",IF($E121='Lot trace'!$B$4,COUNTIF($E$3:$E121,'Lot trace'!$B$4),""))</f>
        <v/>
      </c>
    </row>
    <row r="122">
      <c r="A122" s="5" t="n"/>
      <c r="B122" s="4" t="n"/>
      <c r="C122" s="18" t="n"/>
      <c r="D122" s="4" t="n"/>
      <c r="E122" s="18" t="n"/>
      <c r="F122" s="4" t="n"/>
      <c r="G122" s="4" t="n"/>
      <c r="H122" s="15">
        <f>IF($D122="","",IFERROR(INDEX('Catalogue'!$B$3:$B$82,MATCH($D122,'Catalogue'!$A$3:$A$82,0)),""))</f>
        <v/>
      </c>
      <c r="I122" s="15">
        <f>IF($D122="","",IFERROR("Ø"&amp;INDEX('Catalogue'!$C$3:$C$82,MATCH($D122,'Catalogue'!$A$3:$A$82,0))&amp;" × "&amp;INDEX('Catalogue'!$D$3:$D$82,MATCH($D122,'Catalogue'!$A$3:$A$82,0)),""))</f>
        <v/>
      </c>
      <c r="J122" s="19">
        <f>IF($E122="","",IFERROR(INDEX('Stock by lot'!$G$3:$G$302,MATCH($E122,'Stock by lot'!$F$3:$F$302,0)),""))</f>
        <v/>
      </c>
      <c r="K122" s="15">
        <f>IF($E122="","",IF($J122="","Lot not in stock",IF(AND($A122&lt;&gt;"",$J122&lt;$A122),"Expired on the day","OK")))</f>
        <v/>
      </c>
      <c r="L122" s="14">
        <f>IF(OR($E122="",'Lot trace'!$B$4=""),"",IF($E122='Lot trace'!$B$4,COUNTIF($E$3:$E122,'Lot trace'!$B$4),""))</f>
        <v/>
      </c>
    </row>
    <row r="123">
      <c r="A123" s="5" t="n"/>
      <c r="B123" s="4" t="n"/>
      <c r="C123" s="18" t="n"/>
      <c r="D123" s="4" t="n"/>
      <c r="E123" s="18" t="n"/>
      <c r="F123" s="4" t="n"/>
      <c r="G123" s="4" t="n"/>
      <c r="H123" s="15">
        <f>IF($D123="","",IFERROR(INDEX('Catalogue'!$B$3:$B$82,MATCH($D123,'Catalogue'!$A$3:$A$82,0)),""))</f>
        <v/>
      </c>
      <c r="I123" s="15">
        <f>IF($D123="","",IFERROR("Ø"&amp;INDEX('Catalogue'!$C$3:$C$82,MATCH($D123,'Catalogue'!$A$3:$A$82,0))&amp;" × "&amp;INDEX('Catalogue'!$D$3:$D$82,MATCH($D123,'Catalogue'!$A$3:$A$82,0)),""))</f>
        <v/>
      </c>
      <c r="J123" s="19">
        <f>IF($E123="","",IFERROR(INDEX('Stock by lot'!$G$3:$G$302,MATCH($E123,'Stock by lot'!$F$3:$F$302,0)),""))</f>
        <v/>
      </c>
      <c r="K123" s="15">
        <f>IF($E123="","",IF($J123="","Lot not in stock",IF(AND($A123&lt;&gt;"",$J123&lt;$A123),"Expired on the day","OK")))</f>
        <v/>
      </c>
      <c r="L123" s="14">
        <f>IF(OR($E123="",'Lot trace'!$B$4=""),"",IF($E123='Lot trace'!$B$4,COUNTIF($E$3:$E123,'Lot trace'!$B$4),""))</f>
        <v/>
      </c>
    </row>
    <row r="124">
      <c r="A124" s="5" t="n"/>
      <c r="B124" s="4" t="n"/>
      <c r="C124" s="18" t="n"/>
      <c r="D124" s="4" t="n"/>
      <c r="E124" s="18" t="n"/>
      <c r="F124" s="4" t="n"/>
      <c r="G124" s="4" t="n"/>
      <c r="H124" s="15">
        <f>IF($D124="","",IFERROR(INDEX('Catalogue'!$B$3:$B$82,MATCH($D124,'Catalogue'!$A$3:$A$82,0)),""))</f>
        <v/>
      </c>
      <c r="I124" s="15">
        <f>IF($D124="","",IFERROR("Ø"&amp;INDEX('Catalogue'!$C$3:$C$82,MATCH($D124,'Catalogue'!$A$3:$A$82,0))&amp;" × "&amp;INDEX('Catalogue'!$D$3:$D$82,MATCH($D124,'Catalogue'!$A$3:$A$82,0)),""))</f>
        <v/>
      </c>
      <c r="J124" s="19">
        <f>IF($E124="","",IFERROR(INDEX('Stock by lot'!$G$3:$G$302,MATCH($E124,'Stock by lot'!$F$3:$F$302,0)),""))</f>
        <v/>
      </c>
      <c r="K124" s="15">
        <f>IF($E124="","",IF($J124="","Lot not in stock",IF(AND($A124&lt;&gt;"",$J124&lt;$A124),"Expired on the day","OK")))</f>
        <v/>
      </c>
      <c r="L124" s="14">
        <f>IF(OR($E124="",'Lot trace'!$B$4=""),"",IF($E124='Lot trace'!$B$4,COUNTIF($E$3:$E124,'Lot trace'!$B$4),""))</f>
        <v/>
      </c>
    </row>
    <row r="125">
      <c r="A125" s="5" t="n"/>
      <c r="B125" s="4" t="n"/>
      <c r="C125" s="18" t="n"/>
      <c r="D125" s="4" t="n"/>
      <c r="E125" s="18" t="n"/>
      <c r="F125" s="4" t="n"/>
      <c r="G125" s="4" t="n"/>
      <c r="H125" s="15">
        <f>IF($D125="","",IFERROR(INDEX('Catalogue'!$B$3:$B$82,MATCH($D125,'Catalogue'!$A$3:$A$82,0)),""))</f>
        <v/>
      </c>
      <c r="I125" s="15">
        <f>IF($D125="","",IFERROR("Ø"&amp;INDEX('Catalogue'!$C$3:$C$82,MATCH($D125,'Catalogue'!$A$3:$A$82,0))&amp;" × "&amp;INDEX('Catalogue'!$D$3:$D$82,MATCH($D125,'Catalogue'!$A$3:$A$82,0)),""))</f>
        <v/>
      </c>
      <c r="J125" s="19">
        <f>IF($E125="","",IFERROR(INDEX('Stock by lot'!$G$3:$G$302,MATCH($E125,'Stock by lot'!$F$3:$F$302,0)),""))</f>
        <v/>
      </c>
      <c r="K125" s="15">
        <f>IF($E125="","",IF($J125="","Lot not in stock",IF(AND($A125&lt;&gt;"",$J125&lt;$A125),"Expired on the day","OK")))</f>
        <v/>
      </c>
      <c r="L125" s="14">
        <f>IF(OR($E125="",'Lot trace'!$B$4=""),"",IF($E125='Lot trace'!$B$4,COUNTIF($E$3:$E125,'Lot trace'!$B$4),""))</f>
        <v/>
      </c>
    </row>
    <row r="126">
      <c r="A126" s="5" t="n"/>
      <c r="B126" s="4" t="n"/>
      <c r="C126" s="18" t="n"/>
      <c r="D126" s="4" t="n"/>
      <c r="E126" s="18" t="n"/>
      <c r="F126" s="4" t="n"/>
      <c r="G126" s="4" t="n"/>
      <c r="H126" s="15">
        <f>IF($D126="","",IFERROR(INDEX('Catalogue'!$B$3:$B$82,MATCH($D126,'Catalogue'!$A$3:$A$82,0)),""))</f>
        <v/>
      </c>
      <c r="I126" s="15">
        <f>IF($D126="","",IFERROR("Ø"&amp;INDEX('Catalogue'!$C$3:$C$82,MATCH($D126,'Catalogue'!$A$3:$A$82,0))&amp;" × "&amp;INDEX('Catalogue'!$D$3:$D$82,MATCH($D126,'Catalogue'!$A$3:$A$82,0)),""))</f>
        <v/>
      </c>
      <c r="J126" s="19">
        <f>IF($E126="","",IFERROR(INDEX('Stock by lot'!$G$3:$G$302,MATCH($E126,'Stock by lot'!$F$3:$F$302,0)),""))</f>
        <v/>
      </c>
      <c r="K126" s="15">
        <f>IF($E126="","",IF($J126="","Lot not in stock",IF(AND($A126&lt;&gt;"",$J126&lt;$A126),"Expired on the day","OK")))</f>
        <v/>
      </c>
      <c r="L126" s="14">
        <f>IF(OR($E126="",'Lot trace'!$B$4=""),"",IF($E126='Lot trace'!$B$4,COUNTIF($E$3:$E126,'Lot trace'!$B$4),""))</f>
        <v/>
      </c>
    </row>
    <row r="127">
      <c r="A127" s="5" t="n"/>
      <c r="B127" s="4" t="n"/>
      <c r="C127" s="18" t="n"/>
      <c r="D127" s="4" t="n"/>
      <c r="E127" s="18" t="n"/>
      <c r="F127" s="4" t="n"/>
      <c r="G127" s="4" t="n"/>
      <c r="H127" s="15">
        <f>IF($D127="","",IFERROR(INDEX('Catalogue'!$B$3:$B$82,MATCH($D127,'Catalogue'!$A$3:$A$82,0)),""))</f>
        <v/>
      </c>
      <c r="I127" s="15">
        <f>IF($D127="","",IFERROR("Ø"&amp;INDEX('Catalogue'!$C$3:$C$82,MATCH($D127,'Catalogue'!$A$3:$A$82,0))&amp;" × "&amp;INDEX('Catalogue'!$D$3:$D$82,MATCH($D127,'Catalogue'!$A$3:$A$82,0)),""))</f>
        <v/>
      </c>
      <c r="J127" s="19">
        <f>IF($E127="","",IFERROR(INDEX('Stock by lot'!$G$3:$G$302,MATCH($E127,'Stock by lot'!$F$3:$F$302,0)),""))</f>
        <v/>
      </c>
      <c r="K127" s="15">
        <f>IF($E127="","",IF($J127="","Lot not in stock",IF(AND($A127&lt;&gt;"",$J127&lt;$A127),"Expired on the day","OK")))</f>
        <v/>
      </c>
      <c r="L127" s="14">
        <f>IF(OR($E127="",'Lot trace'!$B$4=""),"",IF($E127='Lot trace'!$B$4,COUNTIF($E$3:$E127,'Lot trace'!$B$4),""))</f>
        <v/>
      </c>
    </row>
    <row r="128">
      <c r="A128" s="5" t="n"/>
      <c r="B128" s="4" t="n"/>
      <c r="C128" s="18" t="n"/>
      <c r="D128" s="4" t="n"/>
      <c r="E128" s="18" t="n"/>
      <c r="F128" s="4" t="n"/>
      <c r="G128" s="4" t="n"/>
      <c r="H128" s="15">
        <f>IF($D128="","",IFERROR(INDEX('Catalogue'!$B$3:$B$82,MATCH($D128,'Catalogue'!$A$3:$A$82,0)),""))</f>
        <v/>
      </c>
      <c r="I128" s="15">
        <f>IF($D128="","",IFERROR("Ø"&amp;INDEX('Catalogue'!$C$3:$C$82,MATCH($D128,'Catalogue'!$A$3:$A$82,0))&amp;" × "&amp;INDEX('Catalogue'!$D$3:$D$82,MATCH($D128,'Catalogue'!$A$3:$A$82,0)),""))</f>
        <v/>
      </c>
      <c r="J128" s="19">
        <f>IF($E128="","",IFERROR(INDEX('Stock by lot'!$G$3:$G$302,MATCH($E128,'Stock by lot'!$F$3:$F$302,0)),""))</f>
        <v/>
      </c>
      <c r="K128" s="15">
        <f>IF($E128="","",IF($J128="","Lot not in stock",IF(AND($A128&lt;&gt;"",$J128&lt;$A128),"Expired on the day","OK")))</f>
        <v/>
      </c>
      <c r="L128" s="14">
        <f>IF(OR($E128="",'Lot trace'!$B$4=""),"",IF($E128='Lot trace'!$B$4,COUNTIF($E$3:$E128,'Lot trace'!$B$4),""))</f>
        <v/>
      </c>
    </row>
    <row r="129">
      <c r="A129" s="5" t="n"/>
      <c r="B129" s="4" t="n"/>
      <c r="C129" s="18" t="n"/>
      <c r="D129" s="4" t="n"/>
      <c r="E129" s="18" t="n"/>
      <c r="F129" s="4" t="n"/>
      <c r="G129" s="4" t="n"/>
      <c r="H129" s="15">
        <f>IF($D129="","",IFERROR(INDEX('Catalogue'!$B$3:$B$82,MATCH($D129,'Catalogue'!$A$3:$A$82,0)),""))</f>
        <v/>
      </c>
      <c r="I129" s="15">
        <f>IF($D129="","",IFERROR("Ø"&amp;INDEX('Catalogue'!$C$3:$C$82,MATCH($D129,'Catalogue'!$A$3:$A$82,0))&amp;" × "&amp;INDEX('Catalogue'!$D$3:$D$82,MATCH($D129,'Catalogue'!$A$3:$A$82,0)),""))</f>
        <v/>
      </c>
      <c r="J129" s="19">
        <f>IF($E129="","",IFERROR(INDEX('Stock by lot'!$G$3:$G$302,MATCH($E129,'Stock by lot'!$F$3:$F$302,0)),""))</f>
        <v/>
      </c>
      <c r="K129" s="15">
        <f>IF($E129="","",IF($J129="","Lot not in stock",IF(AND($A129&lt;&gt;"",$J129&lt;$A129),"Expired on the day","OK")))</f>
        <v/>
      </c>
      <c r="L129" s="14">
        <f>IF(OR($E129="",'Lot trace'!$B$4=""),"",IF($E129='Lot trace'!$B$4,COUNTIF($E$3:$E129,'Lot trace'!$B$4),""))</f>
        <v/>
      </c>
    </row>
    <row r="130">
      <c r="A130" s="5" t="n"/>
      <c r="B130" s="4" t="n"/>
      <c r="C130" s="18" t="n"/>
      <c r="D130" s="4" t="n"/>
      <c r="E130" s="18" t="n"/>
      <c r="F130" s="4" t="n"/>
      <c r="G130" s="4" t="n"/>
      <c r="H130" s="15">
        <f>IF($D130="","",IFERROR(INDEX('Catalogue'!$B$3:$B$82,MATCH($D130,'Catalogue'!$A$3:$A$82,0)),""))</f>
        <v/>
      </c>
      <c r="I130" s="15">
        <f>IF($D130="","",IFERROR("Ø"&amp;INDEX('Catalogue'!$C$3:$C$82,MATCH($D130,'Catalogue'!$A$3:$A$82,0))&amp;" × "&amp;INDEX('Catalogue'!$D$3:$D$82,MATCH($D130,'Catalogue'!$A$3:$A$82,0)),""))</f>
        <v/>
      </c>
      <c r="J130" s="19">
        <f>IF($E130="","",IFERROR(INDEX('Stock by lot'!$G$3:$G$302,MATCH($E130,'Stock by lot'!$F$3:$F$302,0)),""))</f>
        <v/>
      </c>
      <c r="K130" s="15">
        <f>IF($E130="","",IF($J130="","Lot not in stock",IF(AND($A130&lt;&gt;"",$J130&lt;$A130),"Expired on the day","OK")))</f>
        <v/>
      </c>
      <c r="L130" s="14">
        <f>IF(OR($E130="",'Lot trace'!$B$4=""),"",IF($E130='Lot trace'!$B$4,COUNTIF($E$3:$E130,'Lot trace'!$B$4),""))</f>
        <v/>
      </c>
    </row>
    <row r="131">
      <c r="A131" s="5" t="n"/>
      <c r="B131" s="4" t="n"/>
      <c r="C131" s="18" t="n"/>
      <c r="D131" s="4" t="n"/>
      <c r="E131" s="18" t="n"/>
      <c r="F131" s="4" t="n"/>
      <c r="G131" s="4" t="n"/>
      <c r="H131" s="15">
        <f>IF($D131="","",IFERROR(INDEX('Catalogue'!$B$3:$B$82,MATCH($D131,'Catalogue'!$A$3:$A$82,0)),""))</f>
        <v/>
      </c>
      <c r="I131" s="15">
        <f>IF($D131="","",IFERROR("Ø"&amp;INDEX('Catalogue'!$C$3:$C$82,MATCH($D131,'Catalogue'!$A$3:$A$82,0))&amp;" × "&amp;INDEX('Catalogue'!$D$3:$D$82,MATCH($D131,'Catalogue'!$A$3:$A$82,0)),""))</f>
        <v/>
      </c>
      <c r="J131" s="19">
        <f>IF($E131="","",IFERROR(INDEX('Stock by lot'!$G$3:$G$302,MATCH($E131,'Stock by lot'!$F$3:$F$302,0)),""))</f>
        <v/>
      </c>
      <c r="K131" s="15">
        <f>IF($E131="","",IF($J131="","Lot not in stock",IF(AND($A131&lt;&gt;"",$J131&lt;$A131),"Expired on the day","OK")))</f>
        <v/>
      </c>
      <c r="L131" s="14">
        <f>IF(OR($E131="",'Lot trace'!$B$4=""),"",IF($E131='Lot trace'!$B$4,COUNTIF($E$3:$E131,'Lot trace'!$B$4),""))</f>
        <v/>
      </c>
    </row>
    <row r="132">
      <c r="A132" s="5" t="n"/>
      <c r="B132" s="4" t="n"/>
      <c r="C132" s="18" t="n"/>
      <c r="D132" s="4" t="n"/>
      <c r="E132" s="18" t="n"/>
      <c r="F132" s="4" t="n"/>
      <c r="G132" s="4" t="n"/>
      <c r="H132" s="15">
        <f>IF($D132="","",IFERROR(INDEX('Catalogue'!$B$3:$B$82,MATCH($D132,'Catalogue'!$A$3:$A$82,0)),""))</f>
        <v/>
      </c>
      <c r="I132" s="15">
        <f>IF($D132="","",IFERROR("Ø"&amp;INDEX('Catalogue'!$C$3:$C$82,MATCH($D132,'Catalogue'!$A$3:$A$82,0))&amp;" × "&amp;INDEX('Catalogue'!$D$3:$D$82,MATCH($D132,'Catalogue'!$A$3:$A$82,0)),""))</f>
        <v/>
      </c>
      <c r="J132" s="19">
        <f>IF($E132="","",IFERROR(INDEX('Stock by lot'!$G$3:$G$302,MATCH($E132,'Stock by lot'!$F$3:$F$302,0)),""))</f>
        <v/>
      </c>
      <c r="K132" s="15">
        <f>IF($E132="","",IF($J132="","Lot not in stock",IF(AND($A132&lt;&gt;"",$J132&lt;$A132),"Expired on the day","OK")))</f>
        <v/>
      </c>
      <c r="L132" s="14">
        <f>IF(OR($E132="",'Lot trace'!$B$4=""),"",IF($E132='Lot trace'!$B$4,COUNTIF($E$3:$E132,'Lot trace'!$B$4),""))</f>
        <v/>
      </c>
    </row>
    <row r="133">
      <c r="A133" s="5" t="n"/>
      <c r="B133" s="4" t="n"/>
      <c r="C133" s="18" t="n"/>
      <c r="D133" s="4" t="n"/>
      <c r="E133" s="18" t="n"/>
      <c r="F133" s="4" t="n"/>
      <c r="G133" s="4" t="n"/>
      <c r="H133" s="15">
        <f>IF($D133="","",IFERROR(INDEX('Catalogue'!$B$3:$B$82,MATCH($D133,'Catalogue'!$A$3:$A$82,0)),""))</f>
        <v/>
      </c>
      <c r="I133" s="15">
        <f>IF($D133="","",IFERROR("Ø"&amp;INDEX('Catalogue'!$C$3:$C$82,MATCH($D133,'Catalogue'!$A$3:$A$82,0))&amp;" × "&amp;INDEX('Catalogue'!$D$3:$D$82,MATCH($D133,'Catalogue'!$A$3:$A$82,0)),""))</f>
        <v/>
      </c>
      <c r="J133" s="19">
        <f>IF($E133="","",IFERROR(INDEX('Stock by lot'!$G$3:$G$302,MATCH($E133,'Stock by lot'!$F$3:$F$302,0)),""))</f>
        <v/>
      </c>
      <c r="K133" s="15">
        <f>IF($E133="","",IF($J133="","Lot not in stock",IF(AND($A133&lt;&gt;"",$J133&lt;$A133),"Expired on the day","OK")))</f>
        <v/>
      </c>
      <c r="L133" s="14">
        <f>IF(OR($E133="",'Lot trace'!$B$4=""),"",IF($E133='Lot trace'!$B$4,COUNTIF($E$3:$E133,'Lot trace'!$B$4),""))</f>
        <v/>
      </c>
    </row>
    <row r="134">
      <c r="A134" s="5" t="n"/>
      <c r="B134" s="4" t="n"/>
      <c r="C134" s="18" t="n"/>
      <c r="D134" s="4" t="n"/>
      <c r="E134" s="18" t="n"/>
      <c r="F134" s="4" t="n"/>
      <c r="G134" s="4" t="n"/>
      <c r="H134" s="15">
        <f>IF($D134="","",IFERROR(INDEX('Catalogue'!$B$3:$B$82,MATCH($D134,'Catalogue'!$A$3:$A$82,0)),""))</f>
        <v/>
      </c>
      <c r="I134" s="15">
        <f>IF($D134="","",IFERROR("Ø"&amp;INDEX('Catalogue'!$C$3:$C$82,MATCH($D134,'Catalogue'!$A$3:$A$82,0))&amp;" × "&amp;INDEX('Catalogue'!$D$3:$D$82,MATCH($D134,'Catalogue'!$A$3:$A$82,0)),""))</f>
        <v/>
      </c>
      <c r="J134" s="19">
        <f>IF($E134="","",IFERROR(INDEX('Stock by lot'!$G$3:$G$302,MATCH($E134,'Stock by lot'!$F$3:$F$302,0)),""))</f>
        <v/>
      </c>
      <c r="K134" s="15">
        <f>IF($E134="","",IF($J134="","Lot not in stock",IF(AND($A134&lt;&gt;"",$J134&lt;$A134),"Expired on the day","OK")))</f>
        <v/>
      </c>
      <c r="L134" s="14">
        <f>IF(OR($E134="",'Lot trace'!$B$4=""),"",IF($E134='Lot trace'!$B$4,COUNTIF($E$3:$E134,'Lot trace'!$B$4),""))</f>
        <v/>
      </c>
    </row>
    <row r="135">
      <c r="A135" s="5" t="n"/>
      <c r="B135" s="4" t="n"/>
      <c r="C135" s="18" t="n"/>
      <c r="D135" s="4" t="n"/>
      <c r="E135" s="18" t="n"/>
      <c r="F135" s="4" t="n"/>
      <c r="G135" s="4" t="n"/>
      <c r="H135" s="15">
        <f>IF($D135="","",IFERROR(INDEX('Catalogue'!$B$3:$B$82,MATCH($D135,'Catalogue'!$A$3:$A$82,0)),""))</f>
        <v/>
      </c>
      <c r="I135" s="15">
        <f>IF($D135="","",IFERROR("Ø"&amp;INDEX('Catalogue'!$C$3:$C$82,MATCH($D135,'Catalogue'!$A$3:$A$82,0))&amp;" × "&amp;INDEX('Catalogue'!$D$3:$D$82,MATCH($D135,'Catalogue'!$A$3:$A$82,0)),""))</f>
        <v/>
      </c>
      <c r="J135" s="19">
        <f>IF($E135="","",IFERROR(INDEX('Stock by lot'!$G$3:$G$302,MATCH($E135,'Stock by lot'!$F$3:$F$302,0)),""))</f>
        <v/>
      </c>
      <c r="K135" s="15">
        <f>IF($E135="","",IF($J135="","Lot not in stock",IF(AND($A135&lt;&gt;"",$J135&lt;$A135),"Expired on the day","OK")))</f>
        <v/>
      </c>
      <c r="L135" s="14">
        <f>IF(OR($E135="",'Lot trace'!$B$4=""),"",IF($E135='Lot trace'!$B$4,COUNTIF($E$3:$E135,'Lot trace'!$B$4),""))</f>
        <v/>
      </c>
    </row>
    <row r="136">
      <c r="A136" s="5" t="n"/>
      <c r="B136" s="4" t="n"/>
      <c r="C136" s="18" t="n"/>
      <c r="D136" s="4" t="n"/>
      <c r="E136" s="18" t="n"/>
      <c r="F136" s="4" t="n"/>
      <c r="G136" s="4" t="n"/>
      <c r="H136" s="15">
        <f>IF($D136="","",IFERROR(INDEX('Catalogue'!$B$3:$B$82,MATCH($D136,'Catalogue'!$A$3:$A$82,0)),""))</f>
        <v/>
      </c>
      <c r="I136" s="15">
        <f>IF($D136="","",IFERROR("Ø"&amp;INDEX('Catalogue'!$C$3:$C$82,MATCH($D136,'Catalogue'!$A$3:$A$82,0))&amp;" × "&amp;INDEX('Catalogue'!$D$3:$D$82,MATCH($D136,'Catalogue'!$A$3:$A$82,0)),""))</f>
        <v/>
      </c>
      <c r="J136" s="19">
        <f>IF($E136="","",IFERROR(INDEX('Stock by lot'!$G$3:$G$302,MATCH($E136,'Stock by lot'!$F$3:$F$302,0)),""))</f>
        <v/>
      </c>
      <c r="K136" s="15">
        <f>IF($E136="","",IF($J136="","Lot not in stock",IF(AND($A136&lt;&gt;"",$J136&lt;$A136),"Expired on the day","OK")))</f>
        <v/>
      </c>
      <c r="L136" s="14">
        <f>IF(OR($E136="",'Lot trace'!$B$4=""),"",IF($E136='Lot trace'!$B$4,COUNTIF($E$3:$E136,'Lot trace'!$B$4),""))</f>
        <v/>
      </c>
    </row>
    <row r="137">
      <c r="A137" s="5" t="n"/>
      <c r="B137" s="4" t="n"/>
      <c r="C137" s="18" t="n"/>
      <c r="D137" s="4" t="n"/>
      <c r="E137" s="18" t="n"/>
      <c r="F137" s="4" t="n"/>
      <c r="G137" s="4" t="n"/>
      <c r="H137" s="15">
        <f>IF($D137="","",IFERROR(INDEX('Catalogue'!$B$3:$B$82,MATCH($D137,'Catalogue'!$A$3:$A$82,0)),""))</f>
        <v/>
      </c>
      <c r="I137" s="15">
        <f>IF($D137="","",IFERROR("Ø"&amp;INDEX('Catalogue'!$C$3:$C$82,MATCH($D137,'Catalogue'!$A$3:$A$82,0))&amp;" × "&amp;INDEX('Catalogue'!$D$3:$D$82,MATCH($D137,'Catalogue'!$A$3:$A$82,0)),""))</f>
        <v/>
      </c>
      <c r="J137" s="19">
        <f>IF($E137="","",IFERROR(INDEX('Stock by lot'!$G$3:$G$302,MATCH($E137,'Stock by lot'!$F$3:$F$302,0)),""))</f>
        <v/>
      </c>
      <c r="K137" s="15">
        <f>IF($E137="","",IF($J137="","Lot not in stock",IF(AND($A137&lt;&gt;"",$J137&lt;$A137),"Expired on the day","OK")))</f>
        <v/>
      </c>
      <c r="L137" s="14">
        <f>IF(OR($E137="",'Lot trace'!$B$4=""),"",IF($E137='Lot trace'!$B$4,COUNTIF($E$3:$E137,'Lot trace'!$B$4),""))</f>
        <v/>
      </c>
    </row>
    <row r="138">
      <c r="A138" s="5" t="n"/>
      <c r="B138" s="4" t="n"/>
      <c r="C138" s="18" t="n"/>
      <c r="D138" s="4" t="n"/>
      <c r="E138" s="18" t="n"/>
      <c r="F138" s="4" t="n"/>
      <c r="G138" s="4" t="n"/>
      <c r="H138" s="15">
        <f>IF($D138="","",IFERROR(INDEX('Catalogue'!$B$3:$B$82,MATCH($D138,'Catalogue'!$A$3:$A$82,0)),""))</f>
        <v/>
      </c>
      <c r="I138" s="15">
        <f>IF($D138="","",IFERROR("Ø"&amp;INDEX('Catalogue'!$C$3:$C$82,MATCH($D138,'Catalogue'!$A$3:$A$82,0))&amp;" × "&amp;INDEX('Catalogue'!$D$3:$D$82,MATCH($D138,'Catalogue'!$A$3:$A$82,0)),""))</f>
        <v/>
      </c>
      <c r="J138" s="19">
        <f>IF($E138="","",IFERROR(INDEX('Stock by lot'!$G$3:$G$302,MATCH($E138,'Stock by lot'!$F$3:$F$302,0)),""))</f>
        <v/>
      </c>
      <c r="K138" s="15">
        <f>IF($E138="","",IF($J138="","Lot not in stock",IF(AND($A138&lt;&gt;"",$J138&lt;$A138),"Expired on the day","OK")))</f>
        <v/>
      </c>
      <c r="L138" s="14">
        <f>IF(OR($E138="",'Lot trace'!$B$4=""),"",IF($E138='Lot trace'!$B$4,COUNTIF($E$3:$E138,'Lot trace'!$B$4),""))</f>
        <v/>
      </c>
    </row>
    <row r="139">
      <c r="A139" s="5" t="n"/>
      <c r="B139" s="4" t="n"/>
      <c r="C139" s="18" t="n"/>
      <c r="D139" s="4" t="n"/>
      <c r="E139" s="18" t="n"/>
      <c r="F139" s="4" t="n"/>
      <c r="G139" s="4" t="n"/>
      <c r="H139" s="15">
        <f>IF($D139="","",IFERROR(INDEX('Catalogue'!$B$3:$B$82,MATCH($D139,'Catalogue'!$A$3:$A$82,0)),""))</f>
        <v/>
      </c>
      <c r="I139" s="15">
        <f>IF($D139="","",IFERROR("Ø"&amp;INDEX('Catalogue'!$C$3:$C$82,MATCH($D139,'Catalogue'!$A$3:$A$82,0))&amp;" × "&amp;INDEX('Catalogue'!$D$3:$D$82,MATCH($D139,'Catalogue'!$A$3:$A$82,0)),""))</f>
        <v/>
      </c>
      <c r="J139" s="19">
        <f>IF($E139="","",IFERROR(INDEX('Stock by lot'!$G$3:$G$302,MATCH($E139,'Stock by lot'!$F$3:$F$302,0)),""))</f>
        <v/>
      </c>
      <c r="K139" s="15">
        <f>IF($E139="","",IF($J139="","Lot not in stock",IF(AND($A139&lt;&gt;"",$J139&lt;$A139),"Expired on the day","OK")))</f>
        <v/>
      </c>
      <c r="L139" s="14">
        <f>IF(OR($E139="",'Lot trace'!$B$4=""),"",IF($E139='Lot trace'!$B$4,COUNTIF($E$3:$E139,'Lot trace'!$B$4),""))</f>
        <v/>
      </c>
    </row>
    <row r="140">
      <c r="A140" s="5" t="n"/>
      <c r="B140" s="4" t="n"/>
      <c r="C140" s="18" t="n"/>
      <c r="D140" s="4" t="n"/>
      <c r="E140" s="18" t="n"/>
      <c r="F140" s="4" t="n"/>
      <c r="G140" s="4" t="n"/>
      <c r="H140" s="15">
        <f>IF($D140="","",IFERROR(INDEX('Catalogue'!$B$3:$B$82,MATCH($D140,'Catalogue'!$A$3:$A$82,0)),""))</f>
        <v/>
      </c>
      <c r="I140" s="15">
        <f>IF($D140="","",IFERROR("Ø"&amp;INDEX('Catalogue'!$C$3:$C$82,MATCH($D140,'Catalogue'!$A$3:$A$82,0))&amp;" × "&amp;INDEX('Catalogue'!$D$3:$D$82,MATCH($D140,'Catalogue'!$A$3:$A$82,0)),""))</f>
        <v/>
      </c>
      <c r="J140" s="19">
        <f>IF($E140="","",IFERROR(INDEX('Stock by lot'!$G$3:$G$302,MATCH($E140,'Stock by lot'!$F$3:$F$302,0)),""))</f>
        <v/>
      </c>
      <c r="K140" s="15">
        <f>IF($E140="","",IF($J140="","Lot not in stock",IF(AND($A140&lt;&gt;"",$J140&lt;$A140),"Expired on the day","OK")))</f>
        <v/>
      </c>
      <c r="L140" s="14">
        <f>IF(OR($E140="",'Lot trace'!$B$4=""),"",IF($E140='Lot trace'!$B$4,COUNTIF($E$3:$E140,'Lot trace'!$B$4),""))</f>
        <v/>
      </c>
    </row>
    <row r="141">
      <c r="A141" s="5" t="n"/>
      <c r="B141" s="4" t="n"/>
      <c r="C141" s="18" t="n"/>
      <c r="D141" s="4" t="n"/>
      <c r="E141" s="18" t="n"/>
      <c r="F141" s="4" t="n"/>
      <c r="G141" s="4" t="n"/>
      <c r="H141" s="15">
        <f>IF($D141="","",IFERROR(INDEX('Catalogue'!$B$3:$B$82,MATCH($D141,'Catalogue'!$A$3:$A$82,0)),""))</f>
        <v/>
      </c>
      <c r="I141" s="15">
        <f>IF($D141="","",IFERROR("Ø"&amp;INDEX('Catalogue'!$C$3:$C$82,MATCH($D141,'Catalogue'!$A$3:$A$82,0))&amp;" × "&amp;INDEX('Catalogue'!$D$3:$D$82,MATCH($D141,'Catalogue'!$A$3:$A$82,0)),""))</f>
        <v/>
      </c>
      <c r="J141" s="19">
        <f>IF($E141="","",IFERROR(INDEX('Stock by lot'!$G$3:$G$302,MATCH($E141,'Stock by lot'!$F$3:$F$302,0)),""))</f>
        <v/>
      </c>
      <c r="K141" s="15">
        <f>IF($E141="","",IF($J141="","Lot not in stock",IF(AND($A141&lt;&gt;"",$J141&lt;$A141),"Expired on the day","OK")))</f>
        <v/>
      </c>
      <c r="L141" s="14">
        <f>IF(OR($E141="",'Lot trace'!$B$4=""),"",IF($E141='Lot trace'!$B$4,COUNTIF($E$3:$E141,'Lot trace'!$B$4),""))</f>
        <v/>
      </c>
    </row>
    <row r="142">
      <c r="A142" s="5" t="n"/>
      <c r="B142" s="4" t="n"/>
      <c r="C142" s="18" t="n"/>
      <c r="D142" s="4" t="n"/>
      <c r="E142" s="18" t="n"/>
      <c r="F142" s="4" t="n"/>
      <c r="G142" s="4" t="n"/>
      <c r="H142" s="15">
        <f>IF($D142="","",IFERROR(INDEX('Catalogue'!$B$3:$B$82,MATCH($D142,'Catalogue'!$A$3:$A$82,0)),""))</f>
        <v/>
      </c>
      <c r="I142" s="15">
        <f>IF($D142="","",IFERROR("Ø"&amp;INDEX('Catalogue'!$C$3:$C$82,MATCH($D142,'Catalogue'!$A$3:$A$82,0))&amp;" × "&amp;INDEX('Catalogue'!$D$3:$D$82,MATCH($D142,'Catalogue'!$A$3:$A$82,0)),""))</f>
        <v/>
      </c>
      <c r="J142" s="19">
        <f>IF($E142="","",IFERROR(INDEX('Stock by lot'!$G$3:$G$302,MATCH($E142,'Stock by lot'!$F$3:$F$302,0)),""))</f>
        <v/>
      </c>
      <c r="K142" s="15">
        <f>IF($E142="","",IF($J142="","Lot not in stock",IF(AND($A142&lt;&gt;"",$J142&lt;$A142),"Expired on the day","OK")))</f>
        <v/>
      </c>
      <c r="L142" s="14">
        <f>IF(OR($E142="",'Lot trace'!$B$4=""),"",IF($E142='Lot trace'!$B$4,COUNTIF($E$3:$E142,'Lot trace'!$B$4),""))</f>
        <v/>
      </c>
    </row>
    <row r="143">
      <c r="A143" s="5" t="n"/>
      <c r="B143" s="4" t="n"/>
      <c r="C143" s="18" t="n"/>
      <c r="D143" s="4" t="n"/>
      <c r="E143" s="18" t="n"/>
      <c r="F143" s="4" t="n"/>
      <c r="G143" s="4" t="n"/>
      <c r="H143" s="15">
        <f>IF($D143="","",IFERROR(INDEX('Catalogue'!$B$3:$B$82,MATCH($D143,'Catalogue'!$A$3:$A$82,0)),""))</f>
        <v/>
      </c>
      <c r="I143" s="15">
        <f>IF($D143="","",IFERROR("Ø"&amp;INDEX('Catalogue'!$C$3:$C$82,MATCH($D143,'Catalogue'!$A$3:$A$82,0))&amp;" × "&amp;INDEX('Catalogue'!$D$3:$D$82,MATCH($D143,'Catalogue'!$A$3:$A$82,0)),""))</f>
        <v/>
      </c>
      <c r="J143" s="19">
        <f>IF($E143="","",IFERROR(INDEX('Stock by lot'!$G$3:$G$302,MATCH($E143,'Stock by lot'!$F$3:$F$302,0)),""))</f>
        <v/>
      </c>
      <c r="K143" s="15">
        <f>IF($E143="","",IF($J143="","Lot not in stock",IF(AND($A143&lt;&gt;"",$J143&lt;$A143),"Expired on the day","OK")))</f>
        <v/>
      </c>
      <c r="L143" s="14">
        <f>IF(OR($E143="",'Lot trace'!$B$4=""),"",IF($E143='Lot trace'!$B$4,COUNTIF($E$3:$E143,'Lot trace'!$B$4),""))</f>
        <v/>
      </c>
    </row>
    <row r="144">
      <c r="A144" s="5" t="n"/>
      <c r="B144" s="4" t="n"/>
      <c r="C144" s="18" t="n"/>
      <c r="D144" s="4" t="n"/>
      <c r="E144" s="18" t="n"/>
      <c r="F144" s="4" t="n"/>
      <c r="G144" s="4" t="n"/>
      <c r="H144" s="15">
        <f>IF($D144="","",IFERROR(INDEX('Catalogue'!$B$3:$B$82,MATCH($D144,'Catalogue'!$A$3:$A$82,0)),""))</f>
        <v/>
      </c>
      <c r="I144" s="15">
        <f>IF($D144="","",IFERROR("Ø"&amp;INDEX('Catalogue'!$C$3:$C$82,MATCH($D144,'Catalogue'!$A$3:$A$82,0))&amp;" × "&amp;INDEX('Catalogue'!$D$3:$D$82,MATCH($D144,'Catalogue'!$A$3:$A$82,0)),""))</f>
        <v/>
      </c>
      <c r="J144" s="19">
        <f>IF($E144="","",IFERROR(INDEX('Stock by lot'!$G$3:$G$302,MATCH($E144,'Stock by lot'!$F$3:$F$302,0)),""))</f>
        <v/>
      </c>
      <c r="K144" s="15">
        <f>IF($E144="","",IF($J144="","Lot not in stock",IF(AND($A144&lt;&gt;"",$J144&lt;$A144),"Expired on the day","OK")))</f>
        <v/>
      </c>
      <c r="L144" s="14">
        <f>IF(OR($E144="",'Lot trace'!$B$4=""),"",IF($E144='Lot trace'!$B$4,COUNTIF($E$3:$E144,'Lot trace'!$B$4),""))</f>
        <v/>
      </c>
    </row>
    <row r="145">
      <c r="A145" s="5" t="n"/>
      <c r="B145" s="4" t="n"/>
      <c r="C145" s="18" t="n"/>
      <c r="D145" s="4" t="n"/>
      <c r="E145" s="18" t="n"/>
      <c r="F145" s="4" t="n"/>
      <c r="G145" s="4" t="n"/>
      <c r="H145" s="15">
        <f>IF($D145="","",IFERROR(INDEX('Catalogue'!$B$3:$B$82,MATCH($D145,'Catalogue'!$A$3:$A$82,0)),""))</f>
        <v/>
      </c>
      <c r="I145" s="15">
        <f>IF($D145="","",IFERROR("Ø"&amp;INDEX('Catalogue'!$C$3:$C$82,MATCH($D145,'Catalogue'!$A$3:$A$82,0))&amp;" × "&amp;INDEX('Catalogue'!$D$3:$D$82,MATCH($D145,'Catalogue'!$A$3:$A$82,0)),""))</f>
        <v/>
      </c>
      <c r="J145" s="19">
        <f>IF($E145="","",IFERROR(INDEX('Stock by lot'!$G$3:$G$302,MATCH($E145,'Stock by lot'!$F$3:$F$302,0)),""))</f>
        <v/>
      </c>
      <c r="K145" s="15">
        <f>IF($E145="","",IF($J145="","Lot not in stock",IF(AND($A145&lt;&gt;"",$J145&lt;$A145),"Expired on the day","OK")))</f>
        <v/>
      </c>
      <c r="L145" s="14">
        <f>IF(OR($E145="",'Lot trace'!$B$4=""),"",IF($E145='Lot trace'!$B$4,COUNTIF($E$3:$E145,'Lot trace'!$B$4),""))</f>
        <v/>
      </c>
    </row>
    <row r="146">
      <c r="A146" s="5" t="n"/>
      <c r="B146" s="4" t="n"/>
      <c r="C146" s="18" t="n"/>
      <c r="D146" s="4" t="n"/>
      <c r="E146" s="18" t="n"/>
      <c r="F146" s="4" t="n"/>
      <c r="G146" s="4" t="n"/>
      <c r="H146" s="15">
        <f>IF($D146="","",IFERROR(INDEX('Catalogue'!$B$3:$B$82,MATCH($D146,'Catalogue'!$A$3:$A$82,0)),""))</f>
        <v/>
      </c>
      <c r="I146" s="15">
        <f>IF($D146="","",IFERROR("Ø"&amp;INDEX('Catalogue'!$C$3:$C$82,MATCH($D146,'Catalogue'!$A$3:$A$82,0))&amp;" × "&amp;INDEX('Catalogue'!$D$3:$D$82,MATCH($D146,'Catalogue'!$A$3:$A$82,0)),""))</f>
        <v/>
      </c>
      <c r="J146" s="19">
        <f>IF($E146="","",IFERROR(INDEX('Stock by lot'!$G$3:$G$302,MATCH($E146,'Stock by lot'!$F$3:$F$302,0)),""))</f>
        <v/>
      </c>
      <c r="K146" s="15">
        <f>IF($E146="","",IF($J146="","Lot not in stock",IF(AND($A146&lt;&gt;"",$J146&lt;$A146),"Expired on the day","OK")))</f>
        <v/>
      </c>
      <c r="L146" s="14">
        <f>IF(OR($E146="",'Lot trace'!$B$4=""),"",IF($E146='Lot trace'!$B$4,COUNTIF($E$3:$E146,'Lot trace'!$B$4),""))</f>
        <v/>
      </c>
    </row>
    <row r="147">
      <c r="A147" s="5" t="n"/>
      <c r="B147" s="4" t="n"/>
      <c r="C147" s="18" t="n"/>
      <c r="D147" s="4" t="n"/>
      <c r="E147" s="18" t="n"/>
      <c r="F147" s="4" t="n"/>
      <c r="G147" s="4" t="n"/>
      <c r="H147" s="15">
        <f>IF($D147="","",IFERROR(INDEX('Catalogue'!$B$3:$B$82,MATCH($D147,'Catalogue'!$A$3:$A$82,0)),""))</f>
        <v/>
      </c>
      <c r="I147" s="15">
        <f>IF($D147="","",IFERROR("Ø"&amp;INDEX('Catalogue'!$C$3:$C$82,MATCH($D147,'Catalogue'!$A$3:$A$82,0))&amp;" × "&amp;INDEX('Catalogue'!$D$3:$D$82,MATCH($D147,'Catalogue'!$A$3:$A$82,0)),""))</f>
        <v/>
      </c>
      <c r="J147" s="19">
        <f>IF($E147="","",IFERROR(INDEX('Stock by lot'!$G$3:$G$302,MATCH($E147,'Stock by lot'!$F$3:$F$302,0)),""))</f>
        <v/>
      </c>
      <c r="K147" s="15">
        <f>IF($E147="","",IF($J147="","Lot not in stock",IF(AND($A147&lt;&gt;"",$J147&lt;$A147),"Expired on the day","OK")))</f>
        <v/>
      </c>
      <c r="L147" s="14">
        <f>IF(OR($E147="",'Lot trace'!$B$4=""),"",IF($E147='Lot trace'!$B$4,COUNTIF($E$3:$E147,'Lot trace'!$B$4),""))</f>
        <v/>
      </c>
    </row>
    <row r="148">
      <c r="A148" s="5" t="n"/>
      <c r="B148" s="4" t="n"/>
      <c r="C148" s="18" t="n"/>
      <c r="D148" s="4" t="n"/>
      <c r="E148" s="18" t="n"/>
      <c r="F148" s="4" t="n"/>
      <c r="G148" s="4" t="n"/>
      <c r="H148" s="15">
        <f>IF($D148="","",IFERROR(INDEX('Catalogue'!$B$3:$B$82,MATCH($D148,'Catalogue'!$A$3:$A$82,0)),""))</f>
        <v/>
      </c>
      <c r="I148" s="15">
        <f>IF($D148="","",IFERROR("Ø"&amp;INDEX('Catalogue'!$C$3:$C$82,MATCH($D148,'Catalogue'!$A$3:$A$82,0))&amp;" × "&amp;INDEX('Catalogue'!$D$3:$D$82,MATCH($D148,'Catalogue'!$A$3:$A$82,0)),""))</f>
        <v/>
      </c>
      <c r="J148" s="19">
        <f>IF($E148="","",IFERROR(INDEX('Stock by lot'!$G$3:$G$302,MATCH($E148,'Stock by lot'!$F$3:$F$302,0)),""))</f>
        <v/>
      </c>
      <c r="K148" s="15">
        <f>IF($E148="","",IF($J148="","Lot not in stock",IF(AND($A148&lt;&gt;"",$J148&lt;$A148),"Expired on the day","OK")))</f>
        <v/>
      </c>
      <c r="L148" s="14">
        <f>IF(OR($E148="",'Lot trace'!$B$4=""),"",IF($E148='Lot trace'!$B$4,COUNTIF($E$3:$E148,'Lot trace'!$B$4),""))</f>
        <v/>
      </c>
    </row>
    <row r="149">
      <c r="A149" s="5" t="n"/>
      <c r="B149" s="4" t="n"/>
      <c r="C149" s="18" t="n"/>
      <c r="D149" s="4" t="n"/>
      <c r="E149" s="18" t="n"/>
      <c r="F149" s="4" t="n"/>
      <c r="G149" s="4" t="n"/>
      <c r="H149" s="15">
        <f>IF($D149="","",IFERROR(INDEX('Catalogue'!$B$3:$B$82,MATCH($D149,'Catalogue'!$A$3:$A$82,0)),""))</f>
        <v/>
      </c>
      <c r="I149" s="15">
        <f>IF($D149="","",IFERROR("Ø"&amp;INDEX('Catalogue'!$C$3:$C$82,MATCH($D149,'Catalogue'!$A$3:$A$82,0))&amp;" × "&amp;INDEX('Catalogue'!$D$3:$D$82,MATCH($D149,'Catalogue'!$A$3:$A$82,0)),""))</f>
        <v/>
      </c>
      <c r="J149" s="19">
        <f>IF($E149="","",IFERROR(INDEX('Stock by lot'!$G$3:$G$302,MATCH($E149,'Stock by lot'!$F$3:$F$302,0)),""))</f>
        <v/>
      </c>
      <c r="K149" s="15">
        <f>IF($E149="","",IF($J149="","Lot not in stock",IF(AND($A149&lt;&gt;"",$J149&lt;$A149),"Expired on the day","OK")))</f>
        <v/>
      </c>
      <c r="L149" s="14">
        <f>IF(OR($E149="",'Lot trace'!$B$4=""),"",IF($E149='Lot trace'!$B$4,COUNTIF($E$3:$E149,'Lot trace'!$B$4),""))</f>
        <v/>
      </c>
    </row>
    <row r="150">
      <c r="A150" s="5" t="n"/>
      <c r="B150" s="4" t="n"/>
      <c r="C150" s="18" t="n"/>
      <c r="D150" s="4" t="n"/>
      <c r="E150" s="18" t="n"/>
      <c r="F150" s="4" t="n"/>
      <c r="G150" s="4" t="n"/>
      <c r="H150" s="15">
        <f>IF($D150="","",IFERROR(INDEX('Catalogue'!$B$3:$B$82,MATCH($D150,'Catalogue'!$A$3:$A$82,0)),""))</f>
        <v/>
      </c>
      <c r="I150" s="15">
        <f>IF($D150="","",IFERROR("Ø"&amp;INDEX('Catalogue'!$C$3:$C$82,MATCH($D150,'Catalogue'!$A$3:$A$82,0))&amp;" × "&amp;INDEX('Catalogue'!$D$3:$D$82,MATCH($D150,'Catalogue'!$A$3:$A$82,0)),""))</f>
        <v/>
      </c>
      <c r="J150" s="19">
        <f>IF($E150="","",IFERROR(INDEX('Stock by lot'!$G$3:$G$302,MATCH($E150,'Stock by lot'!$F$3:$F$302,0)),""))</f>
        <v/>
      </c>
      <c r="K150" s="15">
        <f>IF($E150="","",IF($J150="","Lot not in stock",IF(AND($A150&lt;&gt;"",$J150&lt;$A150),"Expired on the day","OK")))</f>
        <v/>
      </c>
      <c r="L150" s="14">
        <f>IF(OR($E150="",'Lot trace'!$B$4=""),"",IF($E150='Lot trace'!$B$4,COUNTIF($E$3:$E150,'Lot trace'!$B$4),""))</f>
        <v/>
      </c>
    </row>
    <row r="151">
      <c r="A151" s="5" t="n"/>
      <c r="B151" s="4" t="n"/>
      <c r="C151" s="18" t="n"/>
      <c r="D151" s="4" t="n"/>
      <c r="E151" s="18" t="n"/>
      <c r="F151" s="4" t="n"/>
      <c r="G151" s="4" t="n"/>
      <c r="H151" s="15">
        <f>IF($D151="","",IFERROR(INDEX('Catalogue'!$B$3:$B$82,MATCH($D151,'Catalogue'!$A$3:$A$82,0)),""))</f>
        <v/>
      </c>
      <c r="I151" s="15">
        <f>IF($D151="","",IFERROR("Ø"&amp;INDEX('Catalogue'!$C$3:$C$82,MATCH($D151,'Catalogue'!$A$3:$A$82,0))&amp;" × "&amp;INDEX('Catalogue'!$D$3:$D$82,MATCH($D151,'Catalogue'!$A$3:$A$82,0)),""))</f>
        <v/>
      </c>
      <c r="J151" s="19">
        <f>IF($E151="","",IFERROR(INDEX('Stock by lot'!$G$3:$G$302,MATCH($E151,'Stock by lot'!$F$3:$F$302,0)),""))</f>
        <v/>
      </c>
      <c r="K151" s="15">
        <f>IF($E151="","",IF($J151="","Lot not in stock",IF(AND($A151&lt;&gt;"",$J151&lt;$A151),"Expired on the day","OK")))</f>
        <v/>
      </c>
      <c r="L151" s="14">
        <f>IF(OR($E151="",'Lot trace'!$B$4=""),"",IF($E151='Lot trace'!$B$4,COUNTIF($E$3:$E151,'Lot trace'!$B$4),""))</f>
        <v/>
      </c>
    </row>
    <row r="152">
      <c r="A152" s="5" t="n"/>
      <c r="B152" s="4" t="n"/>
      <c r="C152" s="18" t="n"/>
      <c r="D152" s="4" t="n"/>
      <c r="E152" s="18" t="n"/>
      <c r="F152" s="4" t="n"/>
      <c r="G152" s="4" t="n"/>
      <c r="H152" s="15">
        <f>IF($D152="","",IFERROR(INDEX('Catalogue'!$B$3:$B$82,MATCH($D152,'Catalogue'!$A$3:$A$82,0)),""))</f>
        <v/>
      </c>
      <c r="I152" s="15">
        <f>IF($D152="","",IFERROR("Ø"&amp;INDEX('Catalogue'!$C$3:$C$82,MATCH($D152,'Catalogue'!$A$3:$A$82,0))&amp;" × "&amp;INDEX('Catalogue'!$D$3:$D$82,MATCH($D152,'Catalogue'!$A$3:$A$82,0)),""))</f>
        <v/>
      </c>
      <c r="J152" s="19">
        <f>IF($E152="","",IFERROR(INDEX('Stock by lot'!$G$3:$G$302,MATCH($E152,'Stock by lot'!$F$3:$F$302,0)),""))</f>
        <v/>
      </c>
      <c r="K152" s="15">
        <f>IF($E152="","",IF($J152="","Lot not in stock",IF(AND($A152&lt;&gt;"",$J152&lt;$A152),"Expired on the day","OK")))</f>
        <v/>
      </c>
      <c r="L152" s="14">
        <f>IF(OR($E152="",'Lot trace'!$B$4=""),"",IF($E152='Lot trace'!$B$4,COUNTIF($E$3:$E152,'Lot trace'!$B$4),""))</f>
        <v/>
      </c>
    </row>
    <row r="153">
      <c r="A153" s="5" t="n"/>
      <c r="B153" s="4" t="n"/>
      <c r="C153" s="18" t="n"/>
      <c r="D153" s="4" t="n"/>
      <c r="E153" s="18" t="n"/>
      <c r="F153" s="4" t="n"/>
      <c r="G153" s="4" t="n"/>
      <c r="H153" s="15">
        <f>IF($D153="","",IFERROR(INDEX('Catalogue'!$B$3:$B$82,MATCH($D153,'Catalogue'!$A$3:$A$82,0)),""))</f>
        <v/>
      </c>
      <c r="I153" s="15">
        <f>IF($D153="","",IFERROR("Ø"&amp;INDEX('Catalogue'!$C$3:$C$82,MATCH($D153,'Catalogue'!$A$3:$A$82,0))&amp;" × "&amp;INDEX('Catalogue'!$D$3:$D$82,MATCH($D153,'Catalogue'!$A$3:$A$82,0)),""))</f>
        <v/>
      </c>
      <c r="J153" s="19">
        <f>IF($E153="","",IFERROR(INDEX('Stock by lot'!$G$3:$G$302,MATCH($E153,'Stock by lot'!$F$3:$F$302,0)),""))</f>
        <v/>
      </c>
      <c r="K153" s="15">
        <f>IF($E153="","",IF($J153="","Lot not in stock",IF(AND($A153&lt;&gt;"",$J153&lt;$A153),"Expired on the day","OK")))</f>
        <v/>
      </c>
      <c r="L153" s="14">
        <f>IF(OR($E153="",'Lot trace'!$B$4=""),"",IF($E153='Lot trace'!$B$4,COUNTIF($E$3:$E153,'Lot trace'!$B$4),""))</f>
        <v/>
      </c>
    </row>
    <row r="154">
      <c r="A154" s="5" t="n"/>
      <c r="B154" s="4" t="n"/>
      <c r="C154" s="18" t="n"/>
      <c r="D154" s="4" t="n"/>
      <c r="E154" s="18" t="n"/>
      <c r="F154" s="4" t="n"/>
      <c r="G154" s="4" t="n"/>
      <c r="H154" s="15">
        <f>IF($D154="","",IFERROR(INDEX('Catalogue'!$B$3:$B$82,MATCH($D154,'Catalogue'!$A$3:$A$82,0)),""))</f>
        <v/>
      </c>
      <c r="I154" s="15">
        <f>IF($D154="","",IFERROR("Ø"&amp;INDEX('Catalogue'!$C$3:$C$82,MATCH($D154,'Catalogue'!$A$3:$A$82,0))&amp;" × "&amp;INDEX('Catalogue'!$D$3:$D$82,MATCH($D154,'Catalogue'!$A$3:$A$82,0)),""))</f>
        <v/>
      </c>
      <c r="J154" s="19">
        <f>IF($E154="","",IFERROR(INDEX('Stock by lot'!$G$3:$G$302,MATCH($E154,'Stock by lot'!$F$3:$F$302,0)),""))</f>
        <v/>
      </c>
      <c r="K154" s="15">
        <f>IF($E154="","",IF($J154="","Lot not in stock",IF(AND($A154&lt;&gt;"",$J154&lt;$A154),"Expired on the day","OK")))</f>
        <v/>
      </c>
      <c r="L154" s="14">
        <f>IF(OR($E154="",'Lot trace'!$B$4=""),"",IF($E154='Lot trace'!$B$4,COUNTIF($E$3:$E154,'Lot trace'!$B$4),""))</f>
        <v/>
      </c>
    </row>
    <row r="155">
      <c r="A155" s="5" t="n"/>
      <c r="B155" s="4" t="n"/>
      <c r="C155" s="18" t="n"/>
      <c r="D155" s="4" t="n"/>
      <c r="E155" s="18" t="n"/>
      <c r="F155" s="4" t="n"/>
      <c r="G155" s="4" t="n"/>
      <c r="H155" s="15">
        <f>IF($D155="","",IFERROR(INDEX('Catalogue'!$B$3:$B$82,MATCH($D155,'Catalogue'!$A$3:$A$82,0)),""))</f>
        <v/>
      </c>
      <c r="I155" s="15">
        <f>IF($D155="","",IFERROR("Ø"&amp;INDEX('Catalogue'!$C$3:$C$82,MATCH($D155,'Catalogue'!$A$3:$A$82,0))&amp;" × "&amp;INDEX('Catalogue'!$D$3:$D$82,MATCH($D155,'Catalogue'!$A$3:$A$82,0)),""))</f>
        <v/>
      </c>
      <c r="J155" s="19">
        <f>IF($E155="","",IFERROR(INDEX('Stock by lot'!$G$3:$G$302,MATCH($E155,'Stock by lot'!$F$3:$F$302,0)),""))</f>
        <v/>
      </c>
      <c r="K155" s="15">
        <f>IF($E155="","",IF($J155="","Lot not in stock",IF(AND($A155&lt;&gt;"",$J155&lt;$A155),"Expired on the day","OK")))</f>
        <v/>
      </c>
      <c r="L155" s="14">
        <f>IF(OR($E155="",'Lot trace'!$B$4=""),"",IF($E155='Lot trace'!$B$4,COUNTIF($E$3:$E155,'Lot trace'!$B$4),""))</f>
        <v/>
      </c>
    </row>
    <row r="156">
      <c r="A156" s="5" t="n"/>
      <c r="B156" s="4" t="n"/>
      <c r="C156" s="18" t="n"/>
      <c r="D156" s="4" t="n"/>
      <c r="E156" s="18" t="n"/>
      <c r="F156" s="4" t="n"/>
      <c r="G156" s="4" t="n"/>
      <c r="H156" s="15">
        <f>IF($D156="","",IFERROR(INDEX('Catalogue'!$B$3:$B$82,MATCH($D156,'Catalogue'!$A$3:$A$82,0)),""))</f>
        <v/>
      </c>
      <c r="I156" s="15">
        <f>IF($D156="","",IFERROR("Ø"&amp;INDEX('Catalogue'!$C$3:$C$82,MATCH($D156,'Catalogue'!$A$3:$A$82,0))&amp;" × "&amp;INDEX('Catalogue'!$D$3:$D$82,MATCH($D156,'Catalogue'!$A$3:$A$82,0)),""))</f>
        <v/>
      </c>
      <c r="J156" s="19">
        <f>IF($E156="","",IFERROR(INDEX('Stock by lot'!$G$3:$G$302,MATCH($E156,'Stock by lot'!$F$3:$F$302,0)),""))</f>
        <v/>
      </c>
      <c r="K156" s="15">
        <f>IF($E156="","",IF($J156="","Lot not in stock",IF(AND($A156&lt;&gt;"",$J156&lt;$A156),"Expired on the day","OK")))</f>
        <v/>
      </c>
      <c r="L156" s="14">
        <f>IF(OR($E156="",'Lot trace'!$B$4=""),"",IF($E156='Lot trace'!$B$4,COUNTIF($E$3:$E156,'Lot trace'!$B$4),""))</f>
        <v/>
      </c>
    </row>
    <row r="157">
      <c r="A157" s="5" t="n"/>
      <c r="B157" s="4" t="n"/>
      <c r="C157" s="18" t="n"/>
      <c r="D157" s="4" t="n"/>
      <c r="E157" s="18" t="n"/>
      <c r="F157" s="4" t="n"/>
      <c r="G157" s="4" t="n"/>
      <c r="H157" s="15">
        <f>IF($D157="","",IFERROR(INDEX('Catalogue'!$B$3:$B$82,MATCH($D157,'Catalogue'!$A$3:$A$82,0)),""))</f>
        <v/>
      </c>
      <c r="I157" s="15">
        <f>IF($D157="","",IFERROR("Ø"&amp;INDEX('Catalogue'!$C$3:$C$82,MATCH($D157,'Catalogue'!$A$3:$A$82,0))&amp;" × "&amp;INDEX('Catalogue'!$D$3:$D$82,MATCH($D157,'Catalogue'!$A$3:$A$82,0)),""))</f>
        <v/>
      </c>
      <c r="J157" s="19">
        <f>IF($E157="","",IFERROR(INDEX('Stock by lot'!$G$3:$G$302,MATCH($E157,'Stock by lot'!$F$3:$F$302,0)),""))</f>
        <v/>
      </c>
      <c r="K157" s="15">
        <f>IF($E157="","",IF($J157="","Lot not in stock",IF(AND($A157&lt;&gt;"",$J157&lt;$A157),"Expired on the day","OK")))</f>
        <v/>
      </c>
      <c r="L157" s="14">
        <f>IF(OR($E157="",'Lot trace'!$B$4=""),"",IF($E157='Lot trace'!$B$4,COUNTIF($E$3:$E157,'Lot trace'!$B$4),""))</f>
        <v/>
      </c>
    </row>
    <row r="158">
      <c r="A158" s="5" t="n"/>
      <c r="B158" s="4" t="n"/>
      <c r="C158" s="18" t="n"/>
      <c r="D158" s="4" t="n"/>
      <c r="E158" s="18" t="n"/>
      <c r="F158" s="4" t="n"/>
      <c r="G158" s="4" t="n"/>
      <c r="H158" s="15">
        <f>IF($D158="","",IFERROR(INDEX('Catalogue'!$B$3:$B$82,MATCH($D158,'Catalogue'!$A$3:$A$82,0)),""))</f>
        <v/>
      </c>
      <c r="I158" s="15">
        <f>IF($D158="","",IFERROR("Ø"&amp;INDEX('Catalogue'!$C$3:$C$82,MATCH($D158,'Catalogue'!$A$3:$A$82,0))&amp;" × "&amp;INDEX('Catalogue'!$D$3:$D$82,MATCH($D158,'Catalogue'!$A$3:$A$82,0)),""))</f>
        <v/>
      </c>
      <c r="J158" s="19">
        <f>IF($E158="","",IFERROR(INDEX('Stock by lot'!$G$3:$G$302,MATCH($E158,'Stock by lot'!$F$3:$F$302,0)),""))</f>
        <v/>
      </c>
      <c r="K158" s="15">
        <f>IF($E158="","",IF($J158="","Lot not in stock",IF(AND($A158&lt;&gt;"",$J158&lt;$A158),"Expired on the day","OK")))</f>
        <v/>
      </c>
      <c r="L158" s="14">
        <f>IF(OR($E158="",'Lot trace'!$B$4=""),"",IF($E158='Lot trace'!$B$4,COUNTIF($E$3:$E158,'Lot trace'!$B$4),""))</f>
        <v/>
      </c>
    </row>
    <row r="159">
      <c r="A159" s="5" t="n"/>
      <c r="B159" s="4" t="n"/>
      <c r="C159" s="18" t="n"/>
      <c r="D159" s="4" t="n"/>
      <c r="E159" s="18" t="n"/>
      <c r="F159" s="4" t="n"/>
      <c r="G159" s="4" t="n"/>
      <c r="H159" s="15">
        <f>IF($D159="","",IFERROR(INDEX('Catalogue'!$B$3:$B$82,MATCH($D159,'Catalogue'!$A$3:$A$82,0)),""))</f>
        <v/>
      </c>
      <c r="I159" s="15">
        <f>IF($D159="","",IFERROR("Ø"&amp;INDEX('Catalogue'!$C$3:$C$82,MATCH($D159,'Catalogue'!$A$3:$A$82,0))&amp;" × "&amp;INDEX('Catalogue'!$D$3:$D$82,MATCH($D159,'Catalogue'!$A$3:$A$82,0)),""))</f>
        <v/>
      </c>
      <c r="J159" s="19">
        <f>IF($E159="","",IFERROR(INDEX('Stock by lot'!$G$3:$G$302,MATCH($E159,'Stock by lot'!$F$3:$F$302,0)),""))</f>
        <v/>
      </c>
      <c r="K159" s="15">
        <f>IF($E159="","",IF($J159="","Lot not in stock",IF(AND($A159&lt;&gt;"",$J159&lt;$A159),"Expired on the day","OK")))</f>
        <v/>
      </c>
      <c r="L159" s="14">
        <f>IF(OR($E159="",'Lot trace'!$B$4=""),"",IF($E159='Lot trace'!$B$4,COUNTIF($E$3:$E159,'Lot trace'!$B$4),""))</f>
        <v/>
      </c>
    </row>
    <row r="160">
      <c r="A160" s="5" t="n"/>
      <c r="B160" s="4" t="n"/>
      <c r="C160" s="18" t="n"/>
      <c r="D160" s="4" t="n"/>
      <c r="E160" s="18" t="n"/>
      <c r="F160" s="4" t="n"/>
      <c r="G160" s="4" t="n"/>
      <c r="H160" s="15">
        <f>IF($D160="","",IFERROR(INDEX('Catalogue'!$B$3:$B$82,MATCH($D160,'Catalogue'!$A$3:$A$82,0)),""))</f>
        <v/>
      </c>
      <c r="I160" s="15">
        <f>IF($D160="","",IFERROR("Ø"&amp;INDEX('Catalogue'!$C$3:$C$82,MATCH($D160,'Catalogue'!$A$3:$A$82,0))&amp;" × "&amp;INDEX('Catalogue'!$D$3:$D$82,MATCH($D160,'Catalogue'!$A$3:$A$82,0)),""))</f>
        <v/>
      </c>
      <c r="J160" s="19">
        <f>IF($E160="","",IFERROR(INDEX('Stock by lot'!$G$3:$G$302,MATCH($E160,'Stock by lot'!$F$3:$F$302,0)),""))</f>
        <v/>
      </c>
      <c r="K160" s="15">
        <f>IF($E160="","",IF($J160="","Lot not in stock",IF(AND($A160&lt;&gt;"",$J160&lt;$A160),"Expired on the day","OK")))</f>
        <v/>
      </c>
      <c r="L160" s="14">
        <f>IF(OR($E160="",'Lot trace'!$B$4=""),"",IF($E160='Lot trace'!$B$4,COUNTIF($E$3:$E160,'Lot trace'!$B$4),""))</f>
        <v/>
      </c>
    </row>
    <row r="161">
      <c r="A161" s="5" t="n"/>
      <c r="B161" s="4" t="n"/>
      <c r="C161" s="18" t="n"/>
      <c r="D161" s="4" t="n"/>
      <c r="E161" s="18" t="n"/>
      <c r="F161" s="4" t="n"/>
      <c r="G161" s="4" t="n"/>
      <c r="H161" s="15">
        <f>IF($D161="","",IFERROR(INDEX('Catalogue'!$B$3:$B$82,MATCH($D161,'Catalogue'!$A$3:$A$82,0)),""))</f>
        <v/>
      </c>
      <c r="I161" s="15">
        <f>IF($D161="","",IFERROR("Ø"&amp;INDEX('Catalogue'!$C$3:$C$82,MATCH($D161,'Catalogue'!$A$3:$A$82,0))&amp;" × "&amp;INDEX('Catalogue'!$D$3:$D$82,MATCH($D161,'Catalogue'!$A$3:$A$82,0)),""))</f>
        <v/>
      </c>
      <c r="J161" s="19">
        <f>IF($E161="","",IFERROR(INDEX('Stock by lot'!$G$3:$G$302,MATCH($E161,'Stock by lot'!$F$3:$F$302,0)),""))</f>
        <v/>
      </c>
      <c r="K161" s="15">
        <f>IF($E161="","",IF($J161="","Lot not in stock",IF(AND($A161&lt;&gt;"",$J161&lt;$A161),"Expired on the day","OK")))</f>
        <v/>
      </c>
      <c r="L161" s="14">
        <f>IF(OR($E161="",'Lot trace'!$B$4=""),"",IF($E161='Lot trace'!$B$4,COUNTIF($E$3:$E161,'Lot trace'!$B$4),""))</f>
        <v/>
      </c>
    </row>
    <row r="162">
      <c r="A162" s="5" t="n"/>
      <c r="B162" s="4" t="n"/>
      <c r="C162" s="18" t="n"/>
      <c r="D162" s="4" t="n"/>
      <c r="E162" s="18" t="n"/>
      <c r="F162" s="4" t="n"/>
      <c r="G162" s="4" t="n"/>
      <c r="H162" s="15">
        <f>IF($D162="","",IFERROR(INDEX('Catalogue'!$B$3:$B$82,MATCH($D162,'Catalogue'!$A$3:$A$82,0)),""))</f>
        <v/>
      </c>
      <c r="I162" s="15">
        <f>IF($D162="","",IFERROR("Ø"&amp;INDEX('Catalogue'!$C$3:$C$82,MATCH($D162,'Catalogue'!$A$3:$A$82,0))&amp;" × "&amp;INDEX('Catalogue'!$D$3:$D$82,MATCH($D162,'Catalogue'!$A$3:$A$82,0)),""))</f>
        <v/>
      </c>
      <c r="J162" s="19">
        <f>IF($E162="","",IFERROR(INDEX('Stock by lot'!$G$3:$G$302,MATCH($E162,'Stock by lot'!$F$3:$F$302,0)),""))</f>
        <v/>
      </c>
      <c r="K162" s="15">
        <f>IF($E162="","",IF($J162="","Lot not in stock",IF(AND($A162&lt;&gt;"",$J162&lt;$A162),"Expired on the day","OK")))</f>
        <v/>
      </c>
      <c r="L162" s="14">
        <f>IF(OR($E162="",'Lot trace'!$B$4=""),"",IF($E162='Lot trace'!$B$4,COUNTIF($E$3:$E162,'Lot trace'!$B$4),""))</f>
        <v/>
      </c>
    </row>
    <row r="163">
      <c r="A163" s="5" t="n"/>
      <c r="B163" s="4" t="n"/>
      <c r="C163" s="18" t="n"/>
      <c r="D163" s="4" t="n"/>
      <c r="E163" s="18" t="n"/>
      <c r="F163" s="4" t="n"/>
      <c r="G163" s="4" t="n"/>
      <c r="H163" s="15">
        <f>IF($D163="","",IFERROR(INDEX('Catalogue'!$B$3:$B$82,MATCH($D163,'Catalogue'!$A$3:$A$82,0)),""))</f>
        <v/>
      </c>
      <c r="I163" s="15">
        <f>IF($D163="","",IFERROR("Ø"&amp;INDEX('Catalogue'!$C$3:$C$82,MATCH($D163,'Catalogue'!$A$3:$A$82,0))&amp;" × "&amp;INDEX('Catalogue'!$D$3:$D$82,MATCH($D163,'Catalogue'!$A$3:$A$82,0)),""))</f>
        <v/>
      </c>
      <c r="J163" s="19">
        <f>IF($E163="","",IFERROR(INDEX('Stock by lot'!$G$3:$G$302,MATCH($E163,'Stock by lot'!$F$3:$F$302,0)),""))</f>
        <v/>
      </c>
      <c r="K163" s="15">
        <f>IF($E163="","",IF($J163="","Lot not in stock",IF(AND($A163&lt;&gt;"",$J163&lt;$A163),"Expired on the day","OK")))</f>
        <v/>
      </c>
      <c r="L163" s="14">
        <f>IF(OR($E163="",'Lot trace'!$B$4=""),"",IF($E163='Lot trace'!$B$4,COUNTIF($E$3:$E163,'Lot trace'!$B$4),""))</f>
        <v/>
      </c>
    </row>
    <row r="164">
      <c r="A164" s="5" t="n"/>
      <c r="B164" s="4" t="n"/>
      <c r="C164" s="18" t="n"/>
      <c r="D164" s="4" t="n"/>
      <c r="E164" s="18" t="n"/>
      <c r="F164" s="4" t="n"/>
      <c r="G164" s="4" t="n"/>
      <c r="H164" s="15">
        <f>IF($D164="","",IFERROR(INDEX('Catalogue'!$B$3:$B$82,MATCH($D164,'Catalogue'!$A$3:$A$82,0)),""))</f>
        <v/>
      </c>
      <c r="I164" s="15">
        <f>IF($D164="","",IFERROR("Ø"&amp;INDEX('Catalogue'!$C$3:$C$82,MATCH($D164,'Catalogue'!$A$3:$A$82,0))&amp;" × "&amp;INDEX('Catalogue'!$D$3:$D$82,MATCH($D164,'Catalogue'!$A$3:$A$82,0)),""))</f>
        <v/>
      </c>
      <c r="J164" s="19">
        <f>IF($E164="","",IFERROR(INDEX('Stock by lot'!$G$3:$G$302,MATCH($E164,'Stock by lot'!$F$3:$F$302,0)),""))</f>
        <v/>
      </c>
      <c r="K164" s="15">
        <f>IF($E164="","",IF($J164="","Lot not in stock",IF(AND($A164&lt;&gt;"",$J164&lt;$A164),"Expired on the day","OK")))</f>
        <v/>
      </c>
      <c r="L164" s="14">
        <f>IF(OR($E164="",'Lot trace'!$B$4=""),"",IF($E164='Lot trace'!$B$4,COUNTIF($E$3:$E164,'Lot trace'!$B$4),""))</f>
        <v/>
      </c>
    </row>
    <row r="165">
      <c r="A165" s="5" t="n"/>
      <c r="B165" s="4" t="n"/>
      <c r="C165" s="18" t="n"/>
      <c r="D165" s="4" t="n"/>
      <c r="E165" s="18" t="n"/>
      <c r="F165" s="4" t="n"/>
      <c r="G165" s="4" t="n"/>
      <c r="H165" s="15">
        <f>IF($D165="","",IFERROR(INDEX('Catalogue'!$B$3:$B$82,MATCH($D165,'Catalogue'!$A$3:$A$82,0)),""))</f>
        <v/>
      </c>
      <c r="I165" s="15">
        <f>IF($D165="","",IFERROR("Ø"&amp;INDEX('Catalogue'!$C$3:$C$82,MATCH($D165,'Catalogue'!$A$3:$A$82,0))&amp;" × "&amp;INDEX('Catalogue'!$D$3:$D$82,MATCH($D165,'Catalogue'!$A$3:$A$82,0)),""))</f>
        <v/>
      </c>
      <c r="J165" s="19">
        <f>IF($E165="","",IFERROR(INDEX('Stock by lot'!$G$3:$G$302,MATCH($E165,'Stock by lot'!$F$3:$F$302,0)),""))</f>
        <v/>
      </c>
      <c r="K165" s="15">
        <f>IF($E165="","",IF($J165="","Lot not in stock",IF(AND($A165&lt;&gt;"",$J165&lt;$A165),"Expired on the day","OK")))</f>
        <v/>
      </c>
      <c r="L165" s="14">
        <f>IF(OR($E165="",'Lot trace'!$B$4=""),"",IF($E165='Lot trace'!$B$4,COUNTIF($E$3:$E165,'Lot trace'!$B$4),""))</f>
        <v/>
      </c>
    </row>
    <row r="166">
      <c r="A166" s="5" t="n"/>
      <c r="B166" s="4" t="n"/>
      <c r="C166" s="18" t="n"/>
      <c r="D166" s="4" t="n"/>
      <c r="E166" s="18" t="n"/>
      <c r="F166" s="4" t="n"/>
      <c r="G166" s="4" t="n"/>
      <c r="H166" s="15">
        <f>IF($D166="","",IFERROR(INDEX('Catalogue'!$B$3:$B$82,MATCH($D166,'Catalogue'!$A$3:$A$82,0)),""))</f>
        <v/>
      </c>
      <c r="I166" s="15">
        <f>IF($D166="","",IFERROR("Ø"&amp;INDEX('Catalogue'!$C$3:$C$82,MATCH($D166,'Catalogue'!$A$3:$A$82,0))&amp;" × "&amp;INDEX('Catalogue'!$D$3:$D$82,MATCH($D166,'Catalogue'!$A$3:$A$82,0)),""))</f>
        <v/>
      </c>
      <c r="J166" s="19">
        <f>IF($E166="","",IFERROR(INDEX('Stock by lot'!$G$3:$G$302,MATCH($E166,'Stock by lot'!$F$3:$F$302,0)),""))</f>
        <v/>
      </c>
      <c r="K166" s="15">
        <f>IF($E166="","",IF($J166="","Lot not in stock",IF(AND($A166&lt;&gt;"",$J166&lt;$A166),"Expired on the day","OK")))</f>
        <v/>
      </c>
      <c r="L166" s="14">
        <f>IF(OR($E166="",'Lot trace'!$B$4=""),"",IF($E166='Lot trace'!$B$4,COUNTIF($E$3:$E166,'Lot trace'!$B$4),""))</f>
        <v/>
      </c>
    </row>
    <row r="167">
      <c r="A167" s="5" t="n"/>
      <c r="B167" s="4" t="n"/>
      <c r="C167" s="18" t="n"/>
      <c r="D167" s="4" t="n"/>
      <c r="E167" s="18" t="n"/>
      <c r="F167" s="4" t="n"/>
      <c r="G167" s="4" t="n"/>
      <c r="H167" s="15">
        <f>IF($D167="","",IFERROR(INDEX('Catalogue'!$B$3:$B$82,MATCH($D167,'Catalogue'!$A$3:$A$82,0)),""))</f>
        <v/>
      </c>
      <c r="I167" s="15">
        <f>IF($D167="","",IFERROR("Ø"&amp;INDEX('Catalogue'!$C$3:$C$82,MATCH($D167,'Catalogue'!$A$3:$A$82,0))&amp;" × "&amp;INDEX('Catalogue'!$D$3:$D$82,MATCH($D167,'Catalogue'!$A$3:$A$82,0)),""))</f>
        <v/>
      </c>
      <c r="J167" s="19">
        <f>IF($E167="","",IFERROR(INDEX('Stock by lot'!$G$3:$G$302,MATCH($E167,'Stock by lot'!$F$3:$F$302,0)),""))</f>
        <v/>
      </c>
      <c r="K167" s="15">
        <f>IF($E167="","",IF($J167="","Lot not in stock",IF(AND($A167&lt;&gt;"",$J167&lt;$A167),"Expired on the day","OK")))</f>
        <v/>
      </c>
      <c r="L167" s="14">
        <f>IF(OR($E167="",'Lot trace'!$B$4=""),"",IF($E167='Lot trace'!$B$4,COUNTIF($E$3:$E167,'Lot trace'!$B$4),""))</f>
        <v/>
      </c>
    </row>
    <row r="168">
      <c r="A168" s="5" t="n"/>
      <c r="B168" s="4" t="n"/>
      <c r="C168" s="18" t="n"/>
      <c r="D168" s="4" t="n"/>
      <c r="E168" s="18" t="n"/>
      <c r="F168" s="4" t="n"/>
      <c r="G168" s="4" t="n"/>
      <c r="H168" s="15">
        <f>IF($D168="","",IFERROR(INDEX('Catalogue'!$B$3:$B$82,MATCH($D168,'Catalogue'!$A$3:$A$82,0)),""))</f>
        <v/>
      </c>
      <c r="I168" s="15">
        <f>IF($D168="","",IFERROR("Ø"&amp;INDEX('Catalogue'!$C$3:$C$82,MATCH($D168,'Catalogue'!$A$3:$A$82,0))&amp;" × "&amp;INDEX('Catalogue'!$D$3:$D$82,MATCH($D168,'Catalogue'!$A$3:$A$82,0)),""))</f>
        <v/>
      </c>
      <c r="J168" s="19">
        <f>IF($E168="","",IFERROR(INDEX('Stock by lot'!$G$3:$G$302,MATCH($E168,'Stock by lot'!$F$3:$F$302,0)),""))</f>
        <v/>
      </c>
      <c r="K168" s="15">
        <f>IF($E168="","",IF($J168="","Lot not in stock",IF(AND($A168&lt;&gt;"",$J168&lt;$A168),"Expired on the day","OK")))</f>
        <v/>
      </c>
      <c r="L168" s="14">
        <f>IF(OR($E168="",'Lot trace'!$B$4=""),"",IF($E168='Lot trace'!$B$4,COUNTIF($E$3:$E168,'Lot trace'!$B$4),""))</f>
        <v/>
      </c>
    </row>
    <row r="169">
      <c r="A169" s="5" t="n"/>
      <c r="B169" s="4" t="n"/>
      <c r="C169" s="18" t="n"/>
      <c r="D169" s="4" t="n"/>
      <c r="E169" s="18" t="n"/>
      <c r="F169" s="4" t="n"/>
      <c r="G169" s="4" t="n"/>
      <c r="H169" s="15">
        <f>IF($D169="","",IFERROR(INDEX('Catalogue'!$B$3:$B$82,MATCH($D169,'Catalogue'!$A$3:$A$82,0)),""))</f>
        <v/>
      </c>
      <c r="I169" s="15">
        <f>IF($D169="","",IFERROR("Ø"&amp;INDEX('Catalogue'!$C$3:$C$82,MATCH($D169,'Catalogue'!$A$3:$A$82,0))&amp;" × "&amp;INDEX('Catalogue'!$D$3:$D$82,MATCH($D169,'Catalogue'!$A$3:$A$82,0)),""))</f>
        <v/>
      </c>
      <c r="J169" s="19">
        <f>IF($E169="","",IFERROR(INDEX('Stock by lot'!$G$3:$G$302,MATCH($E169,'Stock by lot'!$F$3:$F$302,0)),""))</f>
        <v/>
      </c>
      <c r="K169" s="15">
        <f>IF($E169="","",IF($J169="","Lot not in stock",IF(AND($A169&lt;&gt;"",$J169&lt;$A169),"Expired on the day","OK")))</f>
        <v/>
      </c>
      <c r="L169" s="14">
        <f>IF(OR($E169="",'Lot trace'!$B$4=""),"",IF($E169='Lot trace'!$B$4,COUNTIF($E$3:$E169,'Lot trace'!$B$4),""))</f>
        <v/>
      </c>
    </row>
    <row r="170">
      <c r="A170" s="5" t="n"/>
      <c r="B170" s="4" t="n"/>
      <c r="C170" s="18" t="n"/>
      <c r="D170" s="4" t="n"/>
      <c r="E170" s="18" t="n"/>
      <c r="F170" s="4" t="n"/>
      <c r="G170" s="4" t="n"/>
      <c r="H170" s="15">
        <f>IF($D170="","",IFERROR(INDEX('Catalogue'!$B$3:$B$82,MATCH($D170,'Catalogue'!$A$3:$A$82,0)),""))</f>
        <v/>
      </c>
      <c r="I170" s="15">
        <f>IF($D170="","",IFERROR("Ø"&amp;INDEX('Catalogue'!$C$3:$C$82,MATCH($D170,'Catalogue'!$A$3:$A$82,0))&amp;" × "&amp;INDEX('Catalogue'!$D$3:$D$82,MATCH($D170,'Catalogue'!$A$3:$A$82,0)),""))</f>
        <v/>
      </c>
      <c r="J170" s="19">
        <f>IF($E170="","",IFERROR(INDEX('Stock by lot'!$G$3:$G$302,MATCH($E170,'Stock by lot'!$F$3:$F$302,0)),""))</f>
        <v/>
      </c>
      <c r="K170" s="15">
        <f>IF($E170="","",IF($J170="","Lot not in stock",IF(AND($A170&lt;&gt;"",$J170&lt;$A170),"Expired on the day","OK")))</f>
        <v/>
      </c>
      <c r="L170" s="14">
        <f>IF(OR($E170="",'Lot trace'!$B$4=""),"",IF($E170='Lot trace'!$B$4,COUNTIF($E$3:$E170,'Lot trace'!$B$4),""))</f>
        <v/>
      </c>
    </row>
    <row r="171">
      <c r="A171" s="5" t="n"/>
      <c r="B171" s="4" t="n"/>
      <c r="C171" s="18" t="n"/>
      <c r="D171" s="4" t="n"/>
      <c r="E171" s="18" t="n"/>
      <c r="F171" s="4" t="n"/>
      <c r="G171" s="4" t="n"/>
      <c r="H171" s="15">
        <f>IF($D171="","",IFERROR(INDEX('Catalogue'!$B$3:$B$82,MATCH($D171,'Catalogue'!$A$3:$A$82,0)),""))</f>
        <v/>
      </c>
      <c r="I171" s="15">
        <f>IF($D171="","",IFERROR("Ø"&amp;INDEX('Catalogue'!$C$3:$C$82,MATCH($D171,'Catalogue'!$A$3:$A$82,0))&amp;" × "&amp;INDEX('Catalogue'!$D$3:$D$82,MATCH($D171,'Catalogue'!$A$3:$A$82,0)),""))</f>
        <v/>
      </c>
      <c r="J171" s="19">
        <f>IF($E171="","",IFERROR(INDEX('Stock by lot'!$G$3:$G$302,MATCH($E171,'Stock by lot'!$F$3:$F$302,0)),""))</f>
        <v/>
      </c>
      <c r="K171" s="15">
        <f>IF($E171="","",IF($J171="","Lot not in stock",IF(AND($A171&lt;&gt;"",$J171&lt;$A171),"Expired on the day","OK")))</f>
        <v/>
      </c>
      <c r="L171" s="14">
        <f>IF(OR($E171="",'Lot trace'!$B$4=""),"",IF($E171='Lot trace'!$B$4,COUNTIF($E$3:$E171,'Lot trace'!$B$4),""))</f>
        <v/>
      </c>
    </row>
    <row r="172">
      <c r="A172" s="5" t="n"/>
      <c r="B172" s="4" t="n"/>
      <c r="C172" s="18" t="n"/>
      <c r="D172" s="4" t="n"/>
      <c r="E172" s="18" t="n"/>
      <c r="F172" s="4" t="n"/>
      <c r="G172" s="4" t="n"/>
      <c r="H172" s="15">
        <f>IF($D172="","",IFERROR(INDEX('Catalogue'!$B$3:$B$82,MATCH($D172,'Catalogue'!$A$3:$A$82,0)),""))</f>
        <v/>
      </c>
      <c r="I172" s="15">
        <f>IF($D172="","",IFERROR("Ø"&amp;INDEX('Catalogue'!$C$3:$C$82,MATCH($D172,'Catalogue'!$A$3:$A$82,0))&amp;" × "&amp;INDEX('Catalogue'!$D$3:$D$82,MATCH($D172,'Catalogue'!$A$3:$A$82,0)),""))</f>
        <v/>
      </c>
      <c r="J172" s="19">
        <f>IF($E172="","",IFERROR(INDEX('Stock by lot'!$G$3:$G$302,MATCH($E172,'Stock by lot'!$F$3:$F$302,0)),""))</f>
        <v/>
      </c>
      <c r="K172" s="15">
        <f>IF($E172="","",IF($J172="","Lot not in stock",IF(AND($A172&lt;&gt;"",$J172&lt;$A172),"Expired on the day","OK")))</f>
        <v/>
      </c>
      <c r="L172" s="14">
        <f>IF(OR($E172="",'Lot trace'!$B$4=""),"",IF($E172='Lot trace'!$B$4,COUNTIF($E$3:$E172,'Lot trace'!$B$4),""))</f>
        <v/>
      </c>
    </row>
    <row r="173">
      <c r="A173" s="5" t="n"/>
      <c r="B173" s="4" t="n"/>
      <c r="C173" s="18" t="n"/>
      <c r="D173" s="4" t="n"/>
      <c r="E173" s="18" t="n"/>
      <c r="F173" s="4" t="n"/>
      <c r="G173" s="4" t="n"/>
      <c r="H173" s="15">
        <f>IF($D173="","",IFERROR(INDEX('Catalogue'!$B$3:$B$82,MATCH($D173,'Catalogue'!$A$3:$A$82,0)),""))</f>
        <v/>
      </c>
      <c r="I173" s="15">
        <f>IF($D173="","",IFERROR("Ø"&amp;INDEX('Catalogue'!$C$3:$C$82,MATCH($D173,'Catalogue'!$A$3:$A$82,0))&amp;" × "&amp;INDEX('Catalogue'!$D$3:$D$82,MATCH($D173,'Catalogue'!$A$3:$A$82,0)),""))</f>
        <v/>
      </c>
      <c r="J173" s="19">
        <f>IF($E173="","",IFERROR(INDEX('Stock by lot'!$G$3:$G$302,MATCH($E173,'Stock by lot'!$F$3:$F$302,0)),""))</f>
        <v/>
      </c>
      <c r="K173" s="15">
        <f>IF($E173="","",IF($J173="","Lot not in stock",IF(AND($A173&lt;&gt;"",$J173&lt;$A173),"Expired on the day","OK")))</f>
        <v/>
      </c>
      <c r="L173" s="14">
        <f>IF(OR($E173="",'Lot trace'!$B$4=""),"",IF($E173='Lot trace'!$B$4,COUNTIF($E$3:$E173,'Lot trace'!$B$4),""))</f>
        <v/>
      </c>
    </row>
    <row r="174">
      <c r="A174" s="5" t="n"/>
      <c r="B174" s="4" t="n"/>
      <c r="C174" s="18" t="n"/>
      <c r="D174" s="4" t="n"/>
      <c r="E174" s="18" t="n"/>
      <c r="F174" s="4" t="n"/>
      <c r="G174" s="4" t="n"/>
      <c r="H174" s="15">
        <f>IF($D174="","",IFERROR(INDEX('Catalogue'!$B$3:$B$82,MATCH($D174,'Catalogue'!$A$3:$A$82,0)),""))</f>
        <v/>
      </c>
      <c r="I174" s="15">
        <f>IF($D174="","",IFERROR("Ø"&amp;INDEX('Catalogue'!$C$3:$C$82,MATCH($D174,'Catalogue'!$A$3:$A$82,0))&amp;" × "&amp;INDEX('Catalogue'!$D$3:$D$82,MATCH($D174,'Catalogue'!$A$3:$A$82,0)),""))</f>
        <v/>
      </c>
      <c r="J174" s="19">
        <f>IF($E174="","",IFERROR(INDEX('Stock by lot'!$G$3:$G$302,MATCH($E174,'Stock by lot'!$F$3:$F$302,0)),""))</f>
        <v/>
      </c>
      <c r="K174" s="15">
        <f>IF($E174="","",IF($J174="","Lot not in stock",IF(AND($A174&lt;&gt;"",$J174&lt;$A174),"Expired on the day","OK")))</f>
        <v/>
      </c>
      <c r="L174" s="14">
        <f>IF(OR($E174="",'Lot trace'!$B$4=""),"",IF($E174='Lot trace'!$B$4,COUNTIF($E$3:$E174,'Lot trace'!$B$4),""))</f>
        <v/>
      </c>
    </row>
    <row r="175">
      <c r="A175" s="5" t="n"/>
      <c r="B175" s="4" t="n"/>
      <c r="C175" s="18" t="n"/>
      <c r="D175" s="4" t="n"/>
      <c r="E175" s="18" t="n"/>
      <c r="F175" s="4" t="n"/>
      <c r="G175" s="4" t="n"/>
      <c r="H175" s="15">
        <f>IF($D175="","",IFERROR(INDEX('Catalogue'!$B$3:$B$82,MATCH($D175,'Catalogue'!$A$3:$A$82,0)),""))</f>
        <v/>
      </c>
      <c r="I175" s="15">
        <f>IF($D175="","",IFERROR("Ø"&amp;INDEX('Catalogue'!$C$3:$C$82,MATCH($D175,'Catalogue'!$A$3:$A$82,0))&amp;" × "&amp;INDEX('Catalogue'!$D$3:$D$82,MATCH($D175,'Catalogue'!$A$3:$A$82,0)),""))</f>
        <v/>
      </c>
      <c r="J175" s="19">
        <f>IF($E175="","",IFERROR(INDEX('Stock by lot'!$G$3:$G$302,MATCH($E175,'Stock by lot'!$F$3:$F$302,0)),""))</f>
        <v/>
      </c>
      <c r="K175" s="15">
        <f>IF($E175="","",IF($J175="","Lot not in stock",IF(AND($A175&lt;&gt;"",$J175&lt;$A175),"Expired on the day","OK")))</f>
        <v/>
      </c>
      <c r="L175" s="14">
        <f>IF(OR($E175="",'Lot trace'!$B$4=""),"",IF($E175='Lot trace'!$B$4,COUNTIF($E$3:$E175,'Lot trace'!$B$4),""))</f>
        <v/>
      </c>
    </row>
    <row r="176">
      <c r="A176" s="5" t="n"/>
      <c r="B176" s="4" t="n"/>
      <c r="C176" s="18" t="n"/>
      <c r="D176" s="4" t="n"/>
      <c r="E176" s="18" t="n"/>
      <c r="F176" s="4" t="n"/>
      <c r="G176" s="4" t="n"/>
      <c r="H176" s="15">
        <f>IF($D176="","",IFERROR(INDEX('Catalogue'!$B$3:$B$82,MATCH($D176,'Catalogue'!$A$3:$A$82,0)),""))</f>
        <v/>
      </c>
      <c r="I176" s="15">
        <f>IF($D176="","",IFERROR("Ø"&amp;INDEX('Catalogue'!$C$3:$C$82,MATCH($D176,'Catalogue'!$A$3:$A$82,0))&amp;" × "&amp;INDEX('Catalogue'!$D$3:$D$82,MATCH($D176,'Catalogue'!$A$3:$A$82,0)),""))</f>
        <v/>
      </c>
      <c r="J176" s="19">
        <f>IF($E176="","",IFERROR(INDEX('Stock by lot'!$G$3:$G$302,MATCH($E176,'Stock by lot'!$F$3:$F$302,0)),""))</f>
        <v/>
      </c>
      <c r="K176" s="15">
        <f>IF($E176="","",IF($J176="","Lot not in stock",IF(AND($A176&lt;&gt;"",$J176&lt;$A176),"Expired on the day","OK")))</f>
        <v/>
      </c>
      <c r="L176" s="14">
        <f>IF(OR($E176="",'Lot trace'!$B$4=""),"",IF($E176='Lot trace'!$B$4,COUNTIF($E$3:$E176,'Lot trace'!$B$4),""))</f>
        <v/>
      </c>
    </row>
    <row r="177">
      <c r="A177" s="5" t="n"/>
      <c r="B177" s="4" t="n"/>
      <c r="C177" s="18" t="n"/>
      <c r="D177" s="4" t="n"/>
      <c r="E177" s="18" t="n"/>
      <c r="F177" s="4" t="n"/>
      <c r="G177" s="4" t="n"/>
      <c r="H177" s="15">
        <f>IF($D177="","",IFERROR(INDEX('Catalogue'!$B$3:$B$82,MATCH($D177,'Catalogue'!$A$3:$A$82,0)),""))</f>
        <v/>
      </c>
      <c r="I177" s="15">
        <f>IF($D177="","",IFERROR("Ø"&amp;INDEX('Catalogue'!$C$3:$C$82,MATCH($D177,'Catalogue'!$A$3:$A$82,0))&amp;" × "&amp;INDEX('Catalogue'!$D$3:$D$82,MATCH($D177,'Catalogue'!$A$3:$A$82,0)),""))</f>
        <v/>
      </c>
      <c r="J177" s="19">
        <f>IF($E177="","",IFERROR(INDEX('Stock by lot'!$G$3:$G$302,MATCH($E177,'Stock by lot'!$F$3:$F$302,0)),""))</f>
        <v/>
      </c>
      <c r="K177" s="15">
        <f>IF($E177="","",IF($J177="","Lot not in stock",IF(AND($A177&lt;&gt;"",$J177&lt;$A177),"Expired on the day","OK")))</f>
        <v/>
      </c>
      <c r="L177" s="14">
        <f>IF(OR($E177="",'Lot trace'!$B$4=""),"",IF($E177='Lot trace'!$B$4,COUNTIF($E$3:$E177,'Lot trace'!$B$4),""))</f>
        <v/>
      </c>
    </row>
    <row r="178">
      <c r="A178" s="5" t="n"/>
      <c r="B178" s="4" t="n"/>
      <c r="C178" s="18" t="n"/>
      <c r="D178" s="4" t="n"/>
      <c r="E178" s="18" t="n"/>
      <c r="F178" s="4" t="n"/>
      <c r="G178" s="4" t="n"/>
      <c r="H178" s="15">
        <f>IF($D178="","",IFERROR(INDEX('Catalogue'!$B$3:$B$82,MATCH($D178,'Catalogue'!$A$3:$A$82,0)),""))</f>
        <v/>
      </c>
      <c r="I178" s="15">
        <f>IF($D178="","",IFERROR("Ø"&amp;INDEX('Catalogue'!$C$3:$C$82,MATCH($D178,'Catalogue'!$A$3:$A$82,0))&amp;" × "&amp;INDEX('Catalogue'!$D$3:$D$82,MATCH($D178,'Catalogue'!$A$3:$A$82,0)),""))</f>
        <v/>
      </c>
      <c r="J178" s="19">
        <f>IF($E178="","",IFERROR(INDEX('Stock by lot'!$G$3:$G$302,MATCH($E178,'Stock by lot'!$F$3:$F$302,0)),""))</f>
        <v/>
      </c>
      <c r="K178" s="15">
        <f>IF($E178="","",IF($J178="","Lot not in stock",IF(AND($A178&lt;&gt;"",$J178&lt;$A178),"Expired on the day","OK")))</f>
        <v/>
      </c>
      <c r="L178" s="14">
        <f>IF(OR($E178="",'Lot trace'!$B$4=""),"",IF($E178='Lot trace'!$B$4,COUNTIF($E$3:$E178,'Lot trace'!$B$4),""))</f>
        <v/>
      </c>
    </row>
    <row r="179">
      <c r="A179" s="5" t="n"/>
      <c r="B179" s="4" t="n"/>
      <c r="C179" s="18" t="n"/>
      <c r="D179" s="4" t="n"/>
      <c r="E179" s="18" t="n"/>
      <c r="F179" s="4" t="n"/>
      <c r="G179" s="4" t="n"/>
      <c r="H179" s="15">
        <f>IF($D179="","",IFERROR(INDEX('Catalogue'!$B$3:$B$82,MATCH($D179,'Catalogue'!$A$3:$A$82,0)),""))</f>
        <v/>
      </c>
      <c r="I179" s="15">
        <f>IF($D179="","",IFERROR("Ø"&amp;INDEX('Catalogue'!$C$3:$C$82,MATCH($D179,'Catalogue'!$A$3:$A$82,0))&amp;" × "&amp;INDEX('Catalogue'!$D$3:$D$82,MATCH($D179,'Catalogue'!$A$3:$A$82,0)),""))</f>
        <v/>
      </c>
      <c r="J179" s="19">
        <f>IF($E179="","",IFERROR(INDEX('Stock by lot'!$G$3:$G$302,MATCH($E179,'Stock by lot'!$F$3:$F$302,0)),""))</f>
        <v/>
      </c>
      <c r="K179" s="15">
        <f>IF($E179="","",IF($J179="","Lot not in stock",IF(AND($A179&lt;&gt;"",$J179&lt;$A179),"Expired on the day","OK")))</f>
        <v/>
      </c>
      <c r="L179" s="14">
        <f>IF(OR($E179="",'Lot trace'!$B$4=""),"",IF($E179='Lot trace'!$B$4,COUNTIF($E$3:$E179,'Lot trace'!$B$4),""))</f>
        <v/>
      </c>
    </row>
    <row r="180">
      <c r="A180" s="5" t="n"/>
      <c r="B180" s="4" t="n"/>
      <c r="C180" s="18" t="n"/>
      <c r="D180" s="4" t="n"/>
      <c r="E180" s="18" t="n"/>
      <c r="F180" s="4" t="n"/>
      <c r="G180" s="4" t="n"/>
      <c r="H180" s="15">
        <f>IF($D180="","",IFERROR(INDEX('Catalogue'!$B$3:$B$82,MATCH($D180,'Catalogue'!$A$3:$A$82,0)),""))</f>
        <v/>
      </c>
      <c r="I180" s="15">
        <f>IF($D180="","",IFERROR("Ø"&amp;INDEX('Catalogue'!$C$3:$C$82,MATCH($D180,'Catalogue'!$A$3:$A$82,0))&amp;" × "&amp;INDEX('Catalogue'!$D$3:$D$82,MATCH($D180,'Catalogue'!$A$3:$A$82,0)),""))</f>
        <v/>
      </c>
      <c r="J180" s="19">
        <f>IF($E180="","",IFERROR(INDEX('Stock by lot'!$G$3:$G$302,MATCH($E180,'Stock by lot'!$F$3:$F$302,0)),""))</f>
        <v/>
      </c>
      <c r="K180" s="15">
        <f>IF($E180="","",IF($J180="","Lot not in stock",IF(AND($A180&lt;&gt;"",$J180&lt;$A180),"Expired on the day","OK")))</f>
        <v/>
      </c>
      <c r="L180" s="14">
        <f>IF(OR($E180="",'Lot trace'!$B$4=""),"",IF($E180='Lot trace'!$B$4,COUNTIF($E$3:$E180,'Lot trace'!$B$4),""))</f>
        <v/>
      </c>
    </row>
    <row r="181">
      <c r="A181" s="5" t="n"/>
      <c r="B181" s="4" t="n"/>
      <c r="C181" s="18" t="n"/>
      <c r="D181" s="4" t="n"/>
      <c r="E181" s="18" t="n"/>
      <c r="F181" s="4" t="n"/>
      <c r="G181" s="4" t="n"/>
      <c r="H181" s="15">
        <f>IF($D181="","",IFERROR(INDEX('Catalogue'!$B$3:$B$82,MATCH($D181,'Catalogue'!$A$3:$A$82,0)),""))</f>
        <v/>
      </c>
      <c r="I181" s="15">
        <f>IF($D181="","",IFERROR("Ø"&amp;INDEX('Catalogue'!$C$3:$C$82,MATCH($D181,'Catalogue'!$A$3:$A$82,0))&amp;" × "&amp;INDEX('Catalogue'!$D$3:$D$82,MATCH($D181,'Catalogue'!$A$3:$A$82,0)),""))</f>
        <v/>
      </c>
      <c r="J181" s="19">
        <f>IF($E181="","",IFERROR(INDEX('Stock by lot'!$G$3:$G$302,MATCH($E181,'Stock by lot'!$F$3:$F$302,0)),""))</f>
        <v/>
      </c>
      <c r="K181" s="15">
        <f>IF($E181="","",IF($J181="","Lot not in stock",IF(AND($A181&lt;&gt;"",$J181&lt;$A181),"Expired on the day","OK")))</f>
        <v/>
      </c>
      <c r="L181" s="14">
        <f>IF(OR($E181="",'Lot trace'!$B$4=""),"",IF($E181='Lot trace'!$B$4,COUNTIF($E$3:$E181,'Lot trace'!$B$4),""))</f>
        <v/>
      </c>
    </row>
    <row r="182">
      <c r="A182" s="5" t="n"/>
      <c r="B182" s="4" t="n"/>
      <c r="C182" s="18" t="n"/>
      <c r="D182" s="4" t="n"/>
      <c r="E182" s="18" t="n"/>
      <c r="F182" s="4" t="n"/>
      <c r="G182" s="4" t="n"/>
      <c r="H182" s="15">
        <f>IF($D182="","",IFERROR(INDEX('Catalogue'!$B$3:$B$82,MATCH($D182,'Catalogue'!$A$3:$A$82,0)),""))</f>
        <v/>
      </c>
      <c r="I182" s="15">
        <f>IF($D182="","",IFERROR("Ø"&amp;INDEX('Catalogue'!$C$3:$C$82,MATCH($D182,'Catalogue'!$A$3:$A$82,0))&amp;" × "&amp;INDEX('Catalogue'!$D$3:$D$82,MATCH($D182,'Catalogue'!$A$3:$A$82,0)),""))</f>
        <v/>
      </c>
      <c r="J182" s="19">
        <f>IF($E182="","",IFERROR(INDEX('Stock by lot'!$G$3:$G$302,MATCH($E182,'Stock by lot'!$F$3:$F$302,0)),""))</f>
        <v/>
      </c>
      <c r="K182" s="15">
        <f>IF($E182="","",IF($J182="","Lot not in stock",IF(AND($A182&lt;&gt;"",$J182&lt;$A182),"Expired on the day","OK")))</f>
        <v/>
      </c>
      <c r="L182" s="14">
        <f>IF(OR($E182="",'Lot trace'!$B$4=""),"",IF($E182='Lot trace'!$B$4,COUNTIF($E$3:$E182,'Lot trace'!$B$4),""))</f>
        <v/>
      </c>
    </row>
    <row r="183">
      <c r="A183" s="5" t="n"/>
      <c r="B183" s="4" t="n"/>
      <c r="C183" s="18" t="n"/>
      <c r="D183" s="4" t="n"/>
      <c r="E183" s="18" t="n"/>
      <c r="F183" s="4" t="n"/>
      <c r="G183" s="4" t="n"/>
      <c r="H183" s="15">
        <f>IF($D183="","",IFERROR(INDEX('Catalogue'!$B$3:$B$82,MATCH($D183,'Catalogue'!$A$3:$A$82,0)),""))</f>
        <v/>
      </c>
      <c r="I183" s="15">
        <f>IF($D183="","",IFERROR("Ø"&amp;INDEX('Catalogue'!$C$3:$C$82,MATCH($D183,'Catalogue'!$A$3:$A$82,0))&amp;" × "&amp;INDEX('Catalogue'!$D$3:$D$82,MATCH($D183,'Catalogue'!$A$3:$A$82,0)),""))</f>
        <v/>
      </c>
      <c r="J183" s="19">
        <f>IF($E183="","",IFERROR(INDEX('Stock by lot'!$G$3:$G$302,MATCH($E183,'Stock by lot'!$F$3:$F$302,0)),""))</f>
        <v/>
      </c>
      <c r="K183" s="15">
        <f>IF($E183="","",IF($J183="","Lot not in stock",IF(AND($A183&lt;&gt;"",$J183&lt;$A183),"Expired on the day","OK")))</f>
        <v/>
      </c>
      <c r="L183" s="14">
        <f>IF(OR($E183="",'Lot trace'!$B$4=""),"",IF($E183='Lot trace'!$B$4,COUNTIF($E$3:$E183,'Lot trace'!$B$4),""))</f>
        <v/>
      </c>
    </row>
    <row r="184">
      <c r="A184" s="5" t="n"/>
      <c r="B184" s="4" t="n"/>
      <c r="C184" s="18" t="n"/>
      <c r="D184" s="4" t="n"/>
      <c r="E184" s="18" t="n"/>
      <c r="F184" s="4" t="n"/>
      <c r="G184" s="4" t="n"/>
      <c r="H184" s="15">
        <f>IF($D184="","",IFERROR(INDEX('Catalogue'!$B$3:$B$82,MATCH($D184,'Catalogue'!$A$3:$A$82,0)),""))</f>
        <v/>
      </c>
      <c r="I184" s="15">
        <f>IF($D184="","",IFERROR("Ø"&amp;INDEX('Catalogue'!$C$3:$C$82,MATCH($D184,'Catalogue'!$A$3:$A$82,0))&amp;" × "&amp;INDEX('Catalogue'!$D$3:$D$82,MATCH($D184,'Catalogue'!$A$3:$A$82,0)),""))</f>
        <v/>
      </c>
      <c r="J184" s="19">
        <f>IF($E184="","",IFERROR(INDEX('Stock by lot'!$G$3:$G$302,MATCH($E184,'Stock by lot'!$F$3:$F$302,0)),""))</f>
        <v/>
      </c>
      <c r="K184" s="15">
        <f>IF($E184="","",IF($J184="","Lot not in stock",IF(AND($A184&lt;&gt;"",$J184&lt;$A184),"Expired on the day","OK")))</f>
        <v/>
      </c>
      <c r="L184" s="14">
        <f>IF(OR($E184="",'Lot trace'!$B$4=""),"",IF($E184='Lot trace'!$B$4,COUNTIF($E$3:$E184,'Lot trace'!$B$4),""))</f>
        <v/>
      </c>
    </row>
    <row r="185">
      <c r="A185" s="5" t="n"/>
      <c r="B185" s="4" t="n"/>
      <c r="C185" s="18" t="n"/>
      <c r="D185" s="4" t="n"/>
      <c r="E185" s="18" t="n"/>
      <c r="F185" s="4" t="n"/>
      <c r="G185" s="4" t="n"/>
      <c r="H185" s="15">
        <f>IF($D185="","",IFERROR(INDEX('Catalogue'!$B$3:$B$82,MATCH($D185,'Catalogue'!$A$3:$A$82,0)),""))</f>
        <v/>
      </c>
      <c r="I185" s="15">
        <f>IF($D185="","",IFERROR("Ø"&amp;INDEX('Catalogue'!$C$3:$C$82,MATCH($D185,'Catalogue'!$A$3:$A$82,0))&amp;" × "&amp;INDEX('Catalogue'!$D$3:$D$82,MATCH($D185,'Catalogue'!$A$3:$A$82,0)),""))</f>
        <v/>
      </c>
      <c r="J185" s="19">
        <f>IF($E185="","",IFERROR(INDEX('Stock by lot'!$G$3:$G$302,MATCH($E185,'Stock by lot'!$F$3:$F$302,0)),""))</f>
        <v/>
      </c>
      <c r="K185" s="15">
        <f>IF($E185="","",IF($J185="","Lot not in stock",IF(AND($A185&lt;&gt;"",$J185&lt;$A185),"Expired on the day","OK")))</f>
        <v/>
      </c>
      <c r="L185" s="14">
        <f>IF(OR($E185="",'Lot trace'!$B$4=""),"",IF($E185='Lot trace'!$B$4,COUNTIF($E$3:$E185,'Lot trace'!$B$4),""))</f>
        <v/>
      </c>
    </row>
    <row r="186">
      <c r="A186" s="5" t="n"/>
      <c r="B186" s="4" t="n"/>
      <c r="C186" s="18" t="n"/>
      <c r="D186" s="4" t="n"/>
      <c r="E186" s="18" t="n"/>
      <c r="F186" s="4" t="n"/>
      <c r="G186" s="4" t="n"/>
      <c r="H186" s="15">
        <f>IF($D186="","",IFERROR(INDEX('Catalogue'!$B$3:$B$82,MATCH($D186,'Catalogue'!$A$3:$A$82,0)),""))</f>
        <v/>
      </c>
      <c r="I186" s="15">
        <f>IF($D186="","",IFERROR("Ø"&amp;INDEX('Catalogue'!$C$3:$C$82,MATCH($D186,'Catalogue'!$A$3:$A$82,0))&amp;" × "&amp;INDEX('Catalogue'!$D$3:$D$82,MATCH($D186,'Catalogue'!$A$3:$A$82,0)),""))</f>
        <v/>
      </c>
      <c r="J186" s="19">
        <f>IF($E186="","",IFERROR(INDEX('Stock by lot'!$G$3:$G$302,MATCH($E186,'Stock by lot'!$F$3:$F$302,0)),""))</f>
        <v/>
      </c>
      <c r="K186" s="15">
        <f>IF($E186="","",IF($J186="","Lot not in stock",IF(AND($A186&lt;&gt;"",$J186&lt;$A186),"Expired on the day","OK")))</f>
        <v/>
      </c>
      <c r="L186" s="14">
        <f>IF(OR($E186="",'Lot trace'!$B$4=""),"",IF($E186='Lot trace'!$B$4,COUNTIF($E$3:$E186,'Lot trace'!$B$4),""))</f>
        <v/>
      </c>
    </row>
    <row r="187">
      <c r="A187" s="5" t="n"/>
      <c r="B187" s="4" t="n"/>
      <c r="C187" s="18" t="n"/>
      <c r="D187" s="4" t="n"/>
      <c r="E187" s="18" t="n"/>
      <c r="F187" s="4" t="n"/>
      <c r="G187" s="4" t="n"/>
      <c r="H187" s="15">
        <f>IF($D187="","",IFERROR(INDEX('Catalogue'!$B$3:$B$82,MATCH($D187,'Catalogue'!$A$3:$A$82,0)),""))</f>
        <v/>
      </c>
      <c r="I187" s="15">
        <f>IF($D187="","",IFERROR("Ø"&amp;INDEX('Catalogue'!$C$3:$C$82,MATCH($D187,'Catalogue'!$A$3:$A$82,0))&amp;" × "&amp;INDEX('Catalogue'!$D$3:$D$82,MATCH($D187,'Catalogue'!$A$3:$A$82,0)),""))</f>
        <v/>
      </c>
      <c r="J187" s="19">
        <f>IF($E187="","",IFERROR(INDEX('Stock by lot'!$G$3:$G$302,MATCH($E187,'Stock by lot'!$F$3:$F$302,0)),""))</f>
        <v/>
      </c>
      <c r="K187" s="15">
        <f>IF($E187="","",IF($J187="","Lot not in stock",IF(AND($A187&lt;&gt;"",$J187&lt;$A187),"Expired on the day","OK")))</f>
        <v/>
      </c>
      <c r="L187" s="14">
        <f>IF(OR($E187="",'Lot trace'!$B$4=""),"",IF($E187='Lot trace'!$B$4,COUNTIF($E$3:$E187,'Lot trace'!$B$4),""))</f>
        <v/>
      </c>
    </row>
    <row r="188">
      <c r="A188" s="5" t="n"/>
      <c r="B188" s="4" t="n"/>
      <c r="C188" s="18" t="n"/>
      <c r="D188" s="4" t="n"/>
      <c r="E188" s="18" t="n"/>
      <c r="F188" s="4" t="n"/>
      <c r="G188" s="4" t="n"/>
      <c r="H188" s="15">
        <f>IF($D188="","",IFERROR(INDEX('Catalogue'!$B$3:$B$82,MATCH($D188,'Catalogue'!$A$3:$A$82,0)),""))</f>
        <v/>
      </c>
      <c r="I188" s="15">
        <f>IF($D188="","",IFERROR("Ø"&amp;INDEX('Catalogue'!$C$3:$C$82,MATCH($D188,'Catalogue'!$A$3:$A$82,0))&amp;" × "&amp;INDEX('Catalogue'!$D$3:$D$82,MATCH($D188,'Catalogue'!$A$3:$A$82,0)),""))</f>
        <v/>
      </c>
      <c r="J188" s="19">
        <f>IF($E188="","",IFERROR(INDEX('Stock by lot'!$G$3:$G$302,MATCH($E188,'Stock by lot'!$F$3:$F$302,0)),""))</f>
        <v/>
      </c>
      <c r="K188" s="15">
        <f>IF($E188="","",IF($J188="","Lot not in stock",IF(AND($A188&lt;&gt;"",$J188&lt;$A188),"Expired on the day","OK")))</f>
        <v/>
      </c>
      <c r="L188" s="14">
        <f>IF(OR($E188="",'Lot trace'!$B$4=""),"",IF($E188='Lot trace'!$B$4,COUNTIF($E$3:$E188,'Lot trace'!$B$4),""))</f>
        <v/>
      </c>
    </row>
    <row r="189">
      <c r="A189" s="5" t="n"/>
      <c r="B189" s="4" t="n"/>
      <c r="C189" s="18" t="n"/>
      <c r="D189" s="4" t="n"/>
      <c r="E189" s="18" t="n"/>
      <c r="F189" s="4" t="n"/>
      <c r="G189" s="4" t="n"/>
      <c r="H189" s="15">
        <f>IF($D189="","",IFERROR(INDEX('Catalogue'!$B$3:$B$82,MATCH($D189,'Catalogue'!$A$3:$A$82,0)),""))</f>
        <v/>
      </c>
      <c r="I189" s="15">
        <f>IF($D189="","",IFERROR("Ø"&amp;INDEX('Catalogue'!$C$3:$C$82,MATCH($D189,'Catalogue'!$A$3:$A$82,0))&amp;" × "&amp;INDEX('Catalogue'!$D$3:$D$82,MATCH($D189,'Catalogue'!$A$3:$A$82,0)),""))</f>
        <v/>
      </c>
      <c r="J189" s="19">
        <f>IF($E189="","",IFERROR(INDEX('Stock by lot'!$G$3:$G$302,MATCH($E189,'Stock by lot'!$F$3:$F$302,0)),""))</f>
        <v/>
      </c>
      <c r="K189" s="15">
        <f>IF($E189="","",IF($J189="","Lot not in stock",IF(AND($A189&lt;&gt;"",$J189&lt;$A189),"Expired on the day","OK")))</f>
        <v/>
      </c>
      <c r="L189" s="14">
        <f>IF(OR($E189="",'Lot trace'!$B$4=""),"",IF($E189='Lot trace'!$B$4,COUNTIF($E$3:$E189,'Lot trace'!$B$4),""))</f>
        <v/>
      </c>
    </row>
    <row r="190">
      <c r="A190" s="5" t="n"/>
      <c r="B190" s="4" t="n"/>
      <c r="C190" s="18" t="n"/>
      <c r="D190" s="4" t="n"/>
      <c r="E190" s="18" t="n"/>
      <c r="F190" s="4" t="n"/>
      <c r="G190" s="4" t="n"/>
      <c r="H190" s="15">
        <f>IF($D190="","",IFERROR(INDEX('Catalogue'!$B$3:$B$82,MATCH($D190,'Catalogue'!$A$3:$A$82,0)),""))</f>
        <v/>
      </c>
      <c r="I190" s="15">
        <f>IF($D190="","",IFERROR("Ø"&amp;INDEX('Catalogue'!$C$3:$C$82,MATCH($D190,'Catalogue'!$A$3:$A$82,0))&amp;" × "&amp;INDEX('Catalogue'!$D$3:$D$82,MATCH($D190,'Catalogue'!$A$3:$A$82,0)),""))</f>
        <v/>
      </c>
      <c r="J190" s="19">
        <f>IF($E190="","",IFERROR(INDEX('Stock by lot'!$G$3:$G$302,MATCH($E190,'Stock by lot'!$F$3:$F$302,0)),""))</f>
        <v/>
      </c>
      <c r="K190" s="15">
        <f>IF($E190="","",IF($J190="","Lot not in stock",IF(AND($A190&lt;&gt;"",$J190&lt;$A190),"Expired on the day","OK")))</f>
        <v/>
      </c>
      <c r="L190" s="14">
        <f>IF(OR($E190="",'Lot trace'!$B$4=""),"",IF($E190='Lot trace'!$B$4,COUNTIF($E$3:$E190,'Lot trace'!$B$4),""))</f>
        <v/>
      </c>
    </row>
    <row r="191">
      <c r="A191" s="5" t="n"/>
      <c r="B191" s="4" t="n"/>
      <c r="C191" s="18" t="n"/>
      <c r="D191" s="4" t="n"/>
      <c r="E191" s="18" t="n"/>
      <c r="F191" s="4" t="n"/>
      <c r="G191" s="4" t="n"/>
      <c r="H191" s="15">
        <f>IF($D191="","",IFERROR(INDEX('Catalogue'!$B$3:$B$82,MATCH($D191,'Catalogue'!$A$3:$A$82,0)),""))</f>
        <v/>
      </c>
      <c r="I191" s="15">
        <f>IF($D191="","",IFERROR("Ø"&amp;INDEX('Catalogue'!$C$3:$C$82,MATCH($D191,'Catalogue'!$A$3:$A$82,0))&amp;" × "&amp;INDEX('Catalogue'!$D$3:$D$82,MATCH($D191,'Catalogue'!$A$3:$A$82,0)),""))</f>
        <v/>
      </c>
      <c r="J191" s="19">
        <f>IF($E191="","",IFERROR(INDEX('Stock by lot'!$G$3:$G$302,MATCH($E191,'Stock by lot'!$F$3:$F$302,0)),""))</f>
        <v/>
      </c>
      <c r="K191" s="15">
        <f>IF($E191="","",IF($J191="","Lot not in stock",IF(AND($A191&lt;&gt;"",$J191&lt;$A191),"Expired on the day","OK")))</f>
        <v/>
      </c>
      <c r="L191" s="14">
        <f>IF(OR($E191="",'Lot trace'!$B$4=""),"",IF($E191='Lot trace'!$B$4,COUNTIF($E$3:$E191,'Lot trace'!$B$4),""))</f>
        <v/>
      </c>
    </row>
    <row r="192">
      <c r="A192" s="5" t="n"/>
      <c r="B192" s="4" t="n"/>
      <c r="C192" s="18" t="n"/>
      <c r="D192" s="4" t="n"/>
      <c r="E192" s="18" t="n"/>
      <c r="F192" s="4" t="n"/>
      <c r="G192" s="4" t="n"/>
      <c r="H192" s="15">
        <f>IF($D192="","",IFERROR(INDEX('Catalogue'!$B$3:$B$82,MATCH($D192,'Catalogue'!$A$3:$A$82,0)),""))</f>
        <v/>
      </c>
      <c r="I192" s="15">
        <f>IF($D192="","",IFERROR("Ø"&amp;INDEX('Catalogue'!$C$3:$C$82,MATCH($D192,'Catalogue'!$A$3:$A$82,0))&amp;" × "&amp;INDEX('Catalogue'!$D$3:$D$82,MATCH($D192,'Catalogue'!$A$3:$A$82,0)),""))</f>
        <v/>
      </c>
      <c r="J192" s="19">
        <f>IF($E192="","",IFERROR(INDEX('Stock by lot'!$G$3:$G$302,MATCH($E192,'Stock by lot'!$F$3:$F$302,0)),""))</f>
        <v/>
      </c>
      <c r="K192" s="15">
        <f>IF($E192="","",IF($J192="","Lot not in stock",IF(AND($A192&lt;&gt;"",$J192&lt;$A192),"Expired on the day","OK")))</f>
        <v/>
      </c>
      <c r="L192" s="14">
        <f>IF(OR($E192="",'Lot trace'!$B$4=""),"",IF($E192='Lot trace'!$B$4,COUNTIF($E$3:$E192,'Lot trace'!$B$4),""))</f>
        <v/>
      </c>
    </row>
    <row r="193">
      <c r="A193" s="5" t="n"/>
      <c r="B193" s="4" t="n"/>
      <c r="C193" s="18" t="n"/>
      <c r="D193" s="4" t="n"/>
      <c r="E193" s="18" t="n"/>
      <c r="F193" s="4" t="n"/>
      <c r="G193" s="4" t="n"/>
      <c r="H193" s="15">
        <f>IF($D193="","",IFERROR(INDEX('Catalogue'!$B$3:$B$82,MATCH($D193,'Catalogue'!$A$3:$A$82,0)),""))</f>
        <v/>
      </c>
      <c r="I193" s="15">
        <f>IF($D193="","",IFERROR("Ø"&amp;INDEX('Catalogue'!$C$3:$C$82,MATCH($D193,'Catalogue'!$A$3:$A$82,0))&amp;" × "&amp;INDEX('Catalogue'!$D$3:$D$82,MATCH($D193,'Catalogue'!$A$3:$A$82,0)),""))</f>
        <v/>
      </c>
      <c r="J193" s="19">
        <f>IF($E193="","",IFERROR(INDEX('Stock by lot'!$G$3:$G$302,MATCH($E193,'Stock by lot'!$F$3:$F$302,0)),""))</f>
        <v/>
      </c>
      <c r="K193" s="15">
        <f>IF($E193="","",IF($J193="","Lot not in stock",IF(AND($A193&lt;&gt;"",$J193&lt;$A193),"Expired on the day","OK")))</f>
        <v/>
      </c>
      <c r="L193" s="14">
        <f>IF(OR($E193="",'Lot trace'!$B$4=""),"",IF($E193='Lot trace'!$B$4,COUNTIF($E$3:$E193,'Lot trace'!$B$4),""))</f>
        <v/>
      </c>
    </row>
    <row r="194">
      <c r="A194" s="5" t="n"/>
      <c r="B194" s="4" t="n"/>
      <c r="C194" s="18" t="n"/>
      <c r="D194" s="4" t="n"/>
      <c r="E194" s="18" t="n"/>
      <c r="F194" s="4" t="n"/>
      <c r="G194" s="4" t="n"/>
      <c r="H194" s="15">
        <f>IF($D194="","",IFERROR(INDEX('Catalogue'!$B$3:$B$82,MATCH($D194,'Catalogue'!$A$3:$A$82,0)),""))</f>
        <v/>
      </c>
      <c r="I194" s="15">
        <f>IF($D194="","",IFERROR("Ø"&amp;INDEX('Catalogue'!$C$3:$C$82,MATCH($D194,'Catalogue'!$A$3:$A$82,0))&amp;" × "&amp;INDEX('Catalogue'!$D$3:$D$82,MATCH($D194,'Catalogue'!$A$3:$A$82,0)),""))</f>
        <v/>
      </c>
      <c r="J194" s="19">
        <f>IF($E194="","",IFERROR(INDEX('Stock by lot'!$G$3:$G$302,MATCH($E194,'Stock by lot'!$F$3:$F$302,0)),""))</f>
        <v/>
      </c>
      <c r="K194" s="15">
        <f>IF($E194="","",IF($J194="","Lot not in stock",IF(AND($A194&lt;&gt;"",$J194&lt;$A194),"Expired on the day","OK")))</f>
        <v/>
      </c>
      <c r="L194" s="14">
        <f>IF(OR($E194="",'Lot trace'!$B$4=""),"",IF($E194='Lot trace'!$B$4,COUNTIF($E$3:$E194,'Lot trace'!$B$4),""))</f>
        <v/>
      </c>
    </row>
    <row r="195">
      <c r="A195" s="5" t="n"/>
      <c r="B195" s="4" t="n"/>
      <c r="C195" s="18" t="n"/>
      <c r="D195" s="4" t="n"/>
      <c r="E195" s="18" t="n"/>
      <c r="F195" s="4" t="n"/>
      <c r="G195" s="4" t="n"/>
      <c r="H195" s="15">
        <f>IF($D195="","",IFERROR(INDEX('Catalogue'!$B$3:$B$82,MATCH($D195,'Catalogue'!$A$3:$A$82,0)),""))</f>
        <v/>
      </c>
      <c r="I195" s="15">
        <f>IF($D195="","",IFERROR("Ø"&amp;INDEX('Catalogue'!$C$3:$C$82,MATCH($D195,'Catalogue'!$A$3:$A$82,0))&amp;" × "&amp;INDEX('Catalogue'!$D$3:$D$82,MATCH($D195,'Catalogue'!$A$3:$A$82,0)),""))</f>
        <v/>
      </c>
      <c r="J195" s="19">
        <f>IF($E195="","",IFERROR(INDEX('Stock by lot'!$G$3:$G$302,MATCH($E195,'Stock by lot'!$F$3:$F$302,0)),""))</f>
        <v/>
      </c>
      <c r="K195" s="15">
        <f>IF($E195="","",IF($J195="","Lot not in stock",IF(AND($A195&lt;&gt;"",$J195&lt;$A195),"Expired on the day","OK")))</f>
        <v/>
      </c>
      <c r="L195" s="14">
        <f>IF(OR($E195="",'Lot trace'!$B$4=""),"",IF($E195='Lot trace'!$B$4,COUNTIF($E$3:$E195,'Lot trace'!$B$4),""))</f>
        <v/>
      </c>
    </row>
    <row r="196">
      <c r="A196" s="5" t="n"/>
      <c r="B196" s="4" t="n"/>
      <c r="C196" s="18" t="n"/>
      <c r="D196" s="4" t="n"/>
      <c r="E196" s="18" t="n"/>
      <c r="F196" s="4" t="n"/>
      <c r="G196" s="4" t="n"/>
      <c r="H196" s="15">
        <f>IF($D196="","",IFERROR(INDEX('Catalogue'!$B$3:$B$82,MATCH($D196,'Catalogue'!$A$3:$A$82,0)),""))</f>
        <v/>
      </c>
      <c r="I196" s="15">
        <f>IF($D196="","",IFERROR("Ø"&amp;INDEX('Catalogue'!$C$3:$C$82,MATCH($D196,'Catalogue'!$A$3:$A$82,0))&amp;" × "&amp;INDEX('Catalogue'!$D$3:$D$82,MATCH($D196,'Catalogue'!$A$3:$A$82,0)),""))</f>
        <v/>
      </c>
      <c r="J196" s="19">
        <f>IF($E196="","",IFERROR(INDEX('Stock by lot'!$G$3:$G$302,MATCH($E196,'Stock by lot'!$F$3:$F$302,0)),""))</f>
        <v/>
      </c>
      <c r="K196" s="15">
        <f>IF($E196="","",IF($J196="","Lot not in stock",IF(AND($A196&lt;&gt;"",$J196&lt;$A196),"Expired on the day","OK")))</f>
        <v/>
      </c>
      <c r="L196" s="14">
        <f>IF(OR($E196="",'Lot trace'!$B$4=""),"",IF($E196='Lot trace'!$B$4,COUNTIF($E$3:$E196,'Lot trace'!$B$4),""))</f>
        <v/>
      </c>
    </row>
    <row r="197">
      <c r="A197" s="5" t="n"/>
      <c r="B197" s="4" t="n"/>
      <c r="C197" s="18" t="n"/>
      <c r="D197" s="4" t="n"/>
      <c r="E197" s="18" t="n"/>
      <c r="F197" s="4" t="n"/>
      <c r="G197" s="4" t="n"/>
      <c r="H197" s="15">
        <f>IF($D197="","",IFERROR(INDEX('Catalogue'!$B$3:$B$82,MATCH($D197,'Catalogue'!$A$3:$A$82,0)),""))</f>
        <v/>
      </c>
      <c r="I197" s="15">
        <f>IF($D197="","",IFERROR("Ø"&amp;INDEX('Catalogue'!$C$3:$C$82,MATCH($D197,'Catalogue'!$A$3:$A$82,0))&amp;" × "&amp;INDEX('Catalogue'!$D$3:$D$82,MATCH($D197,'Catalogue'!$A$3:$A$82,0)),""))</f>
        <v/>
      </c>
      <c r="J197" s="19">
        <f>IF($E197="","",IFERROR(INDEX('Stock by lot'!$G$3:$G$302,MATCH($E197,'Stock by lot'!$F$3:$F$302,0)),""))</f>
        <v/>
      </c>
      <c r="K197" s="15">
        <f>IF($E197="","",IF($J197="","Lot not in stock",IF(AND($A197&lt;&gt;"",$J197&lt;$A197),"Expired on the day","OK")))</f>
        <v/>
      </c>
      <c r="L197" s="14">
        <f>IF(OR($E197="",'Lot trace'!$B$4=""),"",IF($E197='Lot trace'!$B$4,COUNTIF($E$3:$E197,'Lot trace'!$B$4),""))</f>
        <v/>
      </c>
    </row>
    <row r="198">
      <c r="A198" s="5" t="n"/>
      <c r="B198" s="4" t="n"/>
      <c r="C198" s="18" t="n"/>
      <c r="D198" s="4" t="n"/>
      <c r="E198" s="18" t="n"/>
      <c r="F198" s="4" t="n"/>
      <c r="G198" s="4" t="n"/>
      <c r="H198" s="15">
        <f>IF($D198="","",IFERROR(INDEX('Catalogue'!$B$3:$B$82,MATCH($D198,'Catalogue'!$A$3:$A$82,0)),""))</f>
        <v/>
      </c>
      <c r="I198" s="15">
        <f>IF($D198="","",IFERROR("Ø"&amp;INDEX('Catalogue'!$C$3:$C$82,MATCH($D198,'Catalogue'!$A$3:$A$82,0))&amp;" × "&amp;INDEX('Catalogue'!$D$3:$D$82,MATCH($D198,'Catalogue'!$A$3:$A$82,0)),""))</f>
        <v/>
      </c>
      <c r="J198" s="19">
        <f>IF($E198="","",IFERROR(INDEX('Stock by lot'!$G$3:$G$302,MATCH($E198,'Stock by lot'!$F$3:$F$302,0)),""))</f>
        <v/>
      </c>
      <c r="K198" s="15">
        <f>IF($E198="","",IF($J198="","Lot not in stock",IF(AND($A198&lt;&gt;"",$J198&lt;$A198),"Expired on the day","OK")))</f>
        <v/>
      </c>
      <c r="L198" s="14">
        <f>IF(OR($E198="",'Lot trace'!$B$4=""),"",IF($E198='Lot trace'!$B$4,COUNTIF($E$3:$E198,'Lot trace'!$B$4),""))</f>
        <v/>
      </c>
    </row>
    <row r="199">
      <c r="A199" s="5" t="n"/>
      <c r="B199" s="4" t="n"/>
      <c r="C199" s="18" t="n"/>
      <c r="D199" s="4" t="n"/>
      <c r="E199" s="18" t="n"/>
      <c r="F199" s="4" t="n"/>
      <c r="G199" s="4" t="n"/>
      <c r="H199" s="15">
        <f>IF($D199="","",IFERROR(INDEX('Catalogue'!$B$3:$B$82,MATCH($D199,'Catalogue'!$A$3:$A$82,0)),""))</f>
        <v/>
      </c>
      <c r="I199" s="15">
        <f>IF($D199="","",IFERROR("Ø"&amp;INDEX('Catalogue'!$C$3:$C$82,MATCH($D199,'Catalogue'!$A$3:$A$82,0))&amp;" × "&amp;INDEX('Catalogue'!$D$3:$D$82,MATCH($D199,'Catalogue'!$A$3:$A$82,0)),""))</f>
        <v/>
      </c>
      <c r="J199" s="19">
        <f>IF($E199="","",IFERROR(INDEX('Stock by lot'!$G$3:$G$302,MATCH($E199,'Stock by lot'!$F$3:$F$302,0)),""))</f>
        <v/>
      </c>
      <c r="K199" s="15">
        <f>IF($E199="","",IF($J199="","Lot not in stock",IF(AND($A199&lt;&gt;"",$J199&lt;$A199),"Expired on the day","OK")))</f>
        <v/>
      </c>
      <c r="L199" s="14">
        <f>IF(OR($E199="",'Lot trace'!$B$4=""),"",IF($E199='Lot trace'!$B$4,COUNTIF($E$3:$E199,'Lot trace'!$B$4),""))</f>
        <v/>
      </c>
    </row>
    <row r="200">
      <c r="A200" s="5" t="n"/>
      <c r="B200" s="4" t="n"/>
      <c r="C200" s="18" t="n"/>
      <c r="D200" s="4" t="n"/>
      <c r="E200" s="18" t="n"/>
      <c r="F200" s="4" t="n"/>
      <c r="G200" s="4" t="n"/>
      <c r="H200" s="15">
        <f>IF($D200="","",IFERROR(INDEX('Catalogue'!$B$3:$B$82,MATCH($D200,'Catalogue'!$A$3:$A$82,0)),""))</f>
        <v/>
      </c>
      <c r="I200" s="15">
        <f>IF($D200="","",IFERROR("Ø"&amp;INDEX('Catalogue'!$C$3:$C$82,MATCH($D200,'Catalogue'!$A$3:$A$82,0))&amp;" × "&amp;INDEX('Catalogue'!$D$3:$D$82,MATCH($D200,'Catalogue'!$A$3:$A$82,0)),""))</f>
        <v/>
      </c>
      <c r="J200" s="19">
        <f>IF($E200="","",IFERROR(INDEX('Stock by lot'!$G$3:$G$302,MATCH($E200,'Stock by lot'!$F$3:$F$302,0)),""))</f>
        <v/>
      </c>
      <c r="K200" s="15">
        <f>IF($E200="","",IF($J200="","Lot not in stock",IF(AND($A200&lt;&gt;"",$J200&lt;$A200),"Expired on the day","OK")))</f>
        <v/>
      </c>
      <c r="L200" s="14">
        <f>IF(OR($E200="",'Lot trace'!$B$4=""),"",IF($E200='Lot trace'!$B$4,COUNTIF($E$3:$E200,'Lot trace'!$B$4),""))</f>
        <v/>
      </c>
    </row>
    <row r="201">
      <c r="A201" s="5" t="n"/>
      <c r="B201" s="4" t="n"/>
      <c r="C201" s="18" t="n"/>
      <c r="D201" s="4" t="n"/>
      <c r="E201" s="18" t="n"/>
      <c r="F201" s="4" t="n"/>
      <c r="G201" s="4" t="n"/>
      <c r="H201" s="15">
        <f>IF($D201="","",IFERROR(INDEX('Catalogue'!$B$3:$B$82,MATCH($D201,'Catalogue'!$A$3:$A$82,0)),""))</f>
        <v/>
      </c>
      <c r="I201" s="15">
        <f>IF($D201="","",IFERROR("Ø"&amp;INDEX('Catalogue'!$C$3:$C$82,MATCH($D201,'Catalogue'!$A$3:$A$82,0))&amp;" × "&amp;INDEX('Catalogue'!$D$3:$D$82,MATCH($D201,'Catalogue'!$A$3:$A$82,0)),""))</f>
        <v/>
      </c>
      <c r="J201" s="19">
        <f>IF($E201="","",IFERROR(INDEX('Stock by lot'!$G$3:$G$302,MATCH($E201,'Stock by lot'!$F$3:$F$302,0)),""))</f>
        <v/>
      </c>
      <c r="K201" s="15">
        <f>IF($E201="","",IF($J201="","Lot not in stock",IF(AND($A201&lt;&gt;"",$J201&lt;$A201),"Expired on the day","OK")))</f>
        <v/>
      </c>
      <c r="L201" s="14">
        <f>IF(OR($E201="",'Lot trace'!$B$4=""),"",IF($E201='Lot trace'!$B$4,COUNTIF($E$3:$E201,'Lot trace'!$B$4),""))</f>
        <v/>
      </c>
    </row>
    <row r="202">
      <c r="A202" s="5" t="n"/>
      <c r="B202" s="4" t="n"/>
      <c r="C202" s="18" t="n"/>
      <c r="D202" s="4" t="n"/>
      <c r="E202" s="18" t="n"/>
      <c r="F202" s="4" t="n"/>
      <c r="G202" s="4" t="n"/>
      <c r="H202" s="15">
        <f>IF($D202="","",IFERROR(INDEX('Catalogue'!$B$3:$B$82,MATCH($D202,'Catalogue'!$A$3:$A$82,0)),""))</f>
        <v/>
      </c>
      <c r="I202" s="15">
        <f>IF($D202="","",IFERROR("Ø"&amp;INDEX('Catalogue'!$C$3:$C$82,MATCH($D202,'Catalogue'!$A$3:$A$82,0))&amp;" × "&amp;INDEX('Catalogue'!$D$3:$D$82,MATCH($D202,'Catalogue'!$A$3:$A$82,0)),""))</f>
        <v/>
      </c>
      <c r="J202" s="19">
        <f>IF($E202="","",IFERROR(INDEX('Stock by lot'!$G$3:$G$302,MATCH($E202,'Stock by lot'!$F$3:$F$302,0)),""))</f>
        <v/>
      </c>
      <c r="K202" s="15">
        <f>IF($E202="","",IF($J202="","Lot not in stock",IF(AND($A202&lt;&gt;"",$J202&lt;$A202),"Expired on the day","OK")))</f>
        <v/>
      </c>
      <c r="L202" s="14">
        <f>IF(OR($E202="",'Lot trace'!$B$4=""),"",IF($E202='Lot trace'!$B$4,COUNTIF($E$3:$E202,'Lot trace'!$B$4),""))</f>
        <v/>
      </c>
    </row>
    <row r="203">
      <c r="A203" s="5" t="n"/>
      <c r="B203" s="4" t="n"/>
      <c r="C203" s="18" t="n"/>
      <c r="D203" s="4" t="n"/>
      <c r="E203" s="18" t="n"/>
      <c r="F203" s="4" t="n"/>
      <c r="G203" s="4" t="n"/>
      <c r="H203" s="15">
        <f>IF($D203="","",IFERROR(INDEX('Catalogue'!$B$3:$B$82,MATCH($D203,'Catalogue'!$A$3:$A$82,0)),""))</f>
        <v/>
      </c>
      <c r="I203" s="15">
        <f>IF($D203="","",IFERROR("Ø"&amp;INDEX('Catalogue'!$C$3:$C$82,MATCH($D203,'Catalogue'!$A$3:$A$82,0))&amp;" × "&amp;INDEX('Catalogue'!$D$3:$D$82,MATCH($D203,'Catalogue'!$A$3:$A$82,0)),""))</f>
        <v/>
      </c>
      <c r="J203" s="19">
        <f>IF($E203="","",IFERROR(INDEX('Stock by lot'!$G$3:$G$302,MATCH($E203,'Stock by lot'!$F$3:$F$302,0)),""))</f>
        <v/>
      </c>
      <c r="K203" s="15">
        <f>IF($E203="","",IF($J203="","Lot not in stock",IF(AND($A203&lt;&gt;"",$J203&lt;$A203),"Expired on the day","OK")))</f>
        <v/>
      </c>
      <c r="L203" s="14">
        <f>IF(OR($E203="",'Lot trace'!$B$4=""),"",IF($E203='Lot trace'!$B$4,COUNTIF($E$3:$E203,'Lot trace'!$B$4),""))</f>
        <v/>
      </c>
    </row>
    <row r="204">
      <c r="A204" s="5" t="n"/>
      <c r="B204" s="4" t="n"/>
      <c r="C204" s="18" t="n"/>
      <c r="D204" s="4" t="n"/>
      <c r="E204" s="18" t="n"/>
      <c r="F204" s="4" t="n"/>
      <c r="G204" s="4" t="n"/>
      <c r="H204" s="15">
        <f>IF($D204="","",IFERROR(INDEX('Catalogue'!$B$3:$B$82,MATCH($D204,'Catalogue'!$A$3:$A$82,0)),""))</f>
        <v/>
      </c>
      <c r="I204" s="15">
        <f>IF($D204="","",IFERROR("Ø"&amp;INDEX('Catalogue'!$C$3:$C$82,MATCH($D204,'Catalogue'!$A$3:$A$82,0))&amp;" × "&amp;INDEX('Catalogue'!$D$3:$D$82,MATCH($D204,'Catalogue'!$A$3:$A$82,0)),""))</f>
        <v/>
      </c>
      <c r="J204" s="19">
        <f>IF($E204="","",IFERROR(INDEX('Stock by lot'!$G$3:$G$302,MATCH($E204,'Stock by lot'!$F$3:$F$302,0)),""))</f>
        <v/>
      </c>
      <c r="K204" s="15">
        <f>IF($E204="","",IF($J204="","Lot not in stock",IF(AND($A204&lt;&gt;"",$J204&lt;$A204),"Expired on the day","OK")))</f>
        <v/>
      </c>
      <c r="L204" s="14">
        <f>IF(OR($E204="",'Lot trace'!$B$4=""),"",IF($E204='Lot trace'!$B$4,COUNTIF($E$3:$E204,'Lot trace'!$B$4),""))</f>
        <v/>
      </c>
    </row>
    <row r="205">
      <c r="A205" s="5" t="n"/>
      <c r="B205" s="4" t="n"/>
      <c r="C205" s="18" t="n"/>
      <c r="D205" s="4" t="n"/>
      <c r="E205" s="18" t="n"/>
      <c r="F205" s="4" t="n"/>
      <c r="G205" s="4" t="n"/>
      <c r="H205" s="15">
        <f>IF($D205="","",IFERROR(INDEX('Catalogue'!$B$3:$B$82,MATCH($D205,'Catalogue'!$A$3:$A$82,0)),""))</f>
        <v/>
      </c>
      <c r="I205" s="15">
        <f>IF($D205="","",IFERROR("Ø"&amp;INDEX('Catalogue'!$C$3:$C$82,MATCH($D205,'Catalogue'!$A$3:$A$82,0))&amp;" × "&amp;INDEX('Catalogue'!$D$3:$D$82,MATCH($D205,'Catalogue'!$A$3:$A$82,0)),""))</f>
        <v/>
      </c>
      <c r="J205" s="19">
        <f>IF($E205="","",IFERROR(INDEX('Stock by lot'!$G$3:$G$302,MATCH($E205,'Stock by lot'!$F$3:$F$302,0)),""))</f>
        <v/>
      </c>
      <c r="K205" s="15">
        <f>IF($E205="","",IF($J205="","Lot not in stock",IF(AND($A205&lt;&gt;"",$J205&lt;$A205),"Expired on the day","OK")))</f>
        <v/>
      </c>
      <c r="L205" s="14">
        <f>IF(OR($E205="",'Lot trace'!$B$4=""),"",IF($E205='Lot trace'!$B$4,COUNTIF($E$3:$E205,'Lot trace'!$B$4),""))</f>
        <v/>
      </c>
    </row>
    <row r="206">
      <c r="A206" s="5" t="n"/>
      <c r="B206" s="4" t="n"/>
      <c r="C206" s="18" t="n"/>
      <c r="D206" s="4" t="n"/>
      <c r="E206" s="18" t="n"/>
      <c r="F206" s="4" t="n"/>
      <c r="G206" s="4" t="n"/>
      <c r="H206" s="15">
        <f>IF($D206="","",IFERROR(INDEX('Catalogue'!$B$3:$B$82,MATCH($D206,'Catalogue'!$A$3:$A$82,0)),""))</f>
        <v/>
      </c>
      <c r="I206" s="15">
        <f>IF($D206="","",IFERROR("Ø"&amp;INDEX('Catalogue'!$C$3:$C$82,MATCH($D206,'Catalogue'!$A$3:$A$82,0))&amp;" × "&amp;INDEX('Catalogue'!$D$3:$D$82,MATCH($D206,'Catalogue'!$A$3:$A$82,0)),""))</f>
        <v/>
      </c>
      <c r="J206" s="19">
        <f>IF($E206="","",IFERROR(INDEX('Stock by lot'!$G$3:$G$302,MATCH($E206,'Stock by lot'!$F$3:$F$302,0)),""))</f>
        <v/>
      </c>
      <c r="K206" s="15">
        <f>IF($E206="","",IF($J206="","Lot not in stock",IF(AND($A206&lt;&gt;"",$J206&lt;$A206),"Expired on the day","OK")))</f>
        <v/>
      </c>
      <c r="L206" s="14">
        <f>IF(OR($E206="",'Lot trace'!$B$4=""),"",IF($E206='Lot trace'!$B$4,COUNTIF($E$3:$E206,'Lot trace'!$B$4),""))</f>
        <v/>
      </c>
    </row>
    <row r="207">
      <c r="A207" s="5" t="n"/>
      <c r="B207" s="4" t="n"/>
      <c r="C207" s="18" t="n"/>
      <c r="D207" s="4" t="n"/>
      <c r="E207" s="18" t="n"/>
      <c r="F207" s="4" t="n"/>
      <c r="G207" s="4" t="n"/>
      <c r="H207" s="15">
        <f>IF($D207="","",IFERROR(INDEX('Catalogue'!$B$3:$B$82,MATCH($D207,'Catalogue'!$A$3:$A$82,0)),""))</f>
        <v/>
      </c>
      <c r="I207" s="15">
        <f>IF($D207="","",IFERROR("Ø"&amp;INDEX('Catalogue'!$C$3:$C$82,MATCH($D207,'Catalogue'!$A$3:$A$82,0))&amp;" × "&amp;INDEX('Catalogue'!$D$3:$D$82,MATCH($D207,'Catalogue'!$A$3:$A$82,0)),""))</f>
        <v/>
      </c>
      <c r="J207" s="19">
        <f>IF($E207="","",IFERROR(INDEX('Stock by lot'!$G$3:$G$302,MATCH($E207,'Stock by lot'!$F$3:$F$302,0)),""))</f>
        <v/>
      </c>
      <c r="K207" s="15">
        <f>IF($E207="","",IF($J207="","Lot not in stock",IF(AND($A207&lt;&gt;"",$J207&lt;$A207),"Expired on the day","OK")))</f>
        <v/>
      </c>
      <c r="L207" s="14">
        <f>IF(OR($E207="",'Lot trace'!$B$4=""),"",IF($E207='Lot trace'!$B$4,COUNTIF($E$3:$E207,'Lot trace'!$B$4),""))</f>
        <v/>
      </c>
    </row>
    <row r="208">
      <c r="A208" s="5" t="n"/>
      <c r="B208" s="4" t="n"/>
      <c r="C208" s="18" t="n"/>
      <c r="D208" s="4" t="n"/>
      <c r="E208" s="18" t="n"/>
      <c r="F208" s="4" t="n"/>
      <c r="G208" s="4" t="n"/>
      <c r="H208" s="15">
        <f>IF($D208="","",IFERROR(INDEX('Catalogue'!$B$3:$B$82,MATCH($D208,'Catalogue'!$A$3:$A$82,0)),""))</f>
        <v/>
      </c>
      <c r="I208" s="15">
        <f>IF($D208="","",IFERROR("Ø"&amp;INDEX('Catalogue'!$C$3:$C$82,MATCH($D208,'Catalogue'!$A$3:$A$82,0))&amp;" × "&amp;INDEX('Catalogue'!$D$3:$D$82,MATCH($D208,'Catalogue'!$A$3:$A$82,0)),""))</f>
        <v/>
      </c>
      <c r="J208" s="19">
        <f>IF($E208="","",IFERROR(INDEX('Stock by lot'!$G$3:$G$302,MATCH($E208,'Stock by lot'!$F$3:$F$302,0)),""))</f>
        <v/>
      </c>
      <c r="K208" s="15">
        <f>IF($E208="","",IF($J208="","Lot not in stock",IF(AND($A208&lt;&gt;"",$J208&lt;$A208),"Expired on the day","OK")))</f>
        <v/>
      </c>
      <c r="L208" s="14">
        <f>IF(OR($E208="",'Lot trace'!$B$4=""),"",IF($E208='Lot trace'!$B$4,COUNTIF($E$3:$E208,'Lot trace'!$B$4),""))</f>
        <v/>
      </c>
    </row>
    <row r="209">
      <c r="A209" s="5" t="n"/>
      <c r="B209" s="4" t="n"/>
      <c r="C209" s="18" t="n"/>
      <c r="D209" s="4" t="n"/>
      <c r="E209" s="18" t="n"/>
      <c r="F209" s="4" t="n"/>
      <c r="G209" s="4" t="n"/>
      <c r="H209" s="15">
        <f>IF($D209="","",IFERROR(INDEX('Catalogue'!$B$3:$B$82,MATCH($D209,'Catalogue'!$A$3:$A$82,0)),""))</f>
        <v/>
      </c>
      <c r="I209" s="15">
        <f>IF($D209="","",IFERROR("Ø"&amp;INDEX('Catalogue'!$C$3:$C$82,MATCH($D209,'Catalogue'!$A$3:$A$82,0))&amp;" × "&amp;INDEX('Catalogue'!$D$3:$D$82,MATCH($D209,'Catalogue'!$A$3:$A$82,0)),""))</f>
        <v/>
      </c>
      <c r="J209" s="19">
        <f>IF($E209="","",IFERROR(INDEX('Stock by lot'!$G$3:$G$302,MATCH($E209,'Stock by lot'!$F$3:$F$302,0)),""))</f>
        <v/>
      </c>
      <c r="K209" s="15">
        <f>IF($E209="","",IF($J209="","Lot not in stock",IF(AND($A209&lt;&gt;"",$J209&lt;$A209),"Expired on the day","OK")))</f>
        <v/>
      </c>
      <c r="L209" s="14">
        <f>IF(OR($E209="",'Lot trace'!$B$4=""),"",IF($E209='Lot trace'!$B$4,COUNTIF($E$3:$E209,'Lot trace'!$B$4),""))</f>
        <v/>
      </c>
    </row>
    <row r="210">
      <c r="A210" s="5" t="n"/>
      <c r="B210" s="4" t="n"/>
      <c r="C210" s="18" t="n"/>
      <c r="D210" s="4" t="n"/>
      <c r="E210" s="18" t="n"/>
      <c r="F210" s="4" t="n"/>
      <c r="G210" s="4" t="n"/>
      <c r="H210" s="15">
        <f>IF($D210="","",IFERROR(INDEX('Catalogue'!$B$3:$B$82,MATCH($D210,'Catalogue'!$A$3:$A$82,0)),""))</f>
        <v/>
      </c>
      <c r="I210" s="15">
        <f>IF($D210="","",IFERROR("Ø"&amp;INDEX('Catalogue'!$C$3:$C$82,MATCH($D210,'Catalogue'!$A$3:$A$82,0))&amp;" × "&amp;INDEX('Catalogue'!$D$3:$D$82,MATCH($D210,'Catalogue'!$A$3:$A$82,0)),""))</f>
        <v/>
      </c>
      <c r="J210" s="19">
        <f>IF($E210="","",IFERROR(INDEX('Stock by lot'!$G$3:$G$302,MATCH($E210,'Stock by lot'!$F$3:$F$302,0)),""))</f>
        <v/>
      </c>
      <c r="K210" s="15">
        <f>IF($E210="","",IF($J210="","Lot not in stock",IF(AND($A210&lt;&gt;"",$J210&lt;$A210),"Expired on the day","OK")))</f>
        <v/>
      </c>
      <c r="L210" s="14">
        <f>IF(OR($E210="",'Lot trace'!$B$4=""),"",IF($E210='Lot trace'!$B$4,COUNTIF($E$3:$E210,'Lot trace'!$B$4),""))</f>
        <v/>
      </c>
    </row>
    <row r="211">
      <c r="A211" s="5" t="n"/>
      <c r="B211" s="4" t="n"/>
      <c r="C211" s="18" t="n"/>
      <c r="D211" s="4" t="n"/>
      <c r="E211" s="18" t="n"/>
      <c r="F211" s="4" t="n"/>
      <c r="G211" s="4" t="n"/>
      <c r="H211" s="15">
        <f>IF($D211="","",IFERROR(INDEX('Catalogue'!$B$3:$B$82,MATCH($D211,'Catalogue'!$A$3:$A$82,0)),""))</f>
        <v/>
      </c>
      <c r="I211" s="15">
        <f>IF($D211="","",IFERROR("Ø"&amp;INDEX('Catalogue'!$C$3:$C$82,MATCH($D211,'Catalogue'!$A$3:$A$82,0))&amp;" × "&amp;INDEX('Catalogue'!$D$3:$D$82,MATCH($D211,'Catalogue'!$A$3:$A$82,0)),""))</f>
        <v/>
      </c>
      <c r="J211" s="19">
        <f>IF($E211="","",IFERROR(INDEX('Stock by lot'!$G$3:$G$302,MATCH($E211,'Stock by lot'!$F$3:$F$302,0)),""))</f>
        <v/>
      </c>
      <c r="K211" s="15">
        <f>IF($E211="","",IF($J211="","Lot not in stock",IF(AND($A211&lt;&gt;"",$J211&lt;$A211),"Expired on the day","OK")))</f>
        <v/>
      </c>
      <c r="L211" s="14">
        <f>IF(OR($E211="",'Lot trace'!$B$4=""),"",IF($E211='Lot trace'!$B$4,COUNTIF($E$3:$E211,'Lot trace'!$B$4),""))</f>
        <v/>
      </c>
    </row>
    <row r="212">
      <c r="A212" s="5" t="n"/>
      <c r="B212" s="4" t="n"/>
      <c r="C212" s="18" t="n"/>
      <c r="D212" s="4" t="n"/>
      <c r="E212" s="18" t="n"/>
      <c r="F212" s="4" t="n"/>
      <c r="G212" s="4" t="n"/>
      <c r="H212" s="15">
        <f>IF($D212="","",IFERROR(INDEX('Catalogue'!$B$3:$B$82,MATCH($D212,'Catalogue'!$A$3:$A$82,0)),""))</f>
        <v/>
      </c>
      <c r="I212" s="15">
        <f>IF($D212="","",IFERROR("Ø"&amp;INDEX('Catalogue'!$C$3:$C$82,MATCH($D212,'Catalogue'!$A$3:$A$82,0))&amp;" × "&amp;INDEX('Catalogue'!$D$3:$D$82,MATCH($D212,'Catalogue'!$A$3:$A$82,0)),""))</f>
        <v/>
      </c>
      <c r="J212" s="19">
        <f>IF($E212="","",IFERROR(INDEX('Stock by lot'!$G$3:$G$302,MATCH($E212,'Stock by lot'!$F$3:$F$302,0)),""))</f>
        <v/>
      </c>
      <c r="K212" s="15">
        <f>IF($E212="","",IF($J212="","Lot not in stock",IF(AND($A212&lt;&gt;"",$J212&lt;$A212),"Expired on the day","OK")))</f>
        <v/>
      </c>
      <c r="L212" s="14">
        <f>IF(OR($E212="",'Lot trace'!$B$4=""),"",IF($E212='Lot trace'!$B$4,COUNTIF($E$3:$E212,'Lot trace'!$B$4),""))</f>
        <v/>
      </c>
    </row>
    <row r="213">
      <c r="A213" s="5" t="n"/>
      <c r="B213" s="4" t="n"/>
      <c r="C213" s="18" t="n"/>
      <c r="D213" s="4" t="n"/>
      <c r="E213" s="18" t="n"/>
      <c r="F213" s="4" t="n"/>
      <c r="G213" s="4" t="n"/>
      <c r="H213" s="15">
        <f>IF($D213="","",IFERROR(INDEX('Catalogue'!$B$3:$B$82,MATCH($D213,'Catalogue'!$A$3:$A$82,0)),""))</f>
        <v/>
      </c>
      <c r="I213" s="15">
        <f>IF($D213="","",IFERROR("Ø"&amp;INDEX('Catalogue'!$C$3:$C$82,MATCH($D213,'Catalogue'!$A$3:$A$82,0))&amp;" × "&amp;INDEX('Catalogue'!$D$3:$D$82,MATCH($D213,'Catalogue'!$A$3:$A$82,0)),""))</f>
        <v/>
      </c>
      <c r="J213" s="19">
        <f>IF($E213="","",IFERROR(INDEX('Stock by lot'!$G$3:$G$302,MATCH($E213,'Stock by lot'!$F$3:$F$302,0)),""))</f>
        <v/>
      </c>
      <c r="K213" s="15">
        <f>IF($E213="","",IF($J213="","Lot not in stock",IF(AND($A213&lt;&gt;"",$J213&lt;$A213),"Expired on the day","OK")))</f>
        <v/>
      </c>
      <c r="L213" s="14">
        <f>IF(OR($E213="",'Lot trace'!$B$4=""),"",IF($E213='Lot trace'!$B$4,COUNTIF($E$3:$E213,'Lot trace'!$B$4),""))</f>
        <v/>
      </c>
    </row>
    <row r="214">
      <c r="A214" s="5" t="n"/>
      <c r="B214" s="4" t="n"/>
      <c r="C214" s="18" t="n"/>
      <c r="D214" s="4" t="n"/>
      <c r="E214" s="18" t="n"/>
      <c r="F214" s="4" t="n"/>
      <c r="G214" s="4" t="n"/>
      <c r="H214" s="15">
        <f>IF($D214="","",IFERROR(INDEX('Catalogue'!$B$3:$B$82,MATCH($D214,'Catalogue'!$A$3:$A$82,0)),""))</f>
        <v/>
      </c>
      <c r="I214" s="15">
        <f>IF($D214="","",IFERROR("Ø"&amp;INDEX('Catalogue'!$C$3:$C$82,MATCH($D214,'Catalogue'!$A$3:$A$82,0))&amp;" × "&amp;INDEX('Catalogue'!$D$3:$D$82,MATCH($D214,'Catalogue'!$A$3:$A$82,0)),""))</f>
        <v/>
      </c>
      <c r="J214" s="19">
        <f>IF($E214="","",IFERROR(INDEX('Stock by lot'!$G$3:$G$302,MATCH($E214,'Stock by lot'!$F$3:$F$302,0)),""))</f>
        <v/>
      </c>
      <c r="K214" s="15">
        <f>IF($E214="","",IF($J214="","Lot not in stock",IF(AND($A214&lt;&gt;"",$J214&lt;$A214),"Expired on the day","OK")))</f>
        <v/>
      </c>
      <c r="L214" s="14">
        <f>IF(OR($E214="",'Lot trace'!$B$4=""),"",IF($E214='Lot trace'!$B$4,COUNTIF($E$3:$E214,'Lot trace'!$B$4),""))</f>
        <v/>
      </c>
    </row>
    <row r="215">
      <c r="A215" s="5" t="n"/>
      <c r="B215" s="4" t="n"/>
      <c r="C215" s="18" t="n"/>
      <c r="D215" s="4" t="n"/>
      <c r="E215" s="18" t="n"/>
      <c r="F215" s="4" t="n"/>
      <c r="G215" s="4" t="n"/>
      <c r="H215" s="15">
        <f>IF($D215="","",IFERROR(INDEX('Catalogue'!$B$3:$B$82,MATCH($D215,'Catalogue'!$A$3:$A$82,0)),""))</f>
        <v/>
      </c>
      <c r="I215" s="15">
        <f>IF($D215="","",IFERROR("Ø"&amp;INDEX('Catalogue'!$C$3:$C$82,MATCH($D215,'Catalogue'!$A$3:$A$82,0))&amp;" × "&amp;INDEX('Catalogue'!$D$3:$D$82,MATCH($D215,'Catalogue'!$A$3:$A$82,0)),""))</f>
        <v/>
      </c>
      <c r="J215" s="19">
        <f>IF($E215="","",IFERROR(INDEX('Stock by lot'!$G$3:$G$302,MATCH($E215,'Stock by lot'!$F$3:$F$302,0)),""))</f>
        <v/>
      </c>
      <c r="K215" s="15">
        <f>IF($E215="","",IF($J215="","Lot not in stock",IF(AND($A215&lt;&gt;"",$J215&lt;$A215),"Expired on the day","OK")))</f>
        <v/>
      </c>
      <c r="L215" s="14">
        <f>IF(OR($E215="",'Lot trace'!$B$4=""),"",IF($E215='Lot trace'!$B$4,COUNTIF($E$3:$E215,'Lot trace'!$B$4),""))</f>
        <v/>
      </c>
    </row>
    <row r="216">
      <c r="A216" s="5" t="n"/>
      <c r="B216" s="4" t="n"/>
      <c r="C216" s="18" t="n"/>
      <c r="D216" s="4" t="n"/>
      <c r="E216" s="18" t="n"/>
      <c r="F216" s="4" t="n"/>
      <c r="G216" s="4" t="n"/>
      <c r="H216" s="15">
        <f>IF($D216="","",IFERROR(INDEX('Catalogue'!$B$3:$B$82,MATCH($D216,'Catalogue'!$A$3:$A$82,0)),""))</f>
        <v/>
      </c>
      <c r="I216" s="15">
        <f>IF($D216="","",IFERROR("Ø"&amp;INDEX('Catalogue'!$C$3:$C$82,MATCH($D216,'Catalogue'!$A$3:$A$82,0))&amp;" × "&amp;INDEX('Catalogue'!$D$3:$D$82,MATCH($D216,'Catalogue'!$A$3:$A$82,0)),""))</f>
        <v/>
      </c>
      <c r="J216" s="19">
        <f>IF($E216="","",IFERROR(INDEX('Stock by lot'!$G$3:$G$302,MATCH($E216,'Stock by lot'!$F$3:$F$302,0)),""))</f>
        <v/>
      </c>
      <c r="K216" s="15">
        <f>IF($E216="","",IF($J216="","Lot not in stock",IF(AND($A216&lt;&gt;"",$J216&lt;$A216),"Expired on the day","OK")))</f>
        <v/>
      </c>
      <c r="L216" s="14">
        <f>IF(OR($E216="",'Lot trace'!$B$4=""),"",IF($E216='Lot trace'!$B$4,COUNTIF($E$3:$E216,'Lot trace'!$B$4),""))</f>
        <v/>
      </c>
    </row>
    <row r="217">
      <c r="A217" s="5" t="n"/>
      <c r="B217" s="4" t="n"/>
      <c r="C217" s="18" t="n"/>
      <c r="D217" s="4" t="n"/>
      <c r="E217" s="18" t="n"/>
      <c r="F217" s="4" t="n"/>
      <c r="G217" s="4" t="n"/>
      <c r="H217" s="15">
        <f>IF($D217="","",IFERROR(INDEX('Catalogue'!$B$3:$B$82,MATCH($D217,'Catalogue'!$A$3:$A$82,0)),""))</f>
        <v/>
      </c>
      <c r="I217" s="15">
        <f>IF($D217="","",IFERROR("Ø"&amp;INDEX('Catalogue'!$C$3:$C$82,MATCH($D217,'Catalogue'!$A$3:$A$82,0))&amp;" × "&amp;INDEX('Catalogue'!$D$3:$D$82,MATCH($D217,'Catalogue'!$A$3:$A$82,0)),""))</f>
        <v/>
      </c>
      <c r="J217" s="19">
        <f>IF($E217="","",IFERROR(INDEX('Stock by lot'!$G$3:$G$302,MATCH($E217,'Stock by lot'!$F$3:$F$302,0)),""))</f>
        <v/>
      </c>
      <c r="K217" s="15">
        <f>IF($E217="","",IF($J217="","Lot not in stock",IF(AND($A217&lt;&gt;"",$J217&lt;$A217),"Expired on the day","OK")))</f>
        <v/>
      </c>
      <c r="L217" s="14">
        <f>IF(OR($E217="",'Lot trace'!$B$4=""),"",IF($E217='Lot trace'!$B$4,COUNTIF($E$3:$E217,'Lot trace'!$B$4),""))</f>
        <v/>
      </c>
    </row>
    <row r="218">
      <c r="A218" s="5" t="n"/>
      <c r="B218" s="4" t="n"/>
      <c r="C218" s="18" t="n"/>
      <c r="D218" s="4" t="n"/>
      <c r="E218" s="18" t="n"/>
      <c r="F218" s="4" t="n"/>
      <c r="G218" s="4" t="n"/>
      <c r="H218" s="15">
        <f>IF($D218="","",IFERROR(INDEX('Catalogue'!$B$3:$B$82,MATCH($D218,'Catalogue'!$A$3:$A$82,0)),""))</f>
        <v/>
      </c>
      <c r="I218" s="15">
        <f>IF($D218="","",IFERROR("Ø"&amp;INDEX('Catalogue'!$C$3:$C$82,MATCH($D218,'Catalogue'!$A$3:$A$82,0))&amp;" × "&amp;INDEX('Catalogue'!$D$3:$D$82,MATCH($D218,'Catalogue'!$A$3:$A$82,0)),""))</f>
        <v/>
      </c>
      <c r="J218" s="19">
        <f>IF($E218="","",IFERROR(INDEX('Stock by lot'!$G$3:$G$302,MATCH($E218,'Stock by lot'!$F$3:$F$302,0)),""))</f>
        <v/>
      </c>
      <c r="K218" s="15">
        <f>IF($E218="","",IF($J218="","Lot not in stock",IF(AND($A218&lt;&gt;"",$J218&lt;$A218),"Expired on the day","OK")))</f>
        <v/>
      </c>
      <c r="L218" s="14">
        <f>IF(OR($E218="",'Lot trace'!$B$4=""),"",IF($E218='Lot trace'!$B$4,COUNTIF($E$3:$E218,'Lot trace'!$B$4),""))</f>
        <v/>
      </c>
    </row>
    <row r="219">
      <c r="A219" s="5" t="n"/>
      <c r="B219" s="4" t="n"/>
      <c r="C219" s="18" t="n"/>
      <c r="D219" s="4" t="n"/>
      <c r="E219" s="18" t="n"/>
      <c r="F219" s="4" t="n"/>
      <c r="G219" s="4" t="n"/>
      <c r="H219" s="15">
        <f>IF($D219="","",IFERROR(INDEX('Catalogue'!$B$3:$B$82,MATCH($D219,'Catalogue'!$A$3:$A$82,0)),""))</f>
        <v/>
      </c>
      <c r="I219" s="15">
        <f>IF($D219="","",IFERROR("Ø"&amp;INDEX('Catalogue'!$C$3:$C$82,MATCH($D219,'Catalogue'!$A$3:$A$82,0))&amp;" × "&amp;INDEX('Catalogue'!$D$3:$D$82,MATCH($D219,'Catalogue'!$A$3:$A$82,0)),""))</f>
        <v/>
      </c>
      <c r="J219" s="19">
        <f>IF($E219="","",IFERROR(INDEX('Stock by lot'!$G$3:$G$302,MATCH($E219,'Stock by lot'!$F$3:$F$302,0)),""))</f>
        <v/>
      </c>
      <c r="K219" s="15">
        <f>IF($E219="","",IF($J219="","Lot not in stock",IF(AND($A219&lt;&gt;"",$J219&lt;$A219),"Expired on the day","OK")))</f>
        <v/>
      </c>
      <c r="L219" s="14">
        <f>IF(OR($E219="",'Lot trace'!$B$4=""),"",IF($E219='Lot trace'!$B$4,COUNTIF($E$3:$E219,'Lot trace'!$B$4),""))</f>
        <v/>
      </c>
    </row>
    <row r="220">
      <c r="A220" s="5" t="n"/>
      <c r="B220" s="4" t="n"/>
      <c r="C220" s="18" t="n"/>
      <c r="D220" s="4" t="n"/>
      <c r="E220" s="18" t="n"/>
      <c r="F220" s="4" t="n"/>
      <c r="G220" s="4" t="n"/>
      <c r="H220" s="15">
        <f>IF($D220="","",IFERROR(INDEX('Catalogue'!$B$3:$B$82,MATCH($D220,'Catalogue'!$A$3:$A$82,0)),""))</f>
        <v/>
      </c>
      <c r="I220" s="15">
        <f>IF($D220="","",IFERROR("Ø"&amp;INDEX('Catalogue'!$C$3:$C$82,MATCH($D220,'Catalogue'!$A$3:$A$82,0))&amp;" × "&amp;INDEX('Catalogue'!$D$3:$D$82,MATCH($D220,'Catalogue'!$A$3:$A$82,0)),""))</f>
        <v/>
      </c>
      <c r="J220" s="19">
        <f>IF($E220="","",IFERROR(INDEX('Stock by lot'!$G$3:$G$302,MATCH($E220,'Stock by lot'!$F$3:$F$302,0)),""))</f>
        <v/>
      </c>
      <c r="K220" s="15">
        <f>IF($E220="","",IF($J220="","Lot not in stock",IF(AND($A220&lt;&gt;"",$J220&lt;$A220),"Expired on the day","OK")))</f>
        <v/>
      </c>
      <c r="L220" s="14">
        <f>IF(OR($E220="",'Lot trace'!$B$4=""),"",IF($E220='Lot trace'!$B$4,COUNTIF($E$3:$E220,'Lot trace'!$B$4),""))</f>
        <v/>
      </c>
    </row>
    <row r="221">
      <c r="A221" s="5" t="n"/>
      <c r="B221" s="4" t="n"/>
      <c r="C221" s="18" t="n"/>
      <c r="D221" s="4" t="n"/>
      <c r="E221" s="18" t="n"/>
      <c r="F221" s="4" t="n"/>
      <c r="G221" s="4" t="n"/>
      <c r="H221" s="15">
        <f>IF($D221="","",IFERROR(INDEX('Catalogue'!$B$3:$B$82,MATCH($D221,'Catalogue'!$A$3:$A$82,0)),""))</f>
        <v/>
      </c>
      <c r="I221" s="15">
        <f>IF($D221="","",IFERROR("Ø"&amp;INDEX('Catalogue'!$C$3:$C$82,MATCH($D221,'Catalogue'!$A$3:$A$82,0))&amp;" × "&amp;INDEX('Catalogue'!$D$3:$D$82,MATCH($D221,'Catalogue'!$A$3:$A$82,0)),""))</f>
        <v/>
      </c>
      <c r="J221" s="19">
        <f>IF($E221="","",IFERROR(INDEX('Stock by lot'!$G$3:$G$302,MATCH($E221,'Stock by lot'!$F$3:$F$302,0)),""))</f>
        <v/>
      </c>
      <c r="K221" s="15">
        <f>IF($E221="","",IF($J221="","Lot not in stock",IF(AND($A221&lt;&gt;"",$J221&lt;$A221),"Expired on the day","OK")))</f>
        <v/>
      </c>
      <c r="L221" s="14">
        <f>IF(OR($E221="",'Lot trace'!$B$4=""),"",IF($E221='Lot trace'!$B$4,COUNTIF($E$3:$E221,'Lot trace'!$B$4),""))</f>
        <v/>
      </c>
    </row>
    <row r="222">
      <c r="A222" s="5" t="n"/>
      <c r="B222" s="4" t="n"/>
      <c r="C222" s="18" t="n"/>
      <c r="D222" s="4" t="n"/>
      <c r="E222" s="18" t="n"/>
      <c r="F222" s="4" t="n"/>
      <c r="G222" s="4" t="n"/>
      <c r="H222" s="15">
        <f>IF($D222="","",IFERROR(INDEX('Catalogue'!$B$3:$B$82,MATCH($D222,'Catalogue'!$A$3:$A$82,0)),""))</f>
        <v/>
      </c>
      <c r="I222" s="15">
        <f>IF($D222="","",IFERROR("Ø"&amp;INDEX('Catalogue'!$C$3:$C$82,MATCH($D222,'Catalogue'!$A$3:$A$82,0))&amp;" × "&amp;INDEX('Catalogue'!$D$3:$D$82,MATCH($D222,'Catalogue'!$A$3:$A$82,0)),""))</f>
        <v/>
      </c>
      <c r="J222" s="19">
        <f>IF($E222="","",IFERROR(INDEX('Stock by lot'!$G$3:$G$302,MATCH($E222,'Stock by lot'!$F$3:$F$302,0)),""))</f>
        <v/>
      </c>
      <c r="K222" s="15">
        <f>IF($E222="","",IF($J222="","Lot not in stock",IF(AND($A222&lt;&gt;"",$J222&lt;$A222),"Expired on the day","OK")))</f>
        <v/>
      </c>
      <c r="L222" s="14">
        <f>IF(OR($E222="",'Lot trace'!$B$4=""),"",IF($E222='Lot trace'!$B$4,COUNTIF($E$3:$E222,'Lot trace'!$B$4),""))</f>
        <v/>
      </c>
    </row>
    <row r="223">
      <c r="A223" s="5" t="n"/>
      <c r="B223" s="4" t="n"/>
      <c r="C223" s="18" t="n"/>
      <c r="D223" s="4" t="n"/>
      <c r="E223" s="18" t="n"/>
      <c r="F223" s="4" t="n"/>
      <c r="G223" s="4" t="n"/>
      <c r="H223" s="15">
        <f>IF($D223="","",IFERROR(INDEX('Catalogue'!$B$3:$B$82,MATCH($D223,'Catalogue'!$A$3:$A$82,0)),""))</f>
        <v/>
      </c>
      <c r="I223" s="15">
        <f>IF($D223="","",IFERROR("Ø"&amp;INDEX('Catalogue'!$C$3:$C$82,MATCH($D223,'Catalogue'!$A$3:$A$82,0))&amp;" × "&amp;INDEX('Catalogue'!$D$3:$D$82,MATCH($D223,'Catalogue'!$A$3:$A$82,0)),""))</f>
        <v/>
      </c>
      <c r="J223" s="19">
        <f>IF($E223="","",IFERROR(INDEX('Stock by lot'!$G$3:$G$302,MATCH($E223,'Stock by lot'!$F$3:$F$302,0)),""))</f>
        <v/>
      </c>
      <c r="K223" s="15">
        <f>IF($E223="","",IF($J223="","Lot not in stock",IF(AND($A223&lt;&gt;"",$J223&lt;$A223),"Expired on the day","OK")))</f>
        <v/>
      </c>
      <c r="L223" s="14">
        <f>IF(OR($E223="",'Lot trace'!$B$4=""),"",IF($E223='Lot trace'!$B$4,COUNTIF($E$3:$E223,'Lot trace'!$B$4),""))</f>
        <v/>
      </c>
    </row>
    <row r="224">
      <c r="A224" s="5" t="n"/>
      <c r="B224" s="4" t="n"/>
      <c r="C224" s="18" t="n"/>
      <c r="D224" s="4" t="n"/>
      <c r="E224" s="18" t="n"/>
      <c r="F224" s="4" t="n"/>
      <c r="G224" s="4" t="n"/>
      <c r="H224" s="15">
        <f>IF($D224="","",IFERROR(INDEX('Catalogue'!$B$3:$B$82,MATCH($D224,'Catalogue'!$A$3:$A$82,0)),""))</f>
        <v/>
      </c>
      <c r="I224" s="15">
        <f>IF($D224="","",IFERROR("Ø"&amp;INDEX('Catalogue'!$C$3:$C$82,MATCH($D224,'Catalogue'!$A$3:$A$82,0))&amp;" × "&amp;INDEX('Catalogue'!$D$3:$D$82,MATCH($D224,'Catalogue'!$A$3:$A$82,0)),""))</f>
        <v/>
      </c>
      <c r="J224" s="19">
        <f>IF($E224="","",IFERROR(INDEX('Stock by lot'!$G$3:$G$302,MATCH($E224,'Stock by lot'!$F$3:$F$302,0)),""))</f>
        <v/>
      </c>
      <c r="K224" s="15">
        <f>IF($E224="","",IF($J224="","Lot not in stock",IF(AND($A224&lt;&gt;"",$J224&lt;$A224),"Expired on the day","OK")))</f>
        <v/>
      </c>
      <c r="L224" s="14">
        <f>IF(OR($E224="",'Lot trace'!$B$4=""),"",IF($E224='Lot trace'!$B$4,COUNTIF($E$3:$E224,'Lot trace'!$B$4),""))</f>
        <v/>
      </c>
    </row>
    <row r="225">
      <c r="A225" s="5" t="n"/>
      <c r="B225" s="4" t="n"/>
      <c r="C225" s="18" t="n"/>
      <c r="D225" s="4" t="n"/>
      <c r="E225" s="18" t="n"/>
      <c r="F225" s="4" t="n"/>
      <c r="G225" s="4" t="n"/>
      <c r="H225" s="15">
        <f>IF($D225="","",IFERROR(INDEX('Catalogue'!$B$3:$B$82,MATCH($D225,'Catalogue'!$A$3:$A$82,0)),""))</f>
        <v/>
      </c>
      <c r="I225" s="15">
        <f>IF($D225="","",IFERROR("Ø"&amp;INDEX('Catalogue'!$C$3:$C$82,MATCH($D225,'Catalogue'!$A$3:$A$82,0))&amp;" × "&amp;INDEX('Catalogue'!$D$3:$D$82,MATCH($D225,'Catalogue'!$A$3:$A$82,0)),""))</f>
        <v/>
      </c>
      <c r="J225" s="19">
        <f>IF($E225="","",IFERROR(INDEX('Stock by lot'!$G$3:$G$302,MATCH($E225,'Stock by lot'!$F$3:$F$302,0)),""))</f>
        <v/>
      </c>
      <c r="K225" s="15">
        <f>IF($E225="","",IF($J225="","Lot not in stock",IF(AND($A225&lt;&gt;"",$J225&lt;$A225),"Expired on the day","OK")))</f>
        <v/>
      </c>
      <c r="L225" s="14">
        <f>IF(OR($E225="",'Lot trace'!$B$4=""),"",IF($E225='Lot trace'!$B$4,COUNTIF($E$3:$E225,'Lot trace'!$B$4),""))</f>
        <v/>
      </c>
    </row>
    <row r="226">
      <c r="A226" s="5" t="n"/>
      <c r="B226" s="4" t="n"/>
      <c r="C226" s="18" t="n"/>
      <c r="D226" s="4" t="n"/>
      <c r="E226" s="18" t="n"/>
      <c r="F226" s="4" t="n"/>
      <c r="G226" s="4" t="n"/>
      <c r="H226" s="15">
        <f>IF($D226="","",IFERROR(INDEX('Catalogue'!$B$3:$B$82,MATCH($D226,'Catalogue'!$A$3:$A$82,0)),""))</f>
        <v/>
      </c>
      <c r="I226" s="15">
        <f>IF($D226="","",IFERROR("Ø"&amp;INDEX('Catalogue'!$C$3:$C$82,MATCH($D226,'Catalogue'!$A$3:$A$82,0))&amp;" × "&amp;INDEX('Catalogue'!$D$3:$D$82,MATCH($D226,'Catalogue'!$A$3:$A$82,0)),""))</f>
        <v/>
      </c>
      <c r="J226" s="19">
        <f>IF($E226="","",IFERROR(INDEX('Stock by lot'!$G$3:$G$302,MATCH($E226,'Stock by lot'!$F$3:$F$302,0)),""))</f>
        <v/>
      </c>
      <c r="K226" s="15">
        <f>IF($E226="","",IF($J226="","Lot not in stock",IF(AND($A226&lt;&gt;"",$J226&lt;$A226),"Expired on the day","OK")))</f>
        <v/>
      </c>
      <c r="L226" s="14">
        <f>IF(OR($E226="",'Lot trace'!$B$4=""),"",IF($E226='Lot trace'!$B$4,COUNTIF($E$3:$E226,'Lot trace'!$B$4),""))</f>
        <v/>
      </c>
    </row>
    <row r="227">
      <c r="A227" s="5" t="n"/>
      <c r="B227" s="4" t="n"/>
      <c r="C227" s="18" t="n"/>
      <c r="D227" s="4" t="n"/>
      <c r="E227" s="18" t="n"/>
      <c r="F227" s="4" t="n"/>
      <c r="G227" s="4" t="n"/>
      <c r="H227" s="15">
        <f>IF($D227="","",IFERROR(INDEX('Catalogue'!$B$3:$B$82,MATCH($D227,'Catalogue'!$A$3:$A$82,0)),""))</f>
        <v/>
      </c>
      <c r="I227" s="15">
        <f>IF($D227="","",IFERROR("Ø"&amp;INDEX('Catalogue'!$C$3:$C$82,MATCH($D227,'Catalogue'!$A$3:$A$82,0))&amp;" × "&amp;INDEX('Catalogue'!$D$3:$D$82,MATCH($D227,'Catalogue'!$A$3:$A$82,0)),""))</f>
        <v/>
      </c>
      <c r="J227" s="19">
        <f>IF($E227="","",IFERROR(INDEX('Stock by lot'!$G$3:$G$302,MATCH($E227,'Stock by lot'!$F$3:$F$302,0)),""))</f>
        <v/>
      </c>
      <c r="K227" s="15">
        <f>IF($E227="","",IF($J227="","Lot not in stock",IF(AND($A227&lt;&gt;"",$J227&lt;$A227),"Expired on the day","OK")))</f>
        <v/>
      </c>
      <c r="L227" s="14">
        <f>IF(OR($E227="",'Lot trace'!$B$4=""),"",IF($E227='Lot trace'!$B$4,COUNTIF($E$3:$E227,'Lot trace'!$B$4),""))</f>
        <v/>
      </c>
    </row>
    <row r="228">
      <c r="A228" s="5" t="n"/>
      <c r="B228" s="4" t="n"/>
      <c r="C228" s="18" t="n"/>
      <c r="D228" s="4" t="n"/>
      <c r="E228" s="18" t="n"/>
      <c r="F228" s="4" t="n"/>
      <c r="G228" s="4" t="n"/>
      <c r="H228" s="15">
        <f>IF($D228="","",IFERROR(INDEX('Catalogue'!$B$3:$B$82,MATCH($D228,'Catalogue'!$A$3:$A$82,0)),""))</f>
        <v/>
      </c>
      <c r="I228" s="15">
        <f>IF($D228="","",IFERROR("Ø"&amp;INDEX('Catalogue'!$C$3:$C$82,MATCH($D228,'Catalogue'!$A$3:$A$82,0))&amp;" × "&amp;INDEX('Catalogue'!$D$3:$D$82,MATCH($D228,'Catalogue'!$A$3:$A$82,0)),""))</f>
        <v/>
      </c>
      <c r="J228" s="19">
        <f>IF($E228="","",IFERROR(INDEX('Stock by lot'!$G$3:$G$302,MATCH($E228,'Stock by lot'!$F$3:$F$302,0)),""))</f>
        <v/>
      </c>
      <c r="K228" s="15">
        <f>IF($E228="","",IF($J228="","Lot not in stock",IF(AND($A228&lt;&gt;"",$J228&lt;$A228),"Expired on the day","OK")))</f>
        <v/>
      </c>
      <c r="L228" s="14">
        <f>IF(OR($E228="",'Lot trace'!$B$4=""),"",IF($E228='Lot trace'!$B$4,COUNTIF($E$3:$E228,'Lot trace'!$B$4),""))</f>
        <v/>
      </c>
    </row>
    <row r="229">
      <c r="A229" s="5" t="n"/>
      <c r="B229" s="4" t="n"/>
      <c r="C229" s="18" t="n"/>
      <c r="D229" s="4" t="n"/>
      <c r="E229" s="18" t="n"/>
      <c r="F229" s="4" t="n"/>
      <c r="G229" s="4" t="n"/>
      <c r="H229" s="15">
        <f>IF($D229="","",IFERROR(INDEX('Catalogue'!$B$3:$B$82,MATCH($D229,'Catalogue'!$A$3:$A$82,0)),""))</f>
        <v/>
      </c>
      <c r="I229" s="15">
        <f>IF($D229="","",IFERROR("Ø"&amp;INDEX('Catalogue'!$C$3:$C$82,MATCH($D229,'Catalogue'!$A$3:$A$82,0))&amp;" × "&amp;INDEX('Catalogue'!$D$3:$D$82,MATCH($D229,'Catalogue'!$A$3:$A$82,0)),""))</f>
        <v/>
      </c>
      <c r="J229" s="19">
        <f>IF($E229="","",IFERROR(INDEX('Stock by lot'!$G$3:$G$302,MATCH($E229,'Stock by lot'!$F$3:$F$302,0)),""))</f>
        <v/>
      </c>
      <c r="K229" s="15">
        <f>IF($E229="","",IF($J229="","Lot not in stock",IF(AND($A229&lt;&gt;"",$J229&lt;$A229),"Expired on the day","OK")))</f>
        <v/>
      </c>
      <c r="L229" s="14">
        <f>IF(OR($E229="",'Lot trace'!$B$4=""),"",IF($E229='Lot trace'!$B$4,COUNTIF($E$3:$E229,'Lot trace'!$B$4),""))</f>
        <v/>
      </c>
    </row>
    <row r="230">
      <c r="A230" s="5" t="n"/>
      <c r="B230" s="4" t="n"/>
      <c r="C230" s="18" t="n"/>
      <c r="D230" s="4" t="n"/>
      <c r="E230" s="18" t="n"/>
      <c r="F230" s="4" t="n"/>
      <c r="G230" s="4" t="n"/>
      <c r="H230" s="15">
        <f>IF($D230="","",IFERROR(INDEX('Catalogue'!$B$3:$B$82,MATCH($D230,'Catalogue'!$A$3:$A$82,0)),""))</f>
        <v/>
      </c>
      <c r="I230" s="15">
        <f>IF($D230="","",IFERROR("Ø"&amp;INDEX('Catalogue'!$C$3:$C$82,MATCH($D230,'Catalogue'!$A$3:$A$82,0))&amp;" × "&amp;INDEX('Catalogue'!$D$3:$D$82,MATCH($D230,'Catalogue'!$A$3:$A$82,0)),""))</f>
        <v/>
      </c>
      <c r="J230" s="19">
        <f>IF($E230="","",IFERROR(INDEX('Stock by lot'!$G$3:$G$302,MATCH($E230,'Stock by lot'!$F$3:$F$302,0)),""))</f>
        <v/>
      </c>
      <c r="K230" s="15">
        <f>IF($E230="","",IF($J230="","Lot not in stock",IF(AND($A230&lt;&gt;"",$J230&lt;$A230),"Expired on the day","OK")))</f>
        <v/>
      </c>
      <c r="L230" s="14">
        <f>IF(OR($E230="",'Lot trace'!$B$4=""),"",IF($E230='Lot trace'!$B$4,COUNTIF($E$3:$E230,'Lot trace'!$B$4),""))</f>
        <v/>
      </c>
    </row>
    <row r="231">
      <c r="A231" s="5" t="n"/>
      <c r="B231" s="4" t="n"/>
      <c r="C231" s="18" t="n"/>
      <c r="D231" s="4" t="n"/>
      <c r="E231" s="18" t="n"/>
      <c r="F231" s="4" t="n"/>
      <c r="G231" s="4" t="n"/>
      <c r="H231" s="15">
        <f>IF($D231="","",IFERROR(INDEX('Catalogue'!$B$3:$B$82,MATCH($D231,'Catalogue'!$A$3:$A$82,0)),""))</f>
        <v/>
      </c>
      <c r="I231" s="15">
        <f>IF($D231="","",IFERROR("Ø"&amp;INDEX('Catalogue'!$C$3:$C$82,MATCH($D231,'Catalogue'!$A$3:$A$82,0))&amp;" × "&amp;INDEX('Catalogue'!$D$3:$D$82,MATCH($D231,'Catalogue'!$A$3:$A$82,0)),""))</f>
        <v/>
      </c>
      <c r="J231" s="19">
        <f>IF($E231="","",IFERROR(INDEX('Stock by lot'!$G$3:$G$302,MATCH($E231,'Stock by lot'!$F$3:$F$302,0)),""))</f>
        <v/>
      </c>
      <c r="K231" s="15">
        <f>IF($E231="","",IF($J231="","Lot not in stock",IF(AND($A231&lt;&gt;"",$J231&lt;$A231),"Expired on the day","OK")))</f>
        <v/>
      </c>
      <c r="L231" s="14">
        <f>IF(OR($E231="",'Lot trace'!$B$4=""),"",IF($E231='Lot trace'!$B$4,COUNTIF($E$3:$E231,'Lot trace'!$B$4),""))</f>
        <v/>
      </c>
    </row>
    <row r="232">
      <c r="A232" s="5" t="n"/>
      <c r="B232" s="4" t="n"/>
      <c r="C232" s="18" t="n"/>
      <c r="D232" s="4" t="n"/>
      <c r="E232" s="18" t="n"/>
      <c r="F232" s="4" t="n"/>
      <c r="G232" s="4" t="n"/>
      <c r="H232" s="15">
        <f>IF($D232="","",IFERROR(INDEX('Catalogue'!$B$3:$B$82,MATCH($D232,'Catalogue'!$A$3:$A$82,0)),""))</f>
        <v/>
      </c>
      <c r="I232" s="15">
        <f>IF($D232="","",IFERROR("Ø"&amp;INDEX('Catalogue'!$C$3:$C$82,MATCH($D232,'Catalogue'!$A$3:$A$82,0))&amp;" × "&amp;INDEX('Catalogue'!$D$3:$D$82,MATCH($D232,'Catalogue'!$A$3:$A$82,0)),""))</f>
        <v/>
      </c>
      <c r="J232" s="19">
        <f>IF($E232="","",IFERROR(INDEX('Stock by lot'!$G$3:$G$302,MATCH($E232,'Stock by lot'!$F$3:$F$302,0)),""))</f>
        <v/>
      </c>
      <c r="K232" s="15">
        <f>IF($E232="","",IF($J232="","Lot not in stock",IF(AND($A232&lt;&gt;"",$J232&lt;$A232),"Expired on the day","OK")))</f>
        <v/>
      </c>
      <c r="L232" s="14">
        <f>IF(OR($E232="",'Lot trace'!$B$4=""),"",IF($E232='Lot trace'!$B$4,COUNTIF($E$3:$E232,'Lot trace'!$B$4),""))</f>
        <v/>
      </c>
    </row>
    <row r="233">
      <c r="A233" s="5" t="n"/>
      <c r="B233" s="4" t="n"/>
      <c r="C233" s="18" t="n"/>
      <c r="D233" s="4" t="n"/>
      <c r="E233" s="18" t="n"/>
      <c r="F233" s="4" t="n"/>
      <c r="G233" s="4" t="n"/>
      <c r="H233" s="15">
        <f>IF($D233="","",IFERROR(INDEX('Catalogue'!$B$3:$B$82,MATCH($D233,'Catalogue'!$A$3:$A$82,0)),""))</f>
        <v/>
      </c>
      <c r="I233" s="15">
        <f>IF($D233="","",IFERROR("Ø"&amp;INDEX('Catalogue'!$C$3:$C$82,MATCH($D233,'Catalogue'!$A$3:$A$82,0))&amp;" × "&amp;INDEX('Catalogue'!$D$3:$D$82,MATCH($D233,'Catalogue'!$A$3:$A$82,0)),""))</f>
        <v/>
      </c>
      <c r="J233" s="19">
        <f>IF($E233="","",IFERROR(INDEX('Stock by lot'!$G$3:$G$302,MATCH($E233,'Stock by lot'!$F$3:$F$302,0)),""))</f>
        <v/>
      </c>
      <c r="K233" s="15">
        <f>IF($E233="","",IF($J233="","Lot not in stock",IF(AND($A233&lt;&gt;"",$J233&lt;$A233),"Expired on the day","OK")))</f>
        <v/>
      </c>
      <c r="L233" s="14">
        <f>IF(OR($E233="",'Lot trace'!$B$4=""),"",IF($E233='Lot trace'!$B$4,COUNTIF($E$3:$E233,'Lot trace'!$B$4),""))</f>
        <v/>
      </c>
    </row>
    <row r="234">
      <c r="A234" s="5" t="n"/>
      <c r="B234" s="4" t="n"/>
      <c r="C234" s="18" t="n"/>
      <c r="D234" s="4" t="n"/>
      <c r="E234" s="18" t="n"/>
      <c r="F234" s="4" t="n"/>
      <c r="G234" s="4" t="n"/>
      <c r="H234" s="15">
        <f>IF($D234="","",IFERROR(INDEX('Catalogue'!$B$3:$B$82,MATCH($D234,'Catalogue'!$A$3:$A$82,0)),""))</f>
        <v/>
      </c>
      <c r="I234" s="15">
        <f>IF($D234="","",IFERROR("Ø"&amp;INDEX('Catalogue'!$C$3:$C$82,MATCH($D234,'Catalogue'!$A$3:$A$82,0))&amp;" × "&amp;INDEX('Catalogue'!$D$3:$D$82,MATCH($D234,'Catalogue'!$A$3:$A$82,0)),""))</f>
        <v/>
      </c>
      <c r="J234" s="19">
        <f>IF($E234="","",IFERROR(INDEX('Stock by lot'!$G$3:$G$302,MATCH($E234,'Stock by lot'!$F$3:$F$302,0)),""))</f>
        <v/>
      </c>
      <c r="K234" s="15">
        <f>IF($E234="","",IF($J234="","Lot not in stock",IF(AND($A234&lt;&gt;"",$J234&lt;$A234),"Expired on the day","OK")))</f>
        <v/>
      </c>
      <c r="L234" s="14">
        <f>IF(OR($E234="",'Lot trace'!$B$4=""),"",IF($E234='Lot trace'!$B$4,COUNTIF($E$3:$E234,'Lot trace'!$B$4),""))</f>
        <v/>
      </c>
    </row>
    <row r="235">
      <c r="A235" s="5" t="n"/>
      <c r="B235" s="4" t="n"/>
      <c r="C235" s="18" t="n"/>
      <c r="D235" s="4" t="n"/>
      <c r="E235" s="18" t="n"/>
      <c r="F235" s="4" t="n"/>
      <c r="G235" s="4" t="n"/>
      <c r="H235" s="15">
        <f>IF($D235="","",IFERROR(INDEX('Catalogue'!$B$3:$B$82,MATCH($D235,'Catalogue'!$A$3:$A$82,0)),""))</f>
        <v/>
      </c>
      <c r="I235" s="15">
        <f>IF($D235="","",IFERROR("Ø"&amp;INDEX('Catalogue'!$C$3:$C$82,MATCH($D235,'Catalogue'!$A$3:$A$82,0))&amp;" × "&amp;INDEX('Catalogue'!$D$3:$D$82,MATCH($D235,'Catalogue'!$A$3:$A$82,0)),""))</f>
        <v/>
      </c>
      <c r="J235" s="19">
        <f>IF($E235="","",IFERROR(INDEX('Stock by lot'!$G$3:$G$302,MATCH($E235,'Stock by lot'!$F$3:$F$302,0)),""))</f>
        <v/>
      </c>
      <c r="K235" s="15">
        <f>IF($E235="","",IF($J235="","Lot not in stock",IF(AND($A235&lt;&gt;"",$J235&lt;$A235),"Expired on the day","OK")))</f>
        <v/>
      </c>
      <c r="L235" s="14">
        <f>IF(OR($E235="",'Lot trace'!$B$4=""),"",IF($E235='Lot trace'!$B$4,COUNTIF($E$3:$E235,'Lot trace'!$B$4),""))</f>
        <v/>
      </c>
    </row>
    <row r="236">
      <c r="A236" s="5" t="n"/>
      <c r="B236" s="4" t="n"/>
      <c r="C236" s="18" t="n"/>
      <c r="D236" s="4" t="n"/>
      <c r="E236" s="18" t="n"/>
      <c r="F236" s="4" t="n"/>
      <c r="G236" s="4" t="n"/>
      <c r="H236" s="15">
        <f>IF($D236="","",IFERROR(INDEX('Catalogue'!$B$3:$B$82,MATCH($D236,'Catalogue'!$A$3:$A$82,0)),""))</f>
        <v/>
      </c>
      <c r="I236" s="15">
        <f>IF($D236="","",IFERROR("Ø"&amp;INDEX('Catalogue'!$C$3:$C$82,MATCH($D236,'Catalogue'!$A$3:$A$82,0))&amp;" × "&amp;INDEX('Catalogue'!$D$3:$D$82,MATCH($D236,'Catalogue'!$A$3:$A$82,0)),""))</f>
        <v/>
      </c>
      <c r="J236" s="19">
        <f>IF($E236="","",IFERROR(INDEX('Stock by lot'!$G$3:$G$302,MATCH($E236,'Stock by lot'!$F$3:$F$302,0)),""))</f>
        <v/>
      </c>
      <c r="K236" s="15">
        <f>IF($E236="","",IF($J236="","Lot not in stock",IF(AND($A236&lt;&gt;"",$J236&lt;$A236),"Expired on the day","OK")))</f>
        <v/>
      </c>
      <c r="L236" s="14">
        <f>IF(OR($E236="",'Lot trace'!$B$4=""),"",IF($E236='Lot trace'!$B$4,COUNTIF($E$3:$E236,'Lot trace'!$B$4),""))</f>
        <v/>
      </c>
    </row>
    <row r="237">
      <c r="A237" s="5" t="n"/>
      <c r="B237" s="4" t="n"/>
      <c r="C237" s="18" t="n"/>
      <c r="D237" s="4" t="n"/>
      <c r="E237" s="18" t="n"/>
      <c r="F237" s="4" t="n"/>
      <c r="G237" s="4" t="n"/>
      <c r="H237" s="15">
        <f>IF($D237="","",IFERROR(INDEX('Catalogue'!$B$3:$B$82,MATCH($D237,'Catalogue'!$A$3:$A$82,0)),""))</f>
        <v/>
      </c>
      <c r="I237" s="15">
        <f>IF($D237="","",IFERROR("Ø"&amp;INDEX('Catalogue'!$C$3:$C$82,MATCH($D237,'Catalogue'!$A$3:$A$82,0))&amp;" × "&amp;INDEX('Catalogue'!$D$3:$D$82,MATCH($D237,'Catalogue'!$A$3:$A$82,0)),""))</f>
        <v/>
      </c>
      <c r="J237" s="19">
        <f>IF($E237="","",IFERROR(INDEX('Stock by lot'!$G$3:$G$302,MATCH($E237,'Stock by lot'!$F$3:$F$302,0)),""))</f>
        <v/>
      </c>
      <c r="K237" s="15">
        <f>IF($E237="","",IF($J237="","Lot not in stock",IF(AND($A237&lt;&gt;"",$J237&lt;$A237),"Expired on the day","OK")))</f>
        <v/>
      </c>
      <c r="L237" s="14">
        <f>IF(OR($E237="",'Lot trace'!$B$4=""),"",IF($E237='Lot trace'!$B$4,COUNTIF($E$3:$E237,'Lot trace'!$B$4),""))</f>
        <v/>
      </c>
    </row>
    <row r="238">
      <c r="A238" s="5" t="n"/>
      <c r="B238" s="4" t="n"/>
      <c r="C238" s="18" t="n"/>
      <c r="D238" s="4" t="n"/>
      <c r="E238" s="18" t="n"/>
      <c r="F238" s="4" t="n"/>
      <c r="G238" s="4" t="n"/>
      <c r="H238" s="15">
        <f>IF($D238="","",IFERROR(INDEX('Catalogue'!$B$3:$B$82,MATCH($D238,'Catalogue'!$A$3:$A$82,0)),""))</f>
        <v/>
      </c>
      <c r="I238" s="15">
        <f>IF($D238="","",IFERROR("Ø"&amp;INDEX('Catalogue'!$C$3:$C$82,MATCH($D238,'Catalogue'!$A$3:$A$82,0))&amp;" × "&amp;INDEX('Catalogue'!$D$3:$D$82,MATCH($D238,'Catalogue'!$A$3:$A$82,0)),""))</f>
        <v/>
      </c>
      <c r="J238" s="19">
        <f>IF($E238="","",IFERROR(INDEX('Stock by lot'!$G$3:$G$302,MATCH($E238,'Stock by lot'!$F$3:$F$302,0)),""))</f>
        <v/>
      </c>
      <c r="K238" s="15">
        <f>IF($E238="","",IF($J238="","Lot not in stock",IF(AND($A238&lt;&gt;"",$J238&lt;$A238),"Expired on the day","OK")))</f>
        <v/>
      </c>
      <c r="L238" s="14">
        <f>IF(OR($E238="",'Lot trace'!$B$4=""),"",IF($E238='Lot trace'!$B$4,COUNTIF($E$3:$E238,'Lot trace'!$B$4),""))</f>
        <v/>
      </c>
    </row>
    <row r="239">
      <c r="A239" s="5" t="n"/>
      <c r="B239" s="4" t="n"/>
      <c r="C239" s="18" t="n"/>
      <c r="D239" s="4" t="n"/>
      <c r="E239" s="18" t="n"/>
      <c r="F239" s="4" t="n"/>
      <c r="G239" s="4" t="n"/>
      <c r="H239" s="15">
        <f>IF($D239="","",IFERROR(INDEX('Catalogue'!$B$3:$B$82,MATCH($D239,'Catalogue'!$A$3:$A$82,0)),""))</f>
        <v/>
      </c>
      <c r="I239" s="15">
        <f>IF($D239="","",IFERROR("Ø"&amp;INDEX('Catalogue'!$C$3:$C$82,MATCH($D239,'Catalogue'!$A$3:$A$82,0))&amp;" × "&amp;INDEX('Catalogue'!$D$3:$D$82,MATCH($D239,'Catalogue'!$A$3:$A$82,0)),""))</f>
        <v/>
      </c>
      <c r="J239" s="19">
        <f>IF($E239="","",IFERROR(INDEX('Stock by lot'!$G$3:$G$302,MATCH($E239,'Stock by lot'!$F$3:$F$302,0)),""))</f>
        <v/>
      </c>
      <c r="K239" s="15">
        <f>IF($E239="","",IF($J239="","Lot not in stock",IF(AND($A239&lt;&gt;"",$J239&lt;$A239),"Expired on the day","OK")))</f>
        <v/>
      </c>
      <c r="L239" s="14">
        <f>IF(OR($E239="",'Lot trace'!$B$4=""),"",IF($E239='Lot trace'!$B$4,COUNTIF($E$3:$E239,'Lot trace'!$B$4),""))</f>
        <v/>
      </c>
    </row>
    <row r="240">
      <c r="A240" s="5" t="n"/>
      <c r="B240" s="4" t="n"/>
      <c r="C240" s="18" t="n"/>
      <c r="D240" s="4" t="n"/>
      <c r="E240" s="18" t="n"/>
      <c r="F240" s="4" t="n"/>
      <c r="G240" s="4" t="n"/>
      <c r="H240" s="15">
        <f>IF($D240="","",IFERROR(INDEX('Catalogue'!$B$3:$B$82,MATCH($D240,'Catalogue'!$A$3:$A$82,0)),""))</f>
        <v/>
      </c>
      <c r="I240" s="15">
        <f>IF($D240="","",IFERROR("Ø"&amp;INDEX('Catalogue'!$C$3:$C$82,MATCH($D240,'Catalogue'!$A$3:$A$82,0))&amp;" × "&amp;INDEX('Catalogue'!$D$3:$D$82,MATCH($D240,'Catalogue'!$A$3:$A$82,0)),""))</f>
        <v/>
      </c>
      <c r="J240" s="19">
        <f>IF($E240="","",IFERROR(INDEX('Stock by lot'!$G$3:$G$302,MATCH($E240,'Stock by lot'!$F$3:$F$302,0)),""))</f>
        <v/>
      </c>
      <c r="K240" s="15">
        <f>IF($E240="","",IF($J240="","Lot not in stock",IF(AND($A240&lt;&gt;"",$J240&lt;$A240),"Expired on the day","OK")))</f>
        <v/>
      </c>
      <c r="L240" s="14">
        <f>IF(OR($E240="",'Lot trace'!$B$4=""),"",IF($E240='Lot trace'!$B$4,COUNTIF($E$3:$E240,'Lot trace'!$B$4),""))</f>
        <v/>
      </c>
    </row>
    <row r="241">
      <c r="A241" s="5" t="n"/>
      <c r="B241" s="4" t="n"/>
      <c r="C241" s="18" t="n"/>
      <c r="D241" s="4" t="n"/>
      <c r="E241" s="18" t="n"/>
      <c r="F241" s="4" t="n"/>
      <c r="G241" s="4" t="n"/>
      <c r="H241" s="15">
        <f>IF($D241="","",IFERROR(INDEX('Catalogue'!$B$3:$B$82,MATCH($D241,'Catalogue'!$A$3:$A$82,0)),""))</f>
        <v/>
      </c>
      <c r="I241" s="15">
        <f>IF($D241="","",IFERROR("Ø"&amp;INDEX('Catalogue'!$C$3:$C$82,MATCH($D241,'Catalogue'!$A$3:$A$82,0))&amp;" × "&amp;INDEX('Catalogue'!$D$3:$D$82,MATCH($D241,'Catalogue'!$A$3:$A$82,0)),""))</f>
        <v/>
      </c>
      <c r="J241" s="19">
        <f>IF($E241="","",IFERROR(INDEX('Stock by lot'!$G$3:$G$302,MATCH($E241,'Stock by lot'!$F$3:$F$302,0)),""))</f>
        <v/>
      </c>
      <c r="K241" s="15">
        <f>IF($E241="","",IF($J241="","Lot not in stock",IF(AND($A241&lt;&gt;"",$J241&lt;$A241),"Expired on the day","OK")))</f>
        <v/>
      </c>
      <c r="L241" s="14">
        <f>IF(OR($E241="",'Lot trace'!$B$4=""),"",IF($E241='Lot trace'!$B$4,COUNTIF($E$3:$E241,'Lot trace'!$B$4),""))</f>
        <v/>
      </c>
    </row>
    <row r="242">
      <c r="A242" s="5" t="n"/>
      <c r="B242" s="4" t="n"/>
      <c r="C242" s="18" t="n"/>
      <c r="D242" s="4" t="n"/>
      <c r="E242" s="18" t="n"/>
      <c r="F242" s="4" t="n"/>
      <c r="G242" s="4" t="n"/>
      <c r="H242" s="15">
        <f>IF($D242="","",IFERROR(INDEX('Catalogue'!$B$3:$B$82,MATCH($D242,'Catalogue'!$A$3:$A$82,0)),""))</f>
        <v/>
      </c>
      <c r="I242" s="15">
        <f>IF($D242="","",IFERROR("Ø"&amp;INDEX('Catalogue'!$C$3:$C$82,MATCH($D242,'Catalogue'!$A$3:$A$82,0))&amp;" × "&amp;INDEX('Catalogue'!$D$3:$D$82,MATCH($D242,'Catalogue'!$A$3:$A$82,0)),""))</f>
        <v/>
      </c>
      <c r="J242" s="19">
        <f>IF($E242="","",IFERROR(INDEX('Stock by lot'!$G$3:$G$302,MATCH($E242,'Stock by lot'!$F$3:$F$302,0)),""))</f>
        <v/>
      </c>
      <c r="K242" s="15">
        <f>IF($E242="","",IF($J242="","Lot not in stock",IF(AND($A242&lt;&gt;"",$J242&lt;$A242),"Expired on the day","OK")))</f>
        <v/>
      </c>
      <c r="L242" s="14">
        <f>IF(OR($E242="",'Lot trace'!$B$4=""),"",IF($E242='Lot trace'!$B$4,COUNTIF($E$3:$E242,'Lot trace'!$B$4),""))</f>
        <v/>
      </c>
    </row>
    <row r="243">
      <c r="A243" s="5" t="n"/>
      <c r="B243" s="4" t="n"/>
      <c r="C243" s="18" t="n"/>
      <c r="D243" s="4" t="n"/>
      <c r="E243" s="18" t="n"/>
      <c r="F243" s="4" t="n"/>
      <c r="G243" s="4" t="n"/>
      <c r="H243" s="15">
        <f>IF($D243="","",IFERROR(INDEX('Catalogue'!$B$3:$B$82,MATCH($D243,'Catalogue'!$A$3:$A$82,0)),""))</f>
        <v/>
      </c>
      <c r="I243" s="15">
        <f>IF($D243="","",IFERROR("Ø"&amp;INDEX('Catalogue'!$C$3:$C$82,MATCH($D243,'Catalogue'!$A$3:$A$82,0))&amp;" × "&amp;INDEX('Catalogue'!$D$3:$D$82,MATCH($D243,'Catalogue'!$A$3:$A$82,0)),""))</f>
        <v/>
      </c>
      <c r="J243" s="19">
        <f>IF($E243="","",IFERROR(INDEX('Stock by lot'!$G$3:$G$302,MATCH($E243,'Stock by lot'!$F$3:$F$302,0)),""))</f>
        <v/>
      </c>
      <c r="K243" s="15">
        <f>IF($E243="","",IF($J243="","Lot not in stock",IF(AND($A243&lt;&gt;"",$J243&lt;$A243),"Expired on the day","OK")))</f>
        <v/>
      </c>
      <c r="L243" s="14">
        <f>IF(OR($E243="",'Lot trace'!$B$4=""),"",IF($E243='Lot trace'!$B$4,COUNTIF($E$3:$E243,'Lot trace'!$B$4),""))</f>
        <v/>
      </c>
    </row>
    <row r="244">
      <c r="A244" s="5" t="n"/>
      <c r="B244" s="4" t="n"/>
      <c r="C244" s="18" t="n"/>
      <c r="D244" s="4" t="n"/>
      <c r="E244" s="18" t="n"/>
      <c r="F244" s="4" t="n"/>
      <c r="G244" s="4" t="n"/>
      <c r="H244" s="15">
        <f>IF($D244="","",IFERROR(INDEX('Catalogue'!$B$3:$B$82,MATCH($D244,'Catalogue'!$A$3:$A$82,0)),""))</f>
        <v/>
      </c>
      <c r="I244" s="15">
        <f>IF($D244="","",IFERROR("Ø"&amp;INDEX('Catalogue'!$C$3:$C$82,MATCH($D244,'Catalogue'!$A$3:$A$82,0))&amp;" × "&amp;INDEX('Catalogue'!$D$3:$D$82,MATCH($D244,'Catalogue'!$A$3:$A$82,0)),""))</f>
        <v/>
      </c>
      <c r="J244" s="19">
        <f>IF($E244="","",IFERROR(INDEX('Stock by lot'!$G$3:$G$302,MATCH($E244,'Stock by lot'!$F$3:$F$302,0)),""))</f>
        <v/>
      </c>
      <c r="K244" s="15">
        <f>IF($E244="","",IF($J244="","Lot not in stock",IF(AND($A244&lt;&gt;"",$J244&lt;$A244),"Expired on the day","OK")))</f>
        <v/>
      </c>
      <c r="L244" s="14">
        <f>IF(OR($E244="",'Lot trace'!$B$4=""),"",IF($E244='Lot trace'!$B$4,COUNTIF($E$3:$E244,'Lot trace'!$B$4),""))</f>
        <v/>
      </c>
    </row>
    <row r="245">
      <c r="A245" s="5" t="n"/>
      <c r="B245" s="4" t="n"/>
      <c r="C245" s="18" t="n"/>
      <c r="D245" s="4" t="n"/>
      <c r="E245" s="18" t="n"/>
      <c r="F245" s="4" t="n"/>
      <c r="G245" s="4" t="n"/>
      <c r="H245" s="15">
        <f>IF($D245="","",IFERROR(INDEX('Catalogue'!$B$3:$B$82,MATCH($D245,'Catalogue'!$A$3:$A$82,0)),""))</f>
        <v/>
      </c>
      <c r="I245" s="15">
        <f>IF($D245="","",IFERROR("Ø"&amp;INDEX('Catalogue'!$C$3:$C$82,MATCH($D245,'Catalogue'!$A$3:$A$82,0))&amp;" × "&amp;INDEX('Catalogue'!$D$3:$D$82,MATCH($D245,'Catalogue'!$A$3:$A$82,0)),""))</f>
        <v/>
      </c>
      <c r="J245" s="19">
        <f>IF($E245="","",IFERROR(INDEX('Stock by lot'!$G$3:$G$302,MATCH($E245,'Stock by lot'!$F$3:$F$302,0)),""))</f>
        <v/>
      </c>
      <c r="K245" s="15">
        <f>IF($E245="","",IF($J245="","Lot not in stock",IF(AND($A245&lt;&gt;"",$J245&lt;$A245),"Expired on the day","OK")))</f>
        <v/>
      </c>
      <c r="L245" s="14">
        <f>IF(OR($E245="",'Lot trace'!$B$4=""),"",IF($E245='Lot trace'!$B$4,COUNTIF($E$3:$E245,'Lot trace'!$B$4),""))</f>
        <v/>
      </c>
    </row>
    <row r="246">
      <c r="A246" s="5" t="n"/>
      <c r="B246" s="4" t="n"/>
      <c r="C246" s="18" t="n"/>
      <c r="D246" s="4" t="n"/>
      <c r="E246" s="18" t="n"/>
      <c r="F246" s="4" t="n"/>
      <c r="G246" s="4" t="n"/>
      <c r="H246" s="15">
        <f>IF($D246="","",IFERROR(INDEX('Catalogue'!$B$3:$B$82,MATCH($D246,'Catalogue'!$A$3:$A$82,0)),""))</f>
        <v/>
      </c>
      <c r="I246" s="15">
        <f>IF($D246="","",IFERROR("Ø"&amp;INDEX('Catalogue'!$C$3:$C$82,MATCH($D246,'Catalogue'!$A$3:$A$82,0))&amp;" × "&amp;INDEX('Catalogue'!$D$3:$D$82,MATCH($D246,'Catalogue'!$A$3:$A$82,0)),""))</f>
        <v/>
      </c>
      <c r="J246" s="19">
        <f>IF($E246="","",IFERROR(INDEX('Stock by lot'!$G$3:$G$302,MATCH($E246,'Stock by lot'!$F$3:$F$302,0)),""))</f>
        <v/>
      </c>
      <c r="K246" s="15">
        <f>IF($E246="","",IF($J246="","Lot not in stock",IF(AND($A246&lt;&gt;"",$J246&lt;$A246),"Expired on the day","OK")))</f>
        <v/>
      </c>
      <c r="L246" s="14">
        <f>IF(OR($E246="",'Lot trace'!$B$4=""),"",IF($E246='Lot trace'!$B$4,COUNTIF($E$3:$E246,'Lot trace'!$B$4),""))</f>
        <v/>
      </c>
    </row>
    <row r="247">
      <c r="A247" s="5" t="n"/>
      <c r="B247" s="4" t="n"/>
      <c r="C247" s="18" t="n"/>
      <c r="D247" s="4" t="n"/>
      <c r="E247" s="18" t="n"/>
      <c r="F247" s="4" t="n"/>
      <c r="G247" s="4" t="n"/>
      <c r="H247" s="15">
        <f>IF($D247="","",IFERROR(INDEX('Catalogue'!$B$3:$B$82,MATCH($D247,'Catalogue'!$A$3:$A$82,0)),""))</f>
        <v/>
      </c>
      <c r="I247" s="15">
        <f>IF($D247="","",IFERROR("Ø"&amp;INDEX('Catalogue'!$C$3:$C$82,MATCH($D247,'Catalogue'!$A$3:$A$82,0))&amp;" × "&amp;INDEX('Catalogue'!$D$3:$D$82,MATCH($D247,'Catalogue'!$A$3:$A$82,0)),""))</f>
        <v/>
      </c>
      <c r="J247" s="19">
        <f>IF($E247="","",IFERROR(INDEX('Stock by lot'!$G$3:$G$302,MATCH($E247,'Stock by lot'!$F$3:$F$302,0)),""))</f>
        <v/>
      </c>
      <c r="K247" s="15">
        <f>IF($E247="","",IF($J247="","Lot not in stock",IF(AND($A247&lt;&gt;"",$J247&lt;$A247),"Expired on the day","OK")))</f>
        <v/>
      </c>
      <c r="L247" s="14">
        <f>IF(OR($E247="",'Lot trace'!$B$4=""),"",IF($E247='Lot trace'!$B$4,COUNTIF($E$3:$E247,'Lot trace'!$B$4),""))</f>
        <v/>
      </c>
    </row>
    <row r="248">
      <c r="A248" s="5" t="n"/>
      <c r="B248" s="4" t="n"/>
      <c r="C248" s="18" t="n"/>
      <c r="D248" s="4" t="n"/>
      <c r="E248" s="18" t="n"/>
      <c r="F248" s="4" t="n"/>
      <c r="G248" s="4" t="n"/>
      <c r="H248" s="15">
        <f>IF($D248="","",IFERROR(INDEX('Catalogue'!$B$3:$B$82,MATCH($D248,'Catalogue'!$A$3:$A$82,0)),""))</f>
        <v/>
      </c>
      <c r="I248" s="15">
        <f>IF($D248="","",IFERROR("Ø"&amp;INDEX('Catalogue'!$C$3:$C$82,MATCH($D248,'Catalogue'!$A$3:$A$82,0))&amp;" × "&amp;INDEX('Catalogue'!$D$3:$D$82,MATCH($D248,'Catalogue'!$A$3:$A$82,0)),""))</f>
        <v/>
      </c>
      <c r="J248" s="19">
        <f>IF($E248="","",IFERROR(INDEX('Stock by lot'!$G$3:$G$302,MATCH($E248,'Stock by lot'!$F$3:$F$302,0)),""))</f>
        <v/>
      </c>
      <c r="K248" s="15">
        <f>IF($E248="","",IF($J248="","Lot not in stock",IF(AND($A248&lt;&gt;"",$J248&lt;$A248),"Expired on the day","OK")))</f>
        <v/>
      </c>
      <c r="L248" s="14">
        <f>IF(OR($E248="",'Lot trace'!$B$4=""),"",IF($E248='Lot trace'!$B$4,COUNTIF($E$3:$E248,'Lot trace'!$B$4),""))</f>
        <v/>
      </c>
    </row>
    <row r="249">
      <c r="A249" s="5" t="n"/>
      <c r="B249" s="4" t="n"/>
      <c r="C249" s="18" t="n"/>
      <c r="D249" s="4" t="n"/>
      <c r="E249" s="18" t="n"/>
      <c r="F249" s="4" t="n"/>
      <c r="G249" s="4" t="n"/>
      <c r="H249" s="15">
        <f>IF($D249="","",IFERROR(INDEX('Catalogue'!$B$3:$B$82,MATCH($D249,'Catalogue'!$A$3:$A$82,0)),""))</f>
        <v/>
      </c>
      <c r="I249" s="15">
        <f>IF($D249="","",IFERROR("Ø"&amp;INDEX('Catalogue'!$C$3:$C$82,MATCH($D249,'Catalogue'!$A$3:$A$82,0))&amp;" × "&amp;INDEX('Catalogue'!$D$3:$D$82,MATCH($D249,'Catalogue'!$A$3:$A$82,0)),""))</f>
        <v/>
      </c>
      <c r="J249" s="19">
        <f>IF($E249="","",IFERROR(INDEX('Stock by lot'!$G$3:$G$302,MATCH($E249,'Stock by lot'!$F$3:$F$302,0)),""))</f>
        <v/>
      </c>
      <c r="K249" s="15">
        <f>IF($E249="","",IF($J249="","Lot not in stock",IF(AND($A249&lt;&gt;"",$J249&lt;$A249),"Expired on the day","OK")))</f>
        <v/>
      </c>
      <c r="L249" s="14">
        <f>IF(OR($E249="",'Lot trace'!$B$4=""),"",IF($E249='Lot trace'!$B$4,COUNTIF($E$3:$E249,'Lot trace'!$B$4),""))</f>
        <v/>
      </c>
    </row>
    <row r="250">
      <c r="A250" s="5" t="n"/>
      <c r="B250" s="4" t="n"/>
      <c r="C250" s="18" t="n"/>
      <c r="D250" s="4" t="n"/>
      <c r="E250" s="18" t="n"/>
      <c r="F250" s="4" t="n"/>
      <c r="G250" s="4" t="n"/>
      <c r="H250" s="15">
        <f>IF($D250="","",IFERROR(INDEX('Catalogue'!$B$3:$B$82,MATCH($D250,'Catalogue'!$A$3:$A$82,0)),""))</f>
        <v/>
      </c>
      <c r="I250" s="15">
        <f>IF($D250="","",IFERROR("Ø"&amp;INDEX('Catalogue'!$C$3:$C$82,MATCH($D250,'Catalogue'!$A$3:$A$82,0))&amp;" × "&amp;INDEX('Catalogue'!$D$3:$D$82,MATCH($D250,'Catalogue'!$A$3:$A$82,0)),""))</f>
        <v/>
      </c>
      <c r="J250" s="19">
        <f>IF($E250="","",IFERROR(INDEX('Stock by lot'!$G$3:$G$302,MATCH($E250,'Stock by lot'!$F$3:$F$302,0)),""))</f>
        <v/>
      </c>
      <c r="K250" s="15">
        <f>IF($E250="","",IF($J250="","Lot not in stock",IF(AND($A250&lt;&gt;"",$J250&lt;$A250),"Expired on the day","OK")))</f>
        <v/>
      </c>
      <c r="L250" s="14">
        <f>IF(OR($E250="",'Lot trace'!$B$4=""),"",IF($E250='Lot trace'!$B$4,COUNTIF($E$3:$E250,'Lot trace'!$B$4),""))</f>
        <v/>
      </c>
    </row>
    <row r="251">
      <c r="A251" s="5" t="n"/>
      <c r="B251" s="4" t="n"/>
      <c r="C251" s="18" t="n"/>
      <c r="D251" s="4" t="n"/>
      <c r="E251" s="18" t="n"/>
      <c r="F251" s="4" t="n"/>
      <c r="G251" s="4" t="n"/>
      <c r="H251" s="15">
        <f>IF($D251="","",IFERROR(INDEX('Catalogue'!$B$3:$B$82,MATCH($D251,'Catalogue'!$A$3:$A$82,0)),""))</f>
        <v/>
      </c>
      <c r="I251" s="15">
        <f>IF($D251="","",IFERROR("Ø"&amp;INDEX('Catalogue'!$C$3:$C$82,MATCH($D251,'Catalogue'!$A$3:$A$82,0))&amp;" × "&amp;INDEX('Catalogue'!$D$3:$D$82,MATCH($D251,'Catalogue'!$A$3:$A$82,0)),""))</f>
        <v/>
      </c>
      <c r="J251" s="19">
        <f>IF($E251="","",IFERROR(INDEX('Stock by lot'!$G$3:$G$302,MATCH($E251,'Stock by lot'!$F$3:$F$302,0)),""))</f>
        <v/>
      </c>
      <c r="K251" s="15">
        <f>IF($E251="","",IF($J251="","Lot not in stock",IF(AND($A251&lt;&gt;"",$J251&lt;$A251),"Expired on the day","OK")))</f>
        <v/>
      </c>
      <c r="L251" s="14">
        <f>IF(OR($E251="",'Lot trace'!$B$4=""),"",IF($E251='Lot trace'!$B$4,COUNTIF($E$3:$E251,'Lot trace'!$B$4),""))</f>
        <v/>
      </c>
    </row>
    <row r="252">
      <c r="A252" s="5" t="n"/>
      <c r="B252" s="4" t="n"/>
      <c r="C252" s="18" t="n"/>
      <c r="D252" s="4" t="n"/>
      <c r="E252" s="18" t="n"/>
      <c r="F252" s="4" t="n"/>
      <c r="G252" s="4" t="n"/>
      <c r="H252" s="15">
        <f>IF($D252="","",IFERROR(INDEX('Catalogue'!$B$3:$B$82,MATCH($D252,'Catalogue'!$A$3:$A$82,0)),""))</f>
        <v/>
      </c>
      <c r="I252" s="15">
        <f>IF($D252="","",IFERROR("Ø"&amp;INDEX('Catalogue'!$C$3:$C$82,MATCH($D252,'Catalogue'!$A$3:$A$82,0))&amp;" × "&amp;INDEX('Catalogue'!$D$3:$D$82,MATCH($D252,'Catalogue'!$A$3:$A$82,0)),""))</f>
        <v/>
      </c>
      <c r="J252" s="19">
        <f>IF($E252="","",IFERROR(INDEX('Stock by lot'!$G$3:$G$302,MATCH($E252,'Stock by lot'!$F$3:$F$302,0)),""))</f>
        <v/>
      </c>
      <c r="K252" s="15">
        <f>IF($E252="","",IF($J252="","Lot not in stock",IF(AND($A252&lt;&gt;"",$J252&lt;$A252),"Expired on the day","OK")))</f>
        <v/>
      </c>
      <c r="L252" s="14">
        <f>IF(OR($E252="",'Lot trace'!$B$4=""),"",IF($E252='Lot trace'!$B$4,COUNTIF($E$3:$E252,'Lot trace'!$B$4),""))</f>
        <v/>
      </c>
    </row>
    <row r="253">
      <c r="A253" s="5" t="n"/>
      <c r="B253" s="4" t="n"/>
      <c r="C253" s="18" t="n"/>
      <c r="D253" s="4" t="n"/>
      <c r="E253" s="18" t="n"/>
      <c r="F253" s="4" t="n"/>
      <c r="G253" s="4" t="n"/>
      <c r="H253" s="15">
        <f>IF($D253="","",IFERROR(INDEX('Catalogue'!$B$3:$B$82,MATCH($D253,'Catalogue'!$A$3:$A$82,0)),""))</f>
        <v/>
      </c>
      <c r="I253" s="15">
        <f>IF($D253="","",IFERROR("Ø"&amp;INDEX('Catalogue'!$C$3:$C$82,MATCH($D253,'Catalogue'!$A$3:$A$82,0))&amp;" × "&amp;INDEX('Catalogue'!$D$3:$D$82,MATCH($D253,'Catalogue'!$A$3:$A$82,0)),""))</f>
        <v/>
      </c>
      <c r="J253" s="19">
        <f>IF($E253="","",IFERROR(INDEX('Stock by lot'!$G$3:$G$302,MATCH($E253,'Stock by lot'!$F$3:$F$302,0)),""))</f>
        <v/>
      </c>
      <c r="K253" s="15">
        <f>IF($E253="","",IF($J253="","Lot not in stock",IF(AND($A253&lt;&gt;"",$J253&lt;$A253),"Expired on the day","OK")))</f>
        <v/>
      </c>
      <c r="L253" s="14">
        <f>IF(OR($E253="",'Lot trace'!$B$4=""),"",IF($E253='Lot trace'!$B$4,COUNTIF($E$3:$E253,'Lot trace'!$B$4),""))</f>
        <v/>
      </c>
    </row>
    <row r="254">
      <c r="A254" s="5" t="n"/>
      <c r="B254" s="4" t="n"/>
      <c r="C254" s="18" t="n"/>
      <c r="D254" s="4" t="n"/>
      <c r="E254" s="18" t="n"/>
      <c r="F254" s="4" t="n"/>
      <c r="G254" s="4" t="n"/>
      <c r="H254" s="15">
        <f>IF($D254="","",IFERROR(INDEX('Catalogue'!$B$3:$B$82,MATCH($D254,'Catalogue'!$A$3:$A$82,0)),""))</f>
        <v/>
      </c>
      <c r="I254" s="15">
        <f>IF($D254="","",IFERROR("Ø"&amp;INDEX('Catalogue'!$C$3:$C$82,MATCH($D254,'Catalogue'!$A$3:$A$82,0))&amp;" × "&amp;INDEX('Catalogue'!$D$3:$D$82,MATCH($D254,'Catalogue'!$A$3:$A$82,0)),""))</f>
        <v/>
      </c>
      <c r="J254" s="19">
        <f>IF($E254="","",IFERROR(INDEX('Stock by lot'!$G$3:$G$302,MATCH($E254,'Stock by lot'!$F$3:$F$302,0)),""))</f>
        <v/>
      </c>
      <c r="K254" s="15">
        <f>IF($E254="","",IF($J254="","Lot not in stock",IF(AND($A254&lt;&gt;"",$J254&lt;$A254),"Expired on the day","OK")))</f>
        <v/>
      </c>
      <c r="L254" s="14">
        <f>IF(OR($E254="",'Lot trace'!$B$4=""),"",IF($E254='Lot trace'!$B$4,COUNTIF($E$3:$E254,'Lot trace'!$B$4),""))</f>
        <v/>
      </c>
    </row>
    <row r="255">
      <c r="A255" s="5" t="n"/>
      <c r="B255" s="4" t="n"/>
      <c r="C255" s="18" t="n"/>
      <c r="D255" s="4" t="n"/>
      <c r="E255" s="18" t="n"/>
      <c r="F255" s="4" t="n"/>
      <c r="G255" s="4" t="n"/>
      <c r="H255" s="15">
        <f>IF($D255="","",IFERROR(INDEX('Catalogue'!$B$3:$B$82,MATCH($D255,'Catalogue'!$A$3:$A$82,0)),""))</f>
        <v/>
      </c>
      <c r="I255" s="15">
        <f>IF($D255="","",IFERROR("Ø"&amp;INDEX('Catalogue'!$C$3:$C$82,MATCH($D255,'Catalogue'!$A$3:$A$82,0))&amp;" × "&amp;INDEX('Catalogue'!$D$3:$D$82,MATCH($D255,'Catalogue'!$A$3:$A$82,0)),""))</f>
        <v/>
      </c>
      <c r="J255" s="19">
        <f>IF($E255="","",IFERROR(INDEX('Stock by lot'!$G$3:$G$302,MATCH($E255,'Stock by lot'!$F$3:$F$302,0)),""))</f>
        <v/>
      </c>
      <c r="K255" s="15">
        <f>IF($E255="","",IF($J255="","Lot not in stock",IF(AND($A255&lt;&gt;"",$J255&lt;$A255),"Expired on the day","OK")))</f>
        <v/>
      </c>
      <c r="L255" s="14">
        <f>IF(OR($E255="",'Lot trace'!$B$4=""),"",IF($E255='Lot trace'!$B$4,COUNTIF($E$3:$E255,'Lot trace'!$B$4),""))</f>
        <v/>
      </c>
    </row>
    <row r="256">
      <c r="A256" s="5" t="n"/>
      <c r="B256" s="4" t="n"/>
      <c r="C256" s="18" t="n"/>
      <c r="D256" s="4" t="n"/>
      <c r="E256" s="18" t="n"/>
      <c r="F256" s="4" t="n"/>
      <c r="G256" s="4" t="n"/>
      <c r="H256" s="15">
        <f>IF($D256="","",IFERROR(INDEX('Catalogue'!$B$3:$B$82,MATCH($D256,'Catalogue'!$A$3:$A$82,0)),""))</f>
        <v/>
      </c>
      <c r="I256" s="15">
        <f>IF($D256="","",IFERROR("Ø"&amp;INDEX('Catalogue'!$C$3:$C$82,MATCH($D256,'Catalogue'!$A$3:$A$82,0))&amp;" × "&amp;INDEX('Catalogue'!$D$3:$D$82,MATCH($D256,'Catalogue'!$A$3:$A$82,0)),""))</f>
        <v/>
      </c>
      <c r="J256" s="19">
        <f>IF($E256="","",IFERROR(INDEX('Stock by lot'!$G$3:$G$302,MATCH($E256,'Stock by lot'!$F$3:$F$302,0)),""))</f>
        <v/>
      </c>
      <c r="K256" s="15">
        <f>IF($E256="","",IF($J256="","Lot not in stock",IF(AND($A256&lt;&gt;"",$J256&lt;$A256),"Expired on the day","OK")))</f>
        <v/>
      </c>
      <c r="L256" s="14">
        <f>IF(OR($E256="",'Lot trace'!$B$4=""),"",IF($E256='Lot trace'!$B$4,COUNTIF($E$3:$E256,'Lot trace'!$B$4),""))</f>
        <v/>
      </c>
    </row>
    <row r="257">
      <c r="A257" s="5" t="n"/>
      <c r="B257" s="4" t="n"/>
      <c r="C257" s="18" t="n"/>
      <c r="D257" s="4" t="n"/>
      <c r="E257" s="18" t="n"/>
      <c r="F257" s="4" t="n"/>
      <c r="G257" s="4" t="n"/>
      <c r="H257" s="15">
        <f>IF($D257="","",IFERROR(INDEX('Catalogue'!$B$3:$B$82,MATCH($D257,'Catalogue'!$A$3:$A$82,0)),""))</f>
        <v/>
      </c>
      <c r="I257" s="15">
        <f>IF($D257="","",IFERROR("Ø"&amp;INDEX('Catalogue'!$C$3:$C$82,MATCH($D257,'Catalogue'!$A$3:$A$82,0))&amp;" × "&amp;INDEX('Catalogue'!$D$3:$D$82,MATCH($D257,'Catalogue'!$A$3:$A$82,0)),""))</f>
        <v/>
      </c>
      <c r="J257" s="19">
        <f>IF($E257="","",IFERROR(INDEX('Stock by lot'!$G$3:$G$302,MATCH($E257,'Stock by lot'!$F$3:$F$302,0)),""))</f>
        <v/>
      </c>
      <c r="K257" s="15">
        <f>IF($E257="","",IF($J257="","Lot not in stock",IF(AND($A257&lt;&gt;"",$J257&lt;$A257),"Expired on the day","OK")))</f>
        <v/>
      </c>
      <c r="L257" s="14">
        <f>IF(OR($E257="",'Lot trace'!$B$4=""),"",IF($E257='Lot trace'!$B$4,COUNTIF($E$3:$E257,'Lot trace'!$B$4),""))</f>
        <v/>
      </c>
    </row>
    <row r="258">
      <c r="A258" s="5" t="n"/>
      <c r="B258" s="4" t="n"/>
      <c r="C258" s="18" t="n"/>
      <c r="D258" s="4" t="n"/>
      <c r="E258" s="18" t="n"/>
      <c r="F258" s="4" t="n"/>
      <c r="G258" s="4" t="n"/>
      <c r="H258" s="15">
        <f>IF($D258="","",IFERROR(INDEX('Catalogue'!$B$3:$B$82,MATCH($D258,'Catalogue'!$A$3:$A$82,0)),""))</f>
        <v/>
      </c>
      <c r="I258" s="15">
        <f>IF($D258="","",IFERROR("Ø"&amp;INDEX('Catalogue'!$C$3:$C$82,MATCH($D258,'Catalogue'!$A$3:$A$82,0))&amp;" × "&amp;INDEX('Catalogue'!$D$3:$D$82,MATCH($D258,'Catalogue'!$A$3:$A$82,0)),""))</f>
        <v/>
      </c>
      <c r="J258" s="19">
        <f>IF($E258="","",IFERROR(INDEX('Stock by lot'!$G$3:$G$302,MATCH($E258,'Stock by lot'!$F$3:$F$302,0)),""))</f>
        <v/>
      </c>
      <c r="K258" s="15">
        <f>IF($E258="","",IF($J258="","Lot not in stock",IF(AND($A258&lt;&gt;"",$J258&lt;$A258),"Expired on the day","OK")))</f>
        <v/>
      </c>
      <c r="L258" s="14">
        <f>IF(OR($E258="",'Lot trace'!$B$4=""),"",IF($E258='Lot trace'!$B$4,COUNTIF($E$3:$E258,'Lot trace'!$B$4),""))</f>
        <v/>
      </c>
    </row>
    <row r="259">
      <c r="A259" s="5" t="n"/>
      <c r="B259" s="4" t="n"/>
      <c r="C259" s="18" t="n"/>
      <c r="D259" s="4" t="n"/>
      <c r="E259" s="18" t="n"/>
      <c r="F259" s="4" t="n"/>
      <c r="G259" s="4" t="n"/>
      <c r="H259" s="15">
        <f>IF($D259="","",IFERROR(INDEX('Catalogue'!$B$3:$B$82,MATCH($D259,'Catalogue'!$A$3:$A$82,0)),""))</f>
        <v/>
      </c>
      <c r="I259" s="15">
        <f>IF($D259="","",IFERROR("Ø"&amp;INDEX('Catalogue'!$C$3:$C$82,MATCH($D259,'Catalogue'!$A$3:$A$82,0))&amp;" × "&amp;INDEX('Catalogue'!$D$3:$D$82,MATCH($D259,'Catalogue'!$A$3:$A$82,0)),""))</f>
        <v/>
      </c>
      <c r="J259" s="19">
        <f>IF($E259="","",IFERROR(INDEX('Stock by lot'!$G$3:$G$302,MATCH($E259,'Stock by lot'!$F$3:$F$302,0)),""))</f>
        <v/>
      </c>
      <c r="K259" s="15">
        <f>IF($E259="","",IF($J259="","Lot not in stock",IF(AND($A259&lt;&gt;"",$J259&lt;$A259),"Expired on the day","OK")))</f>
        <v/>
      </c>
      <c r="L259" s="14">
        <f>IF(OR($E259="",'Lot trace'!$B$4=""),"",IF($E259='Lot trace'!$B$4,COUNTIF($E$3:$E259,'Lot trace'!$B$4),""))</f>
        <v/>
      </c>
    </row>
    <row r="260">
      <c r="A260" s="5" t="n"/>
      <c r="B260" s="4" t="n"/>
      <c r="C260" s="18" t="n"/>
      <c r="D260" s="4" t="n"/>
      <c r="E260" s="18" t="n"/>
      <c r="F260" s="4" t="n"/>
      <c r="G260" s="4" t="n"/>
      <c r="H260" s="15">
        <f>IF($D260="","",IFERROR(INDEX('Catalogue'!$B$3:$B$82,MATCH($D260,'Catalogue'!$A$3:$A$82,0)),""))</f>
        <v/>
      </c>
      <c r="I260" s="15">
        <f>IF($D260="","",IFERROR("Ø"&amp;INDEX('Catalogue'!$C$3:$C$82,MATCH($D260,'Catalogue'!$A$3:$A$82,0))&amp;" × "&amp;INDEX('Catalogue'!$D$3:$D$82,MATCH($D260,'Catalogue'!$A$3:$A$82,0)),""))</f>
        <v/>
      </c>
      <c r="J260" s="19">
        <f>IF($E260="","",IFERROR(INDEX('Stock by lot'!$G$3:$G$302,MATCH($E260,'Stock by lot'!$F$3:$F$302,0)),""))</f>
        <v/>
      </c>
      <c r="K260" s="15">
        <f>IF($E260="","",IF($J260="","Lot not in stock",IF(AND($A260&lt;&gt;"",$J260&lt;$A260),"Expired on the day","OK")))</f>
        <v/>
      </c>
      <c r="L260" s="14">
        <f>IF(OR($E260="",'Lot trace'!$B$4=""),"",IF($E260='Lot trace'!$B$4,COUNTIF($E$3:$E260,'Lot trace'!$B$4),""))</f>
        <v/>
      </c>
    </row>
    <row r="261">
      <c r="A261" s="5" t="n"/>
      <c r="B261" s="4" t="n"/>
      <c r="C261" s="18" t="n"/>
      <c r="D261" s="4" t="n"/>
      <c r="E261" s="18" t="n"/>
      <c r="F261" s="4" t="n"/>
      <c r="G261" s="4" t="n"/>
      <c r="H261" s="15">
        <f>IF($D261="","",IFERROR(INDEX('Catalogue'!$B$3:$B$82,MATCH($D261,'Catalogue'!$A$3:$A$82,0)),""))</f>
        <v/>
      </c>
      <c r="I261" s="15">
        <f>IF($D261="","",IFERROR("Ø"&amp;INDEX('Catalogue'!$C$3:$C$82,MATCH($D261,'Catalogue'!$A$3:$A$82,0))&amp;" × "&amp;INDEX('Catalogue'!$D$3:$D$82,MATCH($D261,'Catalogue'!$A$3:$A$82,0)),""))</f>
        <v/>
      </c>
      <c r="J261" s="19">
        <f>IF($E261="","",IFERROR(INDEX('Stock by lot'!$G$3:$G$302,MATCH($E261,'Stock by lot'!$F$3:$F$302,0)),""))</f>
        <v/>
      </c>
      <c r="K261" s="15">
        <f>IF($E261="","",IF($J261="","Lot not in stock",IF(AND($A261&lt;&gt;"",$J261&lt;$A261),"Expired on the day","OK")))</f>
        <v/>
      </c>
      <c r="L261" s="14">
        <f>IF(OR($E261="",'Lot trace'!$B$4=""),"",IF($E261='Lot trace'!$B$4,COUNTIF($E$3:$E261,'Lot trace'!$B$4),""))</f>
        <v/>
      </c>
    </row>
    <row r="262">
      <c r="A262" s="5" t="n"/>
      <c r="B262" s="4" t="n"/>
      <c r="C262" s="18" t="n"/>
      <c r="D262" s="4" t="n"/>
      <c r="E262" s="18" t="n"/>
      <c r="F262" s="4" t="n"/>
      <c r="G262" s="4" t="n"/>
      <c r="H262" s="15">
        <f>IF($D262="","",IFERROR(INDEX('Catalogue'!$B$3:$B$82,MATCH($D262,'Catalogue'!$A$3:$A$82,0)),""))</f>
        <v/>
      </c>
      <c r="I262" s="15">
        <f>IF($D262="","",IFERROR("Ø"&amp;INDEX('Catalogue'!$C$3:$C$82,MATCH($D262,'Catalogue'!$A$3:$A$82,0))&amp;" × "&amp;INDEX('Catalogue'!$D$3:$D$82,MATCH($D262,'Catalogue'!$A$3:$A$82,0)),""))</f>
        <v/>
      </c>
      <c r="J262" s="19">
        <f>IF($E262="","",IFERROR(INDEX('Stock by lot'!$G$3:$G$302,MATCH($E262,'Stock by lot'!$F$3:$F$302,0)),""))</f>
        <v/>
      </c>
      <c r="K262" s="15">
        <f>IF($E262="","",IF($J262="","Lot not in stock",IF(AND($A262&lt;&gt;"",$J262&lt;$A262),"Expired on the day","OK")))</f>
        <v/>
      </c>
      <c r="L262" s="14">
        <f>IF(OR($E262="",'Lot trace'!$B$4=""),"",IF($E262='Lot trace'!$B$4,COUNTIF($E$3:$E262,'Lot trace'!$B$4),""))</f>
        <v/>
      </c>
    </row>
    <row r="263">
      <c r="A263" s="5" t="n"/>
      <c r="B263" s="4" t="n"/>
      <c r="C263" s="18" t="n"/>
      <c r="D263" s="4" t="n"/>
      <c r="E263" s="18" t="n"/>
      <c r="F263" s="4" t="n"/>
      <c r="G263" s="4" t="n"/>
      <c r="H263" s="15">
        <f>IF($D263="","",IFERROR(INDEX('Catalogue'!$B$3:$B$82,MATCH($D263,'Catalogue'!$A$3:$A$82,0)),""))</f>
        <v/>
      </c>
      <c r="I263" s="15">
        <f>IF($D263="","",IFERROR("Ø"&amp;INDEX('Catalogue'!$C$3:$C$82,MATCH($D263,'Catalogue'!$A$3:$A$82,0))&amp;" × "&amp;INDEX('Catalogue'!$D$3:$D$82,MATCH($D263,'Catalogue'!$A$3:$A$82,0)),""))</f>
        <v/>
      </c>
      <c r="J263" s="19">
        <f>IF($E263="","",IFERROR(INDEX('Stock by lot'!$G$3:$G$302,MATCH($E263,'Stock by lot'!$F$3:$F$302,0)),""))</f>
        <v/>
      </c>
      <c r="K263" s="15">
        <f>IF($E263="","",IF($J263="","Lot not in stock",IF(AND($A263&lt;&gt;"",$J263&lt;$A263),"Expired on the day","OK")))</f>
        <v/>
      </c>
      <c r="L263" s="14">
        <f>IF(OR($E263="",'Lot trace'!$B$4=""),"",IF($E263='Lot trace'!$B$4,COUNTIF($E$3:$E263,'Lot trace'!$B$4),""))</f>
        <v/>
      </c>
    </row>
    <row r="264">
      <c r="A264" s="5" t="n"/>
      <c r="B264" s="4" t="n"/>
      <c r="C264" s="18" t="n"/>
      <c r="D264" s="4" t="n"/>
      <c r="E264" s="18" t="n"/>
      <c r="F264" s="4" t="n"/>
      <c r="G264" s="4" t="n"/>
      <c r="H264" s="15">
        <f>IF($D264="","",IFERROR(INDEX('Catalogue'!$B$3:$B$82,MATCH($D264,'Catalogue'!$A$3:$A$82,0)),""))</f>
        <v/>
      </c>
      <c r="I264" s="15">
        <f>IF($D264="","",IFERROR("Ø"&amp;INDEX('Catalogue'!$C$3:$C$82,MATCH($D264,'Catalogue'!$A$3:$A$82,0))&amp;" × "&amp;INDEX('Catalogue'!$D$3:$D$82,MATCH($D264,'Catalogue'!$A$3:$A$82,0)),""))</f>
        <v/>
      </c>
      <c r="J264" s="19">
        <f>IF($E264="","",IFERROR(INDEX('Stock by lot'!$G$3:$G$302,MATCH($E264,'Stock by lot'!$F$3:$F$302,0)),""))</f>
        <v/>
      </c>
      <c r="K264" s="15">
        <f>IF($E264="","",IF($J264="","Lot not in stock",IF(AND($A264&lt;&gt;"",$J264&lt;$A264),"Expired on the day","OK")))</f>
        <v/>
      </c>
      <c r="L264" s="14">
        <f>IF(OR($E264="",'Lot trace'!$B$4=""),"",IF($E264='Lot trace'!$B$4,COUNTIF($E$3:$E264,'Lot trace'!$B$4),""))</f>
        <v/>
      </c>
    </row>
    <row r="265">
      <c r="A265" s="5" t="n"/>
      <c r="B265" s="4" t="n"/>
      <c r="C265" s="18" t="n"/>
      <c r="D265" s="4" t="n"/>
      <c r="E265" s="18" t="n"/>
      <c r="F265" s="4" t="n"/>
      <c r="G265" s="4" t="n"/>
      <c r="H265" s="15">
        <f>IF($D265="","",IFERROR(INDEX('Catalogue'!$B$3:$B$82,MATCH($D265,'Catalogue'!$A$3:$A$82,0)),""))</f>
        <v/>
      </c>
      <c r="I265" s="15">
        <f>IF($D265="","",IFERROR("Ø"&amp;INDEX('Catalogue'!$C$3:$C$82,MATCH($D265,'Catalogue'!$A$3:$A$82,0))&amp;" × "&amp;INDEX('Catalogue'!$D$3:$D$82,MATCH($D265,'Catalogue'!$A$3:$A$82,0)),""))</f>
        <v/>
      </c>
      <c r="J265" s="19">
        <f>IF($E265="","",IFERROR(INDEX('Stock by lot'!$G$3:$G$302,MATCH($E265,'Stock by lot'!$F$3:$F$302,0)),""))</f>
        <v/>
      </c>
      <c r="K265" s="15">
        <f>IF($E265="","",IF($J265="","Lot not in stock",IF(AND($A265&lt;&gt;"",$J265&lt;$A265),"Expired on the day","OK")))</f>
        <v/>
      </c>
      <c r="L265" s="14">
        <f>IF(OR($E265="",'Lot trace'!$B$4=""),"",IF($E265='Lot trace'!$B$4,COUNTIF($E$3:$E265,'Lot trace'!$B$4),""))</f>
        <v/>
      </c>
    </row>
    <row r="266">
      <c r="A266" s="5" t="n"/>
      <c r="B266" s="4" t="n"/>
      <c r="C266" s="18" t="n"/>
      <c r="D266" s="4" t="n"/>
      <c r="E266" s="18" t="n"/>
      <c r="F266" s="4" t="n"/>
      <c r="G266" s="4" t="n"/>
      <c r="H266" s="15">
        <f>IF($D266="","",IFERROR(INDEX('Catalogue'!$B$3:$B$82,MATCH($D266,'Catalogue'!$A$3:$A$82,0)),""))</f>
        <v/>
      </c>
      <c r="I266" s="15">
        <f>IF($D266="","",IFERROR("Ø"&amp;INDEX('Catalogue'!$C$3:$C$82,MATCH($D266,'Catalogue'!$A$3:$A$82,0))&amp;" × "&amp;INDEX('Catalogue'!$D$3:$D$82,MATCH($D266,'Catalogue'!$A$3:$A$82,0)),""))</f>
        <v/>
      </c>
      <c r="J266" s="19">
        <f>IF($E266="","",IFERROR(INDEX('Stock by lot'!$G$3:$G$302,MATCH($E266,'Stock by lot'!$F$3:$F$302,0)),""))</f>
        <v/>
      </c>
      <c r="K266" s="15">
        <f>IF($E266="","",IF($J266="","Lot not in stock",IF(AND($A266&lt;&gt;"",$J266&lt;$A266),"Expired on the day","OK")))</f>
        <v/>
      </c>
      <c r="L266" s="14">
        <f>IF(OR($E266="",'Lot trace'!$B$4=""),"",IF($E266='Lot trace'!$B$4,COUNTIF($E$3:$E266,'Lot trace'!$B$4),""))</f>
        <v/>
      </c>
    </row>
    <row r="267">
      <c r="A267" s="5" t="n"/>
      <c r="B267" s="4" t="n"/>
      <c r="C267" s="18" t="n"/>
      <c r="D267" s="4" t="n"/>
      <c r="E267" s="18" t="n"/>
      <c r="F267" s="4" t="n"/>
      <c r="G267" s="4" t="n"/>
      <c r="H267" s="15">
        <f>IF($D267="","",IFERROR(INDEX('Catalogue'!$B$3:$B$82,MATCH($D267,'Catalogue'!$A$3:$A$82,0)),""))</f>
        <v/>
      </c>
      <c r="I267" s="15">
        <f>IF($D267="","",IFERROR("Ø"&amp;INDEX('Catalogue'!$C$3:$C$82,MATCH($D267,'Catalogue'!$A$3:$A$82,0))&amp;" × "&amp;INDEX('Catalogue'!$D$3:$D$82,MATCH($D267,'Catalogue'!$A$3:$A$82,0)),""))</f>
        <v/>
      </c>
      <c r="J267" s="19">
        <f>IF($E267="","",IFERROR(INDEX('Stock by lot'!$G$3:$G$302,MATCH($E267,'Stock by lot'!$F$3:$F$302,0)),""))</f>
        <v/>
      </c>
      <c r="K267" s="15">
        <f>IF($E267="","",IF($J267="","Lot not in stock",IF(AND($A267&lt;&gt;"",$J267&lt;$A267),"Expired on the day","OK")))</f>
        <v/>
      </c>
      <c r="L267" s="14">
        <f>IF(OR($E267="",'Lot trace'!$B$4=""),"",IF($E267='Lot trace'!$B$4,COUNTIF($E$3:$E267,'Lot trace'!$B$4),""))</f>
        <v/>
      </c>
    </row>
    <row r="268">
      <c r="A268" s="5" t="n"/>
      <c r="B268" s="4" t="n"/>
      <c r="C268" s="18" t="n"/>
      <c r="D268" s="4" t="n"/>
      <c r="E268" s="18" t="n"/>
      <c r="F268" s="4" t="n"/>
      <c r="G268" s="4" t="n"/>
      <c r="H268" s="15">
        <f>IF($D268="","",IFERROR(INDEX('Catalogue'!$B$3:$B$82,MATCH($D268,'Catalogue'!$A$3:$A$82,0)),""))</f>
        <v/>
      </c>
      <c r="I268" s="15">
        <f>IF($D268="","",IFERROR("Ø"&amp;INDEX('Catalogue'!$C$3:$C$82,MATCH($D268,'Catalogue'!$A$3:$A$82,0))&amp;" × "&amp;INDEX('Catalogue'!$D$3:$D$82,MATCH($D268,'Catalogue'!$A$3:$A$82,0)),""))</f>
        <v/>
      </c>
      <c r="J268" s="19">
        <f>IF($E268="","",IFERROR(INDEX('Stock by lot'!$G$3:$G$302,MATCH($E268,'Stock by lot'!$F$3:$F$302,0)),""))</f>
        <v/>
      </c>
      <c r="K268" s="15">
        <f>IF($E268="","",IF($J268="","Lot not in stock",IF(AND($A268&lt;&gt;"",$J268&lt;$A268),"Expired on the day","OK")))</f>
        <v/>
      </c>
      <c r="L268" s="14">
        <f>IF(OR($E268="",'Lot trace'!$B$4=""),"",IF($E268='Lot trace'!$B$4,COUNTIF($E$3:$E268,'Lot trace'!$B$4),""))</f>
        <v/>
      </c>
    </row>
    <row r="269">
      <c r="A269" s="5" t="n"/>
      <c r="B269" s="4" t="n"/>
      <c r="C269" s="18" t="n"/>
      <c r="D269" s="4" t="n"/>
      <c r="E269" s="18" t="n"/>
      <c r="F269" s="4" t="n"/>
      <c r="G269" s="4" t="n"/>
      <c r="H269" s="15">
        <f>IF($D269="","",IFERROR(INDEX('Catalogue'!$B$3:$B$82,MATCH($D269,'Catalogue'!$A$3:$A$82,0)),""))</f>
        <v/>
      </c>
      <c r="I269" s="15">
        <f>IF($D269="","",IFERROR("Ø"&amp;INDEX('Catalogue'!$C$3:$C$82,MATCH($D269,'Catalogue'!$A$3:$A$82,0))&amp;" × "&amp;INDEX('Catalogue'!$D$3:$D$82,MATCH($D269,'Catalogue'!$A$3:$A$82,0)),""))</f>
        <v/>
      </c>
      <c r="J269" s="19">
        <f>IF($E269="","",IFERROR(INDEX('Stock by lot'!$G$3:$G$302,MATCH($E269,'Stock by lot'!$F$3:$F$302,0)),""))</f>
        <v/>
      </c>
      <c r="K269" s="15">
        <f>IF($E269="","",IF($J269="","Lot not in stock",IF(AND($A269&lt;&gt;"",$J269&lt;$A269),"Expired on the day","OK")))</f>
        <v/>
      </c>
      <c r="L269" s="14">
        <f>IF(OR($E269="",'Lot trace'!$B$4=""),"",IF($E269='Lot trace'!$B$4,COUNTIF($E$3:$E269,'Lot trace'!$B$4),""))</f>
        <v/>
      </c>
    </row>
    <row r="270">
      <c r="A270" s="5" t="n"/>
      <c r="B270" s="4" t="n"/>
      <c r="C270" s="18" t="n"/>
      <c r="D270" s="4" t="n"/>
      <c r="E270" s="18" t="n"/>
      <c r="F270" s="4" t="n"/>
      <c r="G270" s="4" t="n"/>
      <c r="H270" s="15">
        <f>IF($D270="","",IFERROR(INDEX('Catalogue'!$B$3:$B$82,MATCH($D270,'Catalogue'!$A$3:$A$82,0)),""))</f>
        <v/>
      </c>
      <c r="I270" s="15">
        <f>IF($D270="","",IFERROR("Ø"&amp;INDEX('Catalogue'!$C$3:$C$82,MATCH($D270,'Catalogue'!$A$3:$A$82,0))&amp;" × "&amp;INDEX('Catalogue'!$D$3:$D$82,MATCH($D270,'Catalogue'!$A$3:$A$82,0)),""))</f>
        <v/>
      </c>
      <c r="J270" s="19">
        <f>IF($E270="","",IFERROR(INDEX('Stock by lot'!$G$3:$G$302,MATCH($E270,'Stock by lot'!$F$3:$F$302,0)),""))</f>
        <v/>
      </c>
      <c r="K270" s="15">
        <f>IF($E270="","",IF($J270="","Lot not in stock",IF(AND($A270&lt;&gt;"",$J270&lt;$A270),"Expired on the day","OK")))</f>
        <v/>
      </c>
      <c r="L270" s="14">
        <f>IF(OR($E270="",'Lot trace'!$B$4=""),"",IF($E270='Lot trace'!$B$4,COUNTIF($E$3:$E270,'Lot trace'!$B$4),""))</f>
        <v/>
      </c>
    </row>
    <row r="271">
      <c r="A271" s="5" t="n"/>
      <c r="B271" s="4" t="n"/>
      <c r="C271" s="18" t="n"/>
      <c r="D271" s="4" t="n"/>
      <c r="E271" s="18" t="n"/>
      <c r="F271" s="4" t="n"/>
      <c r="G271" s="4" t="n"/>
      <c r="H271" s="15">
        <f>IF($D271="","",IFERROR(INDEX('Catalogue'!$B$3:$B$82,MATCH($D271,'Catalogue'!$A$3:$A$82,0)),""))</f>
        <v/>
      </c>
      <c r="I271" s="15">
        <f>IF($D271="","",IFERROR("Ø"&amp;INDEX('Catalogue'!$C$3:$C$82,MATCH($D271,'Catalogue'!$A$3:$A$82,0))&amp;" × "&amp;INDEX('Catalogue'!$D$3:$D$82,MATCH($D271,'Catalogue'!$A$3:$A$82,0)),""))</f>
        <v/>
      </c>
      <c r="J271" s="19">
        <f>IF($E271="","",IFERROR(INDEX('Stock by lot'!$G$3:$G$302,MATCH($E271,'Stock by lot'!$F$3:$F$302,0)),""))</f>
        <v/>
      </c>
      <c r="K271" s="15">
        <f>IF($E271="","",IF($J271="","Lot not in stock",IF(AND($A271&lt;&gt;"",$J271&lt;$A271),"Expired on the day","OK")))</f>
        <v/>
      </c>
      <c r="L271" s="14">
        <f>IF(OR($E271="",'Lot trace'!$B$4=""),"",IF($E271='Lot trace'!$B$4,COUNTIF($E$3:$E271,'Lot trace'!$B$4),""))</f>
        <v/>
      </c>
    </row>
    <row r="272">
      <c r="A272" s="5" t="n"/>
      <c r="B272" s="4" t="n"/>
      <c r="C272" s="18" t="n"/>
      <c r="D272" s="4" t="n"/>
      <c r="E272" s="18" t="n"/>
      <c r="F272" s="4" t="n"/>
      <c r="G272" s="4" t="n"/>
      <c r="H272" s="15">
        <f>IF($D272="","",IFERROR(INDEX('Catalogue'!$B$3:$B$82,MATCH($D272,'Catalogue'!$A$3:$A$82,0)),""))</f>
        <v/>
      </c>
      <c r="I272" s="15">
        <f>IF($D272="","",IFERROR("Ø"&amp;INDEX('Catalogue'!$C$3:$C$82,MATCH($D272,'Catalogue'!$A$3:$A$82,0))&amp;" × "&amp;INDEX('Catalogue'!$D$3:$D$82,MATCH($D272,'Catalogue'!$A$3:$A$82,0)),""))</f>
        <v/>
      </c>
      <c r="J272" s="19">
        <f>IF($E272="","",IFERROR(INDEX('Stock by lot'!$G$3:$G$302,MATCH($E272,'Stock by lot'!$F$3:$F$302,0)),""))</f>
        <v/>
      </c>
      <c r="K272" s="15">
        <f>IF($E272="","",IF($J272="","Lot not in stock",IF(AND($A272&lt;&gt;"",$J272&lt;$A272),"Expired on the day","OK")))</f>
        <v/>
      </c>
      <c r="L272" s="14">
        <f>IF(OR($E272="",'Lot trace'!$B$4=""),"",IF($E272='Lot trace'!$B$4,COUNTIF($E$3:$E272,'Lot trace'!$B$4),""))</f>
        <v/>
      </c>
    </row>
    <row r="273">
      <c r="A273" s="5" t="n"/>
      <c r="B273" s="4" t="n"/>
      <c r="C273" s="18" t="n"/>
      <c r="D273" s="4" t="n"/>
      <c r="E273" s="18" t="n"/>
      <c r="F273" s="4" t="n"/>
      <c r="G273" s="4" t="n"/>
      <c r="H273" s="15">
        <f>IF($D273="","",IFERROR(INDEX('Catalogue'!$B$3:$B$82,MATCH($D273,'Catalogue'!$A$3:$A$82,0)),""))</f>
        <v/>
      </c>
      <c r="I273" s="15">
        <f>IF($D273="","",IFERROR("Ø"&amp;INDEX('Catalogue'!$C$3:$C$82,MATCH($D273,'Catalogue'!$A$3:$A$82,0))&amp;" × "&amp;INDEX('Catalogue'!$D$3:$D$82,MATCH($D273,'Catalogue'!$A$3:$A$82,0)),""))</f>
        <v/>
      </c>
      <c r="J273" s="19">
        <f>IF($E273="","",IFERROR(INDEX('Stock by lot'!$G$3:$G$302,MATCH($E273,'Stock by lot'!$F$3:$F$302,0)),""))</f>
        <v/>
      </c>
      <c r="K273" s="15">
        <f>IF($E273="","",IF($J273="","Lot not in stock",IF(AND($A273&lt;&gt;"",$J273&lt;$A273),"Expired on the day","OK")))</f>
        <v/>
      </c>
      <c r="L273" s="14">
        <f>IF(OR($E273="",'Lot trace'!$B$4=""),"",IF($E273='Lot trace'!$B$4,COUNTIF($E$3:$E273,'Lot trace'!$B$4),""))</f>
        <v/>
      </c>
    </row>
    <row r="274">
      <c r="A274" s="5" t="n"/>
      <c r="B274" s="4" t="n"/>
      <c r="C274" s="18" t="n"/>
      <c r="D274" s="4" t="n"/>
      <c r="E274" s="18" t="n"/>
      <c r="F274" s="4" t="n"/>
      <c r="G274" s="4" t="n"/>
      <c r="H274" s="15">
        <f>IF($D274="","",IFERROR(INDEX('Catalogue'!$B$3:$B$82,MATCH($D274,'Catalogue'!$A$3:$A$82,0)),""))</f>
        <v/>
      </c>
      <c r="I274" s="15">
        <f>IF($D274="","",IFERROR("Ø"&amp;INDEX('Catalogue'!$C$3:$C$82,MATCH($D274,'Catalogue'!$A$3:$A$82,0))&amp;" × "&amp;INDEX('Catalogue'!$D$3:$D$82,MATCH($D274,'Catalogue'!$A$3:$A$82,0)),""))</f>
        <v/>
      </c>
      <c r="J274" s="19">
        <f>IF($E274="","",IFERROR(INDEX('Stock by lot'!$G$3:$G$302,MATCH($E274,'Stock by lot'!$F$3:$F$302,0)),""))</f>
        <v/>
      </c>
      <c r="K274" s="15">
        <f>IF($E274="","",IF($J274="","Lot not in stock",IF(AND($A274&lt;&gt;"",$J274&lt;$A274),"Expired on the day","OK")))</f>
        <v/>
      </c>
      <c r="L274" s="14">
        <f>IF(OR($E274="",'Lot trace'!$B$4=""),"",IF($E274='Lot trace'!$B$4,COUNTIF($E$3:$E274,'Lot trace'!$B$4),""))</f>
        <v/>
      </c>
    </row>
    <row r="275">
      <c r="A275" s="5" t="n"/>
      <c r="B275" s="4" t="n"/>
      <c r="C275" s="18" t="n"/>
      <c r="D275" s="4" t="n"/>
      <c r="E275" s="18" t="n"/>
      <c r="F275" s="4" t="n"/>
      <c r="G275" s="4" t="n"/>
      <c r="H275" s="15">
        <f>IF($D275="","",IFERROR(INDEX('Catalogue'!$B$3:$B$82,MATCH($D275,'Catalogue'!$A$3:$A$82,0)),""))</f>
        <v/>
      </c>
      <c r="I275" s="15">
        <f>IF($D275="","",IFERROR("Ø"&amp;INDEX('Catalogue'!$C$3:$C$82,MATCH($D275,'Catalogue'!$A$3:$A$82,0))&amp;" × "&amp;INDEX('Catalogue'!$D$3:$D$82,MATCH($D275,'Catalogue'!$A$3:$A$82,0)),""))</f>
        <v/>
      </c>
      <c r="J275" s="19">
        <f>IF($E275="","",IFERROR(INDEX('Stock by lot'!$G$3:$G$302,MATCH($E275,'Stock by lot'!$F$3:$F$302,0)),""))</f>
        <v/>
      </c>
      <c r="K275" s="15">
        <f>IF($E275="","",IF($J275="","Lot not in stock",IF(AND($A275&lt;&gt;"",$J275&lt;$A275),"Expired on the day","OK")))</f>
        <v/>
      </c>
      <c r="L275" s="14">
        <f>IF(OR($E275="",'Lot trace'!$B$4=""),"",IF($E275='Lot trace'!$B$4,COUNTIF($E$3:$E275,'Lot trace'!$B$4),""))</f>
        <v/>
      </c>
    </row>
    <row r="276">
      <c r="A276" s="5" t="n"/>
      <c r="B276" s="4" t="n"/>
      <c r="C276" s="18" t="n"/>
      <c r="D276" s="4" t="n"/>
      <c r="E276" s="18" t="n"/>
      <c r="F276" s="4" t="n"/>
      <c r="G276" s="4" t="n"/>
      <c r="H276" s="15">
        <f>IF($D276="","",IFERROR(INDEX('Catalogue'!$B$3:$B$82,MATCH($D276,'Catalogue'!$A$3:$A$82,0)),""))</f>
        <v/>
      </c>
      <c r="I276" s="15">
        <f>IF($D276="","",IFERROR("Ø"&amp;INDEX('Catalogue'!$C$3:$C$82,MATCH($D276,'Catalogue'!$A$3:$A$82,0))&amp;" × "&amp;INDEX('Catalogue'!$D$3:$D$82,MATCH($D276,'Catalogue'!$A$3:$A$82,0)),""))</f>
        <v/>
      </c>
      <c r="J276" s="19">
        <f>IF($E276="","",IFERROR(INDEX('Stock by lot'!$G$3:$G$302,MATCH($E276,'Stock by lot'!$F$3:$F$302,0)),""))</f>
        <v/>
      </c>
      <c r="K276" s="15">
        <f>IF($E276="","",IF($J276="","Lot not in stock",IF(AND($A276&lt;&gt;"",$J276&lt;$A276),"Expired on the day","OK")))</f>
        <v/>
      </c>
      <c r="L276" s="14">
        <f>IF(OR($E276="",'Lot trace'!$B$4=""),"",IF($E276='Lot trace'!$B$4,COUNTIF($E$3:$E276,'Lot trace'!$B$4),""))</f>
        <v/>
      </c>
    </row>
    <row r="277">
      <c r="A277" s="5" t="n"/>
      <c r="B277" s="4" t="n"/>
      <c r="C277" s="18" t="n"/>
      <c r="D277" s="4" t="n"/>
      <c r="E277" s="18" t="n"/>
      <c r="F277" s="4" t="n"/>
      <c r="G277" s="4" t="n"/>
      <c r="H277" s="15">
        <f>IF($D277="","",IFERROR(INDEX('Catalogue'!$B$3:$B$82,MATCH($D277,'Catalogue'!$A$3:$A$82,0)),""))</f>
        <v/>
      </c>
      <c r="I277" s="15">
        <f>IF($D277="","",IFERROR("Ø"&amp;INDEX('Catalogue'!$C$3:$C$82,MATCH($D277,'Catalogue'!$A$3:$A$82,0))&amp;" × "&amp;INDEX('Catalogue'!$D$3:$D$82,MATCH($D277,'Catalogue'!$A$3:$A$82,0)),""))</f>
        <v/>
      </c>
      <c r="J277" s="19">
        <f>IF($E277="","",IFERROR(INDEX('Stock by lot'!$G$3:$G$302,MATCH($E277,'Stock by lot'!$F$3:$F$302,0)),""))</f>
        <v/>
      </c>
      <c r="K277" s="15">
        <f>IF($E277="","",IF($J277="","Lot not in stock",IF(AND($A277&lt;&gt;"",$J277&lt;$A277),"Expired on the day","OK")))</f>
        <v/>
      </c>
      <c r="L277" s="14">
        <f>IF(OR($E277="",'Lot trace'!$B$4=""),"",IF($E277='Lot trace'!$B$4,COUNTIF($E$3:$E277,'Lot trace'!$B$4),""))</f>
        <v/>
      </c>
    </row>
    <row r="278">
      <c r="A278" s="5" t="n"/>
      <c r="B278" s="4" t="n"/>
      <c r="C278" s="18" t="n"/>
      <c r="D278" s="4" t="n"/>
      <c r="E278" s="18" t="n"/>
      <c r="F278" s="4" t="n"/>
      <c r="G278" s="4" t="n"/>
      <c r="H278" s="15">
        <f>IF($D278="","",IFERROR(INDEX('Catalogue'!$B$3:$B$82,MATCH($D278,'Catalogue'!$A$3:$A$82,0)),""))</f>
        <v/>
      </c>
      <c r="I278" s="15">
        <f>IF($D278="","",IFERROR("Ø"&amp;INDEX('Catalogue'!$C$3:$C$82,MATCH($D278,'Catalogue'!$A$3:$A$82,0))&amp;" × "&amp;INDEX('Catalogue'!$D$3:$D$82,MATCH($D278,'Catalogue'!$A$3:$A$82,0)),""))</f>
        <v/>
      </c>
      <c r="J278" s="19">
        <f>IF($E278="","",IFERROR(INDEX('Stock by lot'!$G$3:$G$302,MATCH($E278,'Stock by lot'!$F$3:$F$302,0)),""))</f>
        <v/>
      </c>
      <c r="K278" s="15">
        <f>IF($E278="","",IF($J278="","Lot not in stock",IF(AND($A278&lt;&gt;"",$J278&lt;$A278),"Expired on the day","OK")))</f>
        <v/>
      </c>
      <c r="L278" s="14">
        <f>IF(OR($E278="",'Lot trace'!$B$4=""),"",IF($E278='Lot trace'!$B$4,COUNTIF($E$3:$E278,'Lot trace'!$B$4),""))</f>
        <v/>
      </c>
    </row>
    <row r="279">
      <c r="A279" s="5" t="n"/>
      <c r="B279" s="4" t="n"/>
      <c r="C279" s="18" t="n"/>
      <c r="D279" s="4" t="n"/>
      <c r="E279" s="18" t="n"/>
      <c r="F279" s="4" t="n"/>
      <c r="G279" s="4" t="n"/>
      <c r="H279" s="15">
        <f>IF($D279="","",IFERROR(INDEX('Catalogue'!$B$3:$B$82,MATCH($D279,'Catalogue'!$A$3:$A$82,0)),""))</f>
        <v/>
      </c>
      <c r="I279" s="15">
        <f>IF($D279="","",IFERROR("Ø"&amp;INDEX('Catalogue'!$C$3:$C$82,MATCH($D279,'Catalogue'!$A$3:$A$82,0))&amp;" × "&amp;INDEX('Catalogue'!$D$3:$D$82,MATCH($D279,'Catalogue'!$A$3:$A$82,0)),""))</f>
        <v/>
      </c>
      <c r="J279" s="19">
        <f>IF($E279="","",IFERROR(INDEX('Stock by lot'!$G$3:$G$302,MATCH($E279,'Stock by lot'!$F$3:$F$302,0)),""))</f>
        <v/>
      </c>
      <c r="K279" s="15">
        <f>IF($E279="","",IF($J279="","Lot not in stock",IF(AND($A279&lt;&gt;"",$J279&lt;$A279),"Expired on the day","OK")))</f>
        <v/>
      </c>
      <c r="L279" s="14">
        <f>IF(OR($E279="",'Lot trace'!$B$4=""),"",IF($E279='Lot trace'!$B$4,COUNTIF($E$3:$E279,'Lot trace'!$B$4),""))</f>
        <v/>
      </c>
    </row>
    <row r="280">
      <c r="A280" s="5" t="n"/>
      <c r="B280" s="4" t="n"/>
      <c r="C280" s="18" t="n"/>
      <c r="D280" s="4" t="n"/>
      <c r="E280" s="18" t="n"/>
      <c r="F280" s="4" t="n"/>
      <c r="G280" s="4" t="n"/>
      <c r="H280" s="15">
        <f>IF($D280="","",IFERROR(INDEX('Catalogue'!$B$3:$B$82,MATCH($D280,'Catalogue'!$A$3:$A$82,0)),""))</f>
        <v/>
      </c>
      <c r="I280" s="15">
        <f>IF($D280="","",IFERROR("Ø"&amp;INDEX('Catalogue'!$C$3:$C$82,MATCH($D280,'Catalogue'!$A$3:$A$82,0))&amp;" × "&amp;INDEX('Catalogue'!$D$3:$D$82,MATCH($D280,'Catalogue'!$A$3:$A$82,0)),""))</f>
        <v/>
      </c>
      <c r="J280" s="19">
        <f>IF($E280="","",IFERROR(INDEX('Stock by lot'!$G$3:$G$302,MATCH($E280,'Stock by lot'!$F$3:$F$302,0)),""))</f>
        <v/>
      </c>
      <c r="K280" s="15">
        <f>IF($E280="","",IF($J280="","Lot not in stock",IF(AND($A280&lt;&gt;"",$J280&lt;$A280),"Expired on the day","OK")))</f>
        <v/>
      </c>
      <c r="L280" s="14">
        <f>IF(OR($E280="",'Lot trace'!$B$4=""),"",IF($E280='Lot trace'!$B$4,COUNTIF($E$3:$E280,'Lot trace'!$B$4),""))</f>
        <v/>
      </c>
    </row>
    <row r="281">
      <c r="A281" s="5" t="n"/>
      <c r="B281" s="4" t="n"/>
      <c r="C281" s="18" t="n"/>
      <c r="D281" s="4" t="n"/>
      <c r="E281" s="18" t="n"/>
      <c r="F281" s="4" t="n"/>
      <c r="G281" s="4" t="n"/>
      <c r="H281" s="15">
        <f>IF($D281="","",IFERROR(INDEX('Catalogue'!$B$3:$B$82,MATCH($D281,'Catalogue'!$A$3:$A$82,0)),""))</f>
        <v/>
      </c>
      <c r="I281" s="15">
        <f>IF($D281="","",IFERROR("Ø"&amp;INDEX('Catalogue'!$C$3:$C$82,MATCH($D281,'Catalogue'!$A$3:$A$82,0))&amp;" × "&amp;INDEX('Catalogue'!$D$3:$D$82,MATCH($D281,'Catalogue'!$A$3:$A$82,0)),""))</f>
        <v/>
      </c>
      <c r="J281" s="19">
        <f>IF($E281="","",IFERROR(INDEX('Stock by lot'!$G$3:$G$302,MATCH($E281,'Stock by lot'!$F$3:$F$302,0)),""))</f>
        <v/>
      </c>
      <c r="K281" s="15">
        <f>IF($E281="","",IF($J281="","Lot not in stock",IF(AND($A281&lt;&gt;"",$J281&lt;$A281),"Expired on the day","OK")))</f>
        <v/>
      </c>
      <c r="L281" s="14">
        <f>IF(OR($E281="",'Lot trace'!$B$4=""),"",IF($E281='Lot trace'!$B$4,COUNTIF($E$3:$E281,'Lot trace'!$B$4),""))</f>
        <v/>
      </c>
    </row>
    <row r="282">
      <c r="A282" s="5" t="n"/>
      <c r="B282" s="4" t="n"/>
      <c r="C282" s="18" t="n"/>
      <c r="D282" s="4" t="n"/>
      <c r="E282" s="18" t="n"/>
      <c r="F282" s="4" t="n"/>
      <c r="G282" s="4" t="n"/>
      <c r="H282" s="15">
        <f>IF($D282="","",IFERROR(INDEX('Catalogue'!$B$3:$B$82,MATCH($D282,'Catalogue'!$A$3:$A$82,0)),""))</f>
        <v/>
      </c>
      <c r="I282" s="15">
        <f>IF($D282="","",IFERROR("Ø"&amp;INDEX('Catalogue'!$C$3:$C$82,MATCH($D282,'Catalogue'!$A$3:$A$82,0))&amp;" × "&amp;INDEX('Catalogue'!$D$3:$D$82,MATCH($D282,'Catalogue'!$A$3:$A$82,0)),""))</f>
        <v/>
      </c>
      <c r="J282" s="19">
        <f>IF($E282="","",IFERROR(INDEX('Stock by lot'!$G$3:$G$302,MATCH($E282,'Stock by lot'!$F$3:$F$302,0)),""))</f>
        <v/>
      </c>
      <c r="K282" s="15">
        <f>IF($E282="","",IF($J282="","Lot not in stock",IF(AND($A282&lt;&gt;"",$J282&lt;$A282),"Expired on the day","OK")))</f>
        <v/>
      </c>
      <c r="L282" s="14">
        <f>IF(OR($E282="",'Lot trace'!$B$4=""),"",IF($E282='Lot trace'!$B$4,COUNTIF($E$3:$E282,'Lot trace'!$B$4),""))</f>
        <v/>
      </c>
    </row>
    <row r="283">
      <c r="A283" s="5" t="n"/>
      <c r="B283" s="4" t="n"/>
      <c r="C283" s="18" t="n"/>
      <c r="D283" s="4" t="n"/>
      <c r="E283" s="18" t="n"/>
      <c r="F283" s="4" t="n"/>
      <c r="G283" s="4" t="n"/>
      <c r="H283" s="15">
        <f>IF($D283="","",IFERROR(INDEX('Catalogue'!$B$3:$B$82,MATCH($D283,'Catalogue'!$A$3:$A$82,0)),""))</f>
        <v/>
      </c>
      <c r="I283" s="15">
        <f>IF($D283="","",IFERROR("Ø"&amp;INDEX('Catalogue'!$C$3:$C$82,MATCH($D283,'Catalogue'!$A$3:$A$82,0))&amp;" × "&amp;INDEX('Catalogue'!$D$3:$D$82,MATCH($D283,'Catalogue'!$A$3:$A$82,0)),""))</f>
        <v/>
      </c>
      <c r="J283" s="19">
        <f>IF($E283="","",IFERROR(INDEX('Stock by lot'!$G$3:$G$302,MATCH($E283,'Stock by lot'!$F$3:$F$302,0)),""))</f>
        <v/>
      </c>
      <c r="K283" s="15">
        <f>IF($E283="","",IF($J283="","Lot not in stock",IF(AND($A283&lt;&gt;"",$J283&lt;$A283),"Expired on the day","OK")))</f>
        <v/>
      </c>
      <c r="L283" s="14">
        <f>IF(OR($E283="",'Lot trace'!$B$4=""),"",IF($E283='Lot trace'!$B$4,COUNTIF($E$3:$E283,'Lot trace'!$B$4),""))</f>
        <v/>
      </c>
    </row>
    <row r="284">
      <c r="A284" s="5" t="n"/>
      <c r="B284" s="4" t="n"/>
      <c r="C284" s="18" t="n"/>
      <c r="D284" s="4" t="n"/>
      <c r="E284" s="18" t="n"/>
      <c r="F284" s="4" t="n"/>
      <c r="G284" s="4" t="n"/>
      <c r="H284" s="15">
        <f>IF($D284="","",IFERROR(INDEX('Catalogue'!$B$3:$B$82,MATCH($D284,'Catalogue'!$A$3:$A$82,0)),""))</f>
        <v/>
      </c>
      <c r="I284" s="15">
        <f>IF($D284="","",IFERROR("Ø"&amp;INDEX('Catalogue'!$C$3:$C$82,MATCH($D284,'Catalogue'!$A$3:$A$82,0))&amp;" × "&amp;INDEX('Catalogue'!$D$3:$D$82,MATCH($D284,'Catalogue'!$A$3:$A$82,0)),""))</f>
        <v/>
      </c>
      <c r="J284" s="19">
        <f>IF($E284="","",IFERROR(INDEX('Stock by lot'!$G$3:$G$302,MATCH($E284,'Stock by lot'!$F$3:$F$302,0)),""))</f>
        <v/>
      </c>
      <c r="K284" s="15">
        <f>IF($E284="","",IF($J284="","Lot not in stock",IF(AND($A284&lt;&gt;"",$J284&lt;$A284),"Expired on the day","OK")))</f>
        <v/>
      </c>
      <c r="L284" s="14">
        <f>IF(OR($E284="",'Lot trace'!$B$4=""),"",IF($E284='Lot trace'!$B$4,COUNTIF($E$3:$E284,'Lot trace'!$B$4),""))</f>
        <v/>
      </c>
    </row>
    <row r="285">
      <c r="A285" s="5" t="n"/>
      <c r="B285" s="4" t="n"/>
      <c r="C285" s="18" t="n"/>
      <c r="D285" s="4" t="n"/>
      <c r="E285" s="18" t="n"/>
      <c r="F285" s="4" t="n"/>
      <c r="G285" s="4" t="n"/>
      <c r="H285" s="15">
        <f>IF($D285="","",IFERROR(INDEX('Catalogue'!$B$3:$B$82,MATCH($D285,'Catalogue'!$A$3:$A$82,0)),""))</f>
        <v/>
      </c>
      <c r="I285" s="15">
        <f>IF($D285="","",IFERROR("Ø"&amp;INDEX('Catalogue'!$C$3:$C$82,MATCH($D285,'Catalogue'!$A$3:$A$82,0))&amp;" × "&amp;INDEX('Catalogue'!$D$3:$D$82,MATCH($D285,'Catalogue'!$A$3:$A$82,0)),""))</f>
        <v/>
      </c>
      <c r="J285" s="19">
        <f>IF($E285="","",IFERROR(INDEX('Stock by lot'!$G$3:$G$302,MATCH($E285,'Stock by lot'!$F$3:$F$302,0)),""))</f>
        <v/>
      </c>
      <c r="K285" s="15">
        <f>IF($E285="","",IF($J285="","Lot not in stock",IF(AND($A285&lt;&gt;"",$J285&lt;$A285),"Expired on the day","OK")))</f>
        <v/>
      </c>
      <c r="L285" s="14">
        <f>IF(OR($E285="",'Lot trace'!$B$4=""),"",IF($E285='Lot trace'!$B$4,COUNTIF($E$3:$E285,'Lot trace'!$B$4),""))</f>
        <v/>
      </c>
    </row>
    <row r="286">
      <c r="A286" s="5" t="n"/>
      <c r="B286" s="4" t="n"/>
      <c r="C286" s="18" t="n"/>
      <c r="D286" s="4" t="n"/>
      <c r="E286" s="18" t="n"/>
      <c r="F286" s="4" t="n"/>
      <c r="G286" s="4" t="n"/>
      <c r="H286" s="15">
        <f>IF($D286="","",IFERROR(INDEX('Catalogue'!$B$3:$B$82,MATCH($D286,'Catalogue'!$A$3:$A$82,0)),""))</f>
        <v/>
      </c>
      <c r="I286" s="15">
        <f>IF($D286="","",IFERROR("Ø"&amp;INDEX('Catalogue'!$C$3:$C$82,MATCH($D286,'Catalogue'!$A$3:$A$82,0))&amp;" × "&amp;INDEX('Catalogue'!$D$3:$D$82,MATCH($D286,'Catalogue'!$A$3:$A$82,0)),""))</f>
        <v/>
      </c>
      <c r="J286" s="19">
        <f>IF($E286="","",IFERROR(INDEX('Stock by lot'!$G$3:$G$302,MATCH($E286,'Stock by lot'!$F$3:$F$302,0)),""))</f>
        <v/>
      </c>
      <c r="K286" s="15">
        <f>IF($E286="","",IF($J286="","Lot not in stock",IF(AND($A286&lt;&gt;"",$J286&lt;$A286),"Expired on the day","OK")))</f>
        <v/>
      </c>
      <c r="L286" s="14">
        <f>IF(OR($E286="",'Lot trace'!$B$4=""),"",IF($E286='Lot trace'!$B$4,COUNTIF($E$3:$E286,'Lot trace'!$B$4),""))</f>
        <v/>
      </c>
    </row>
    <row r="287">
      <c r="A287" s="5" t="n"/>
      <c r="B287" s="4" t="n"/>
      <c r="C287" s="18" t="n"/>
      <c r="D287" s="4" t="n"/>
      <c r="E287" s="18" t="n"/>
      <c r="F287" s="4" t="n"/>
      <c r="G287" s="4" t="n"/>
      <c r="H287" s="15">
        <f>IF($D287="","",IFERROR(INDEX('Catalogue'!$B$3:$B$82,MATCH($D287,'Catalogue'!$A$3:$A$82,0)),""))</f>
        <v/>
      </c>
      <c r="I287" s="15">
        <f>IF($D287="","",IFERROR("Ø"&amp;INDEX('Catalogue'!$C$3:$C$82,MATCH($D287,'Catalogue'!$A$3:$A$82,0))&amp;" × "&amp;INDEX('Catalogue'!$D$3:$D$82,MATCH($D287,'Catalogue'!$A$3:$A$82,0)),""))</f>
        <v/>
      </c>
      <c r="J287" s="19">
        <f>IF($E287="","",IFERROR(INDEX('Stock by lot'!$G$3:$G$302,MATCH($E287,'Stock by lot'!$F$3:$F$302,0)),""))</f>
        <v/>
      </c>
      <c r="K287" s="15">
        <f>IF($E287="","",IF($J287="","Lot not in stock",IF(AND($A287&lt;&gt;"",$J287&lt;$A287),"Expired on the day","OK")))</f>
        <v/>
      </c>
      <c r="L287" s="14">
        <f>IF(OR($E287="",'Lot trace'!$B$4=""),"",IF($E287='Lot trace'!$B$4,COUNTIF($E$3:$E287,'Lot trace'!$B$4),""))</f>
        <v/>
      </c>
    </row>
    <row r="288">
      <c r="A288" s="5" t="n"/>
      <c r="B288" s="4" t="n"/>
      <c r="C288" s="18" t="n"/>
      <c r="D288" s="4" t="n"/>
      <c r="E288" s="18" t="n"/>
      <c r="F288" s="4" t="n"/>
      <c r="G288" s="4" t="n"/>
      <c r="H288" s="15">
        <f>IF($D288="","",IFERROR(INDEX('Catalogue'!$B$3:$B$82,MATCH($D288,'Catalogue'!$A$3:$A$82,0)),""))</f>
        <v/>
      </c>
      <c r="I288" s="15">
        <f>IF($D288="","",IFERROR("Ø"&amp;INDEX('Catalogue'!$C$3:$C$82,MATCH($D288,'Catalogue'!$A$3:$A$82,0))&amp;" × "&amp;INDEX('Catalogue'!$D$3:$D$82,MATCH($D288,'Catalogue'!$A$3:$A$82,0)),""))</f>
        <v/>
      </c>
      <c r="J288" s="19">
        <f>IF($E288="","",IFERROR(INDEX('Stock by lot'!$G$3:$G$302,MATCH($E288,'Stock by lot'!$F$3:$F$302,0)),""))</f>
        <v/>
      </c>
      <c r="K288" s="15">
        <f>IF($E288="","",IF($J288="","Lot not in stock",IF(AND($A288&lt;&gt;"",$J288&lt;$A288),"Expired on the day","OK")))</f>
        <v/>
      </c>
      <c r="L288" s="14">
        <f>IF(OR($E288="",'Lot trace'!$B$4=""),"",IF($E288='Lot trace'!$B$4,COUNTIF($E$3:$E288,'Lot trace'!$B$4),""))</f>
        <v/>
      </c>
    </row>
    <row r="289">
      <c r="A289" s="5" t="n"/>
      <c r="B289" s="4" t="n"/>
      <c r="C289" s="18" t="n"/>
      <c r="D289" s="4" t="n"/>
      <c r="E289" s="18" t="n"/>
      <c r="F289" s="4" t="n"/>
      <c r="G289" s="4" t="n"/>
      <c r="H289" s="15">
        <f>IF($D289="","",IFERROR(INDEX('Catalogue'!$B$3:$B$82,MATCH($D289,'Catalogue'!$A$3:$A$82,0)),""))</f>
        <v/>
      </c>
      <c r="I289" s="15">
        <f>IF($D289="","",IFERROR("Ø"&amp;INDEX('Catalogue'!$C$3:$C$82,MATCH($D289,'Catalogue'!$A$3:$A$82,0))&amp;" × "&amp;INDEX('Catalogue'!$D$3:$D$82,MATCH($D289,'Catalogue'!$A$3:$A$82,0)),""))</f>
        <v/>
      </c>
      <c r="J289" s="19">
        <f>IF($E289="","",IFERROR(INDEX('Stock by lot'!$G$3:$G$302,MATCH($E289,'Stock by lot'!$F$3:$F$302,0)),""))</f>
        <v/>
      </c>
      <c r="K289" s="15">
        <f>IF($E289="","",IF($J289="","Lot not in stock",IF(AND($A289&lt;&gt;"",$J289&lt;$A289),"Expired on the day","OK")))</f>
        <v/>
      </c>
      <c r="L289" s="14">
        <f>IF(OR($E289="",'Lot trace'!$B$4=""),"",IF($E289='Lot trace'!$B$4,COUNTIF($E$3:$E289,'Lot trace'!$B$4),""))</f>
        <v/>
      </c>
    </row>
    <row r="290">
      <c r="A290" s="5" t="n"/>
      <c r="B290" s="4" t="n"/>
      <c r="C290" s="18" t="n"/>
      <c r="D290" s="4" t="n"/>
      <c r="E290" s="18" t="n"/>
      <c r="F290" s="4" t="n"/>
      <c r="G290" s="4" t="n"/>
      <c r="H290" s="15">
        <f>IF($D290="","",IFERROR(INDEX('Catalogue'!$B$3:$B$82,MATCH($D290,'Catalogue'!$A$3:$A$82,0)),""))</f>
        <v/>
      </c>
      <c r="I290" s="15">
        <f>IF($D290="","",IFERROR("Ø"&amp;INDEX('Catalogue'!$C$3:$C$82,MATCH($D290,'Catalogue'!$A$3:$A$82,0))&amp;" × "&amp;INDEX('Catalogue'!$D$3:$D$82,MATCH($D290,'Catalogue'!$A$3:$A$82,0)),""))</f>
        <v/>
      </c>
      <c r="J290" s="19">
        <f>IF($E290="","",IFERROR(INDEX('Stock by lot'!$G$3:$G$302,MATCH($E290,'Stock by lot'!$F$3:$F$302,0)),""))</f>
        <v/>
      </c>
      <c r="K290" s="15">
        <f>IF($E290="","",IF($J290="","Lot not in stock",IF(AND($A290&lt;&gt;"",$J290&lt;$A290),"Expired on the day","OK")))</f>
        <v/>
      </c>
      <c r="L290" s="14">
        <f>IF(OR($E290="",'Lot trace'!$B$4=""),"",IF($E290='Lot trace'!$B$4,COUNTIF($E$3:$E290,'Lot trace'!$B$4),""))</f>
        <v/>
      </c>
    </row>
    <row r="291">
      <c r="A291" s="5" t="n"/>
      <c r="B291" s="4" t="n"/>
      <c r="C291" s="18" t="n"/>
      <c r="D291" s="4" t="n"/>
      <c r="E291" s="18" t="n"/>
      <c r="F291" s="4" t="n"/>
      <c r="G291" s="4" t="n"/>
      <c r="H291" s="15">
        <f>IF($D291="","",IFERROR(INDEX('Catalogue'!$B$3:$B$82,MATCH($D291,'Catalogue'!$A$3:$A$82,0)),""))</f>
        <v/>
      </c>
      <c r="I291" s="15">
        <f>IF($D291="","",IFERROR("Ø"&amp;INDEX('Catalogue'!$C$3:$C$82,MATCH($D291,'Catalogue'!$A$3:$A$82,0))&amp;" × "&amp;INDEX('Catalogue'!$D$3:$D$82,MATCH($D291,'Catalogue'!$A$3:$A$82,0)),""))</f>
        <v/>
      </c>
      <c r="J291" s="19">
        <f>IF($E291="","",IFERROR(INDEX('Stock by lot'!$G$3:$G$302,MATCH($E291,'Stock by lot'!$F$3:$F$302,0)),""))</f>
        <v/>
      </c>
      <c r="K291" s="15">
        <f>IF($E291="","",IF($J291="","Lot not in stock",IF(AND($A291&lt;&gt;"",$J291&lt;$A291),"Expired on the day","OK")))</f>
        <v/>
      </c>
      <c r="L291" s="14">
        <f>IF(OR($E291="",'Lot trace'!$B$4=""),"",IF($E291='Lot trace'!$B$4,COUNTIF($E$3:$E291,'Lot trace'!$B$4),""))</f>
        <v/>
      </c>
    </row>
    <row r="292">
      <c r="A292" s="5" t="n"/>
      <c r="B292" s="4" t="n"/>
      <c r="C292" s="18" t="n"/>
      <c r="D292" s="4" t="n"/>
      <c r="E292" s="18" t="n"/>
      <c r="F292" s="4" t="n"/>
      <c r="G292" s="4" t="n"/>
      <c r="H292" s="15">
        <f>IF($D292="","",IFERROR(INDEX('Catalogue'!$B$3:$B$82,MATCH($D292,'Catalogue'!$A$3:$A$82,0)),""))</f>
        <v/>
      </c>
      <c r="I292" s="15">
        <f>IF($D292="","",IFERROR("Ø"&amp;INDEX('Catalogue'!$C$3:$C$82,MATCH($D292,'Catalogue'!$A$3:$A$82,0))&amp;" × "&amp;INDEX('Catalogue'!$D$3:$D$82,MATCH($D292,'Catalogue'!$A$3:$A$82,0)),""))</f>
        <v/>
      </c>
      <c r="J292" s="19">
        <f>IF($E292="","",IFERROR(INDEX('Stock by lot'!$G$3:$G$302,MATCH($E292,'Stock by lot'!$F$3:$F$302,0)),""))</f>
        <v/>
      </c>
      <c r="K292" s="15">
        <f>IF($E292="","",IF($J292="","Lot not in stock",IF(AND($A292&lt;&gt;"",$J292&lt;$A292),"Expired on the day","OK")))</f>
        <v/>
      </c>
      <c r="L292" s="14">
        <f>IF(OR($E292="",'Lot trace'!$B$4=""),"",IF($E292='Lot trace'!$B$4,COUNTIF($E$3:$E292,'Lot trace'!$B$4),""))</f>
        <v/>
      </c>
    </row>
    <row r="293">
      <c r="A293" s="5" t="n"/>
      <c r="B293" s="4" t="n"/>
      <c r="C293" s="18" t="n"/>
      <c r="D293" s="4" t="n"/>
      <c r="E293" s="18" t="n"/>
      <c r="F293" s="4" t="n"/>
      <c r="G293" s="4" t="n"/>
      <c r="H293" s="15">
        <f>IF($D293="","",IFERROR(INDEX('Catalogue'!$B$3:$B$82,MATCH($D293,'Catalogue'!$A$3:$A$82,0)),""))</f>
        <v/>
      </c>
      <c r="I293" s="15">
        <f>IF($D293="","",IFERROR("Ø"&amp;INDEX('Catalogue'!$C$3:$C$82,MATCH($D293,'Catalogue'!$A$3:$A$82,0))&amp;" × "&amp;INDEX('Catalogue'!$D$3:$D$82,MATCH($D293,'Catalogue'!$A$3:$A$82,0)),""))</f>
        <v/>
      </c>
      <c r="J293" s="19">
        <f>IF($E293="","",IFERROR(INDEX('Stock by lot'!$G$3:$G$302,MATCH($E293,'Stock by lot'!$F$3:$F$302,0)),""))</f>
        <v/>
      </c>
      <c r="K293" s="15">
        <f>IF($E293="","",IF($J293="","Lot not in stock",IF(AND($A293&lt;&gt;"",$J293&lt;$A293),"Expired on the day","OK")))</f>
        <v/>
      </c>
      <c r="L293" s="14">
        <f>IF(OR($E293="",'Lot trace'!$B$4=""),"",IF($E293='Lot trace'!$B$4,COUNTIF($E$3:$E293,'Lot trace'!$B$4),""))</f>
        <v/>
      </c>
    </row>
    <row r="294">
      <c r="A294" s="5" t="n"/>
      <c r="B294" s="4" t="n"/>
      <c r="C294" s="18" t="n"/>
      <c r="D294" s="4" t="n"/>
      <c r="E294" s="18" t="n"/>
      <c r="F294" s="4" t="n"/>
      <c r="G294" s="4" t="n"/>
      <c r="H294" s="15">
        <f>IF($D294="","",IFERROR(INDEX('Catalogue'!$B$3:$B$82,MATCH($D294,'Catalogue'!$A$3:$A$82,0)),""))</f>
        <v/>
      </c>
      <c r="I294" s="15">
        <f>IF($D294="","",IFERROR("Ø"&amp;INDEX('Catalogue'!$C$3:$C$82,MATCH($D294,'Catalogue'!$A$3:$A$82,0))&amp;" × "&amp;INDEX('Catalogue'!$D$3:$D$82,MATCH($D294,'Catalogue'!$A$3:$A$82,0)),""))</f>
        <v/>
      </c>
      <c r="J294" s="19">
        <f>IF($E294="","",IFERROR(INDEX('Stock by lot'!$G$3:$G$302,MATCH($E294,'Stock by lot'!$F$3:$F$302,0)),""))</f>
        <v/>
      </c>
      <c r="K294" s="15">
        <f>IF($E294="","",IF($J294="","Lot not in stock",IF(AND($A294&lt;&gt;"",$J294&lt;$A294),"Expired on the day","OK")))</f>
        <v/>
      </c>
      <c r="L294" s="14">
        <f>IF(OR($E294="",'Lot trace'!$B$4=""),"",IF($E294='Lot trace'!$B$4,COUNTIF($E$3:$E294,'Lot trace'!$B$4),""))</f>
        <v/>
      </c>
    </row>
    <row r="295">
      <c r="A295" s="5" t="n"/>
      <c r="B295" s="4" t="n"/>
      <c r="C295" s="18" t="n"/>
      <c r="D295" s="4" t="n"/>
      <c r="E295" s="18" t="n"/>
      <c r="F295" s="4" t="n"/>
      <c r="G295" s="4" t="n"/>
      <c r="H295" s="15">
        <f>IF($D295="","",IFERROR(INDEX('Catalogue'!$B$3:$B$82,MATCH($D295,'Catalogue'!$A$3:$A$82,0)),""))</f>
        <v/>
      </c>
      <c r="I295" s="15">
        <f>IF($D295="","",IFERROR("Ø"&amp;INDEX('Catalogue'!$C$3:$C$82,MATCH($D295,'Catalogue'!$A$3:$A$82,0))&amp;" × "&amp;INDEX('Catalogue'!$D$3:$D$82,MATCH($D295,'Catalogue'!$A$3:$A$82,0)),""))</f>
        <v/>
      </c>
      <c r="J295" s="19">
        <f>IF($E295="","",IFERROR(INDEX('Stock by lot'!$G$3:$G$302,MATCH($E295,'Stock by lot'!$F$3:$F$302,0)),""))</f>
        <v/>
      </c>
      <c r="K295" s="15">
        <f>IF($E295="","",IF($J295="","Lot not in stock",IF(AND($A295&lt;&gt;"",$J295&lt;$A295),"Expired on the day","OK")))</f>
        <v/>
      </c>
      <c r="L295" s="14">
        <f>IF(OR($E295="",'Lot trace'!$B$4=""),"",IF($E295='Lot trace'!$B$4,COUNTIF($E$3:$E295,'Lot trace'!$B$4),""))</f>
        <v/>
      </c>
    </row>
    <row r="296">
      <c r="A296" s="5" t="n"/>
      <c r="B296" s="4" t="n"/>
      <c r="C296" s="18" t="n"/>
      <c r="D296" s="4" t="n"/>
      <c r="E296" s="18" t="n"/>
      <c r="F296" s="4" t="n"/>
      <c r="G296" s="4" t="n"/>
      <c r="H296" s="15">
        <f>IF($D296="","",IFERROR(INDEX('Catalogue'!$B$3:$B$82,MATCH($D296,'Catalogue'!$A$3:$A$82,0)),""))</f>
        <v/>
      </c>
      <c r="I296" s="15">
        <f>IF($D296="","",IFERROR("Ø"&amp;INDEX('Catalogue'!$C$3:$C$82,MATCH($D296,'Catalogue'!$A$3:$A$82,0))&amp;" × "&amp;INDEX('Catalogue'!$D$3:$D$82,MATCH($D296,'Catalogue'!$A$3:$A$82,0)),""))</f>
        <v/>
      </c>
      <c r="J296" s="19">
        <f>IF($E296="","",IFERROR(INDEX('Stock by lot'!$G$3:$G$302,MATCH($E296,'Stock by lot'!$F$3:$F$302,0)),""))</f>
        <v/>
      </c>
      <c r="K296" s="15">
        <f>IF($E296="","",IF($J296="","Lot not in stock",IF(AND($A296&lt;&gt;"",$J296&lt;$A296),"Expired on the day","OK")))</f>
        <v/>
      </c>
      <c r="L296" s="14">
        <f>IF(OR($E296="",'Lot trace'!$B$4=""),"",IF($E296='Lot trace'!$B$4,COUNTIF($E$3:$E296,'Lot trace'!$B$4),""))</f>
        <v/>
      </c>
    </row>
    <row r="297">
      <c r="A297" s="5" t="n"/>
      <c r="B297" s="4" t="n"/>
      <c r="C297" s="18" t="n"/>
      <c r="D297" s="4" t="n"/>
      <c r="E297" s="18" t="n"/>
      <c r="F297" s="4" t="n"/>
      <c r="G297" s="4" t="n"/>
      <c r="H297" s="15">
        <f>IF($D297="","",IFERROR(INDEX('Catalogue'!$B$3:$B$82,MATCH($D297,'Catalogue'!$A$3:$A$82,0)),""))</f>
        <v/>
      </c>
      <c r="I297" s="15">
        <f>IF($D297="","",IFERROR("Ø"&amp;INDEX('Catalogue'!$C$3:$C$82,MATCH($D297,'Catalogue'!$A$3:$A$82,0))&amp;" × "&amp;INDEX('Catalogue'!$D$3:$D$82,MATCH($D297,'Catalogue'!$A$3:$A$82,0)),""))</f>
        <v/>
      </c>
      <c r="J297" s="19">
        <f>IF($E297="","",IFERROR(INDEX('Stock by lot'!$G$3:$G$302,MATCH($E297,'Stock by lot'!$F$3:$F$302,0)),""))</f>
        <v/>
      </c>
      <c r="K297" s="15">
        <f>IF($E297="","",IF($J297="","Lot not in stock",IF(AND($A297&lt;&gt;"",$J297&lt;$A297),"Expired on the day","OK")))</f>
        <v/>
      </c>
      <c r="L297" s="14">
        <f>IF(OR($E297="",'Lot trace'!$B$4=""),"",IF($E297='Lot trace'!$B$4,COUNTIF($E$3:$E297,'Lot trace'!$B$4),""))</f>
        <v/>
      </c>
    </row>
    <row r="298">
      <c r="A298" s="5" t="n"/>
      <c r="B298" s="4" t="n"/>
      <c r="C298" s="18" t="n"/>
      <c r="D298" s="4" t="n"/>
      <c r="E298" s="18" t="n"/>
      <c r="F298" s="4" t="n"/>
      <c r="G298" s="4" t="n"/>
      <c r="H298" s="15">
        <f>IF($D298="","",IFERROR(INDEX('Catalogue'!$B$3:$B$82,MATCH($D298,'Catalogue'!$A$3:$A$82,0)),""))</f>
        <v/>
      </c>
      <c r="I298" s="15">
        <f>IF($D298="","",IFERROR("Ø"&amp;INDEX('Catalogue'!$C$3:$C$82,MATCH($D298,'Catalogue'!$A$3:$A$82,0))&amp;" × "&amp;INDEX('Catalogue'!$D$3:$D$82,MATCH($D298,'Catalogue'!$A$3:$A$82,0)),""))</f>
        <v/>
      </c>
      <c r="J298" s="19">
        <f>IF($E298="","",IFERROR(INDEX('Stock by lot'!$G$3:$G$302,MATCH($E298,'Stock by lot'!$F$3:$F$302,0)),""))</f>
        <v/>
      </c>
      <c r="K298" s="15">
        <f>IF($E298="","",IF($J298="","Lot not in stock",IF(AND($A298&lt;&gt;"",$J298&lt;$A298),"Expired on the day","OK")))</f>
        <v/>
      </c>
      <c r="L298" s="14">
        <f>IF(OR($E298="",'Lot trace'!$B$4=""),"",IF($E298='Lot trace'!$B$4,COUNTIF($E$3:$E298,'Lot trace'!$B$4),""))</f>
        <v/>
      </c>
    </row>
    <row r="299">
      <c r="A299" s="5" t="n"/>
      <c r="B299" s="4" t="n"/>
      <c r="C299" s="18" t="n"/>
      <c r="D299" s="4" t="n"/>
      <c r="E299" s="18" t="n"/>
      <c r="F299" s="4" t="n"/>
      <c r="G299" s="4" t="n"/>
      <c r="H299" s="15">
        <f>IF($D299="","",IFERROR(INDEX('Catalogue'!$B$3:$B$82,MATCH($D299,'Catalogue'!$A$3:$A$82,0)),""))</f>
        <v/>
      </c>
      <c r="I299" s="15">
        <f>IF($D299="","",IFERROR("Ø"&amp;INDEX('Catalogue'!$C$3:$C$82,MATCH($D299,'Catalogue'!$A$3:$A$82,0))&amp;" × "&amp;INDEX('Catalogue'!$D$3:$D$82,MATCH($D299,'Catalogue'!$A$3:$A$82,0)),""))</f>
        <v/>
      </c>
      <c r="J299" s="19">
        <f>IF($E299="","",IFERROR(INDEX('Stock by lot'!$G$3:$G$302,MATCH($E299,'Stock by lot'!$F$3:$F$302,0)),""))</f>
        <v/>
      </c>
      <c r="K299" s="15">
        <f>IF($E299="","",IF($J299="","Lot not in stock",IF(AND($A299&lt;&gt;"",$J299&lt;$A299),"Expired on the day","OK")))</f>
        <v/>
      </c>
      <c r="L299" s="14">
        <f>IF(OR($E299="",'Lot trace'!$B$4=""),"",IF($E299='Lot trace'!$B$4,COUNTIF($E$3:$E299,'Lot trace'!$B$4),""))</f>
        <v/>
      </c>
    </row>
    <row r="300">
      <c r="A300" s="5" t="n"/>
      <c r="B300" s="4" t="n"/>
      <c r="C300" s="18" t="n"/>
      <c r="D300" s="4" t="n"/>
      <c r="E300" s="18" t="n"/>
      <c r="F300" s="4" t="n"/>
      <c r="G300" s="4" t="n"/>
      <c r="H300" s="15">
        <f>IF($D300="","",IFERROR(INDEX('Catalogue'!$B$3:$B$82,MATCH($D300,'Catalogue'!$A$3:$A$82,0)),""))</f>
        <v/>
      </c>
      <c r="I300" s="15">
        <f>IF($D300="","",IFERROR("Ø"&amp;INDEX('Catalogue'!$C$3:$C$82,MATCH($D300,'Catalogue'!$A$3:$A$82,0))&amp;" × "&amp;INDEX('Catalogue'!$D$3:$D$82,MATCH($D300,'Catalogue'!$A$3:$A$82,0)),""))</f>
        <v/>
      </c>
      <c r="J300" s="19">
        <f>IF($E300="","",IFERROR(INDEX('Stock by lot'!$G$3:$G$302,MATCH($E300,'Stock by lot'!$F$3:$F$302,0)),""))</f>
        <v/>
      </c>
      <c r="K300" s="15">
        <f>IF($E300="","",IF($J300="","Lot not in stock",IF(AND($A300&lt;&gt;"",$J300&lt;$A300),"Expired on the day","OK")))</f>
        <v/>
      </c>
      <c r="L300" s="14">
        <f>IF(OR($E300="",'Lot trace'!$B$4=""),"",IF($E300='Lot trace'!$B$4,COUNTIF($E$3:$E300,'Lot trace'!$B$4),""))</f>
        <v/>
      </c>
    </row>
    <row r="301">
      <c r="A301" s="5" t="n"/>
      <c r="B301" s="4" t="n"/>
      <c r="C301" s="18" t="n"/>
      <c r="D301" s="4" t="n"/>
      <c r="E301" s="18" t="n"/>
      <c r="F301" s="4" t="n"/>
      <c r="G301" s="4" t="n"/>
      <c r="H301" s="15">
        <f>IF($D301="","",IFERROR(INDEX('Catalogue'!$B$3:$B$82,MATCH($D301,'Catalogue'!$A$3:$A$82,0)),""))</f>
        <v/>
      </c>
      <c r="I301" s="15">
        <f>IF($D301="","",IFERROR("Ø"&amp;INDEX('Catalogue'!$C$3:$C$82,MATCH($D301,'Catalogue'!$A$3:$A$82,0))&amp;" × "&amp;INDEX('Catalogue'!$D$3:$D$82,MATCH($D301,'Catalogue'!$A$3:$A$82,0)),""))</f>
        <v/>
      </c>
      <c r="J301" s="19">
        <f>IF($E301="","",IFERROR(INDEX('Stock by lot'!$G$3:$G$302,MATCH($E301,'Stock by lot'!$F$3:$F$302,0)),""))</f>
        <v/>
      </c>
      <c r="K301" s="15">
        <f>IF($E301="","",IF($J301="","Lot not in stock",IF(AND($A301&lt;&gt;"",$J301&lt;$A301),"Expired on the day","OK")))</f>
        <v/>
      </c>
      <c r="L301" s="14">
        <f>IF(OR($E301="",'Lot trace'!$B$4=""),"",IF($E301='Lot trace'!$B$4,COUNTIF($E$3:$E301,'Lot trace'!$B$4),""))</f>
        <v/>
      </c>
    </row>
    <row r="302">
      <c r="A302" s="5" t="n"/>
      <c r="B302" s="4" t="n"/>
      <c r="C302" s="18" t="n"/>
      <c r="D302" s="4" t="n"/>
      <c r="E302" s="18" t="n"/>
      <c r="F302" s="4" t="n"/>
      <c r="G302" s="4" t="n"/>
      <c r="H302" s="15">
        <f>IF($D302="","",IFERROR(INDEX('Catalogue'!$B$3:$B$82,MATCH($D302,'Catalogue'!$A$3:$A$82,0)),""))</f>
        <v/>
      </c>
      <c r="I302" s="15">
        <f>IF($D302="","",IFERROR("Ø"&amp;INDEX('Catalogue'!$C$3:$C$82,MATCH($D302,'Catalogue'!$A$3:$A$82,0))&amp;" × "&amp;INDEX('Catalogue'!$D$3:$D$82,MATCH($D302,'Catalogue'!$A$3:$A$82,0)),""))</f>
        <v/>
      </c>
      <c r="J302" s="19">
        <f>IF($E302="","",IFERROR(INDEX('Stock by lot'!$G$3:$G$302,MATCH($E302,'Stock by lot'!$F$3:$F$302,0)),""))</f>
        <v/>
      </c>
      <c r="K302" s="15">
        <f>IF($E302="","",IF($J302="","Lot not in stock",IF(AND($A302&lt;&gt;"",$J302&lt;$A302),"Expired on the day","OK")))</f>
        <v/>
      </c>
      <c r="L302" s="14">
        <f>IF(OR($E302="",'Lot trace'!$B$4=""),"",IF($E302='Lot trace'!$B$4,COUNTIF($E$3:$E302,'Lot trace'!$B$4),""))</f>
        <v/>
      </c>
    </row>
    <row r="303">
      <c r="A303" s="5" t="n"/>
      <c r="B303" s="4" t="n"/>
      <c r="C303" s="18" t="n"/>
      <c r="D303" s="4" t="n"/>
      <c r="E303" s="18" t="n"/>
      <c r="F303" s="4" t="n"/>
      <c r="G303" s="4" t="n"/>
      <c r="H303" s="15">
        <f>IF($D303="","",IFERROR(INDEX('Catalogue'!$B$3:$B$82,MATCH($D303,'Catalogue'!$A$3:$A$82,0)),""))</f>
        <v/>
      </c>
      <c r="I303" s="15">
        <f>IF($D303="","",IFERROR("Ø"&amp;INDEX('Catalogue'!$C$3:$C$82,MATCH($D303,'Catalogue'!$A$3:$A$82,0))&amp;" × "&amp;INDEX('Catalogue'!$D$3:$D$82,MATCH($D303,'Catalogue'!$A$3:$A$82,0)),""))</f>
        <v/>
      </c>
      <c r="J303" s="19">
        <f>IF($E303="","",IFERROR(INDEX('Stock by lot'!$G$3:$G$302,MATCH($E303,'Stock by lot'!$F$3:$F$302,0)),""))</f>
        <v/>
      </c>
      <c r="K303" s="15">
        <f>IF($E303="","",IF($J303="","Lot not in stock",IF(AND($A303&lt;&gt;"",$J303&lt;$A303),"Expired on the day","OK")))</f>
        <v/>
      </c>
      <c r="L303" s="14">
        <f>IF(OR($E303="",'Lot trace'!$B$4=""),"",IF($E303='Lot trace'!$B$4,COUNTIF($E$3:$E303,'Lot trace'!$B$4),""))</f>
        <v/>
      </c>
    </row>
    <row r="304">
      <c r="A304" s="5" t="n"/>
      <c r="B304" s="4" t="n"/>
      <c r="C304" s="18" t="n"/>
      <c r="D304" s="4" t="n"/>
      <c r="E304" s="18" t="n"/>
      <c r="F304" s="4" t="n"/>
      <c r="G304" s="4" t="n"/>
      <c r="H304" s="15">
        <f>IF($D304="","",IFERROR(INDEX('Catalogue'!$B$3:$B$82,MATCH($D304,'Catalogue'!$A$3:$A$82,0)),""))</f>
        <v/>
      </c>
      <c r="I304" s="15">
        <f>IF($D304="","",IFERROR("Ø"&amp;INDEX('Catalogue'!$C$3:$C$82,MATCH($D304,'Catalogue'!$A$3:$A$82,0))&amp;" × "&amp;INDEX('Catalogue'!$D$3:$D$82,MATCH($D304,'Catalogue'!$A$3:$A$82,0)),""))</f>
        <v/>
      </c>
      <c r="J304" s="19">
        <f>IF($E304="","",IFERROR(INDEX('Stock by lot'!$G$3:$G$302,MATCH($E304,'Stock by lot'!$F$3:$F$302,0)),""))</f>
        <v/>
      </c>
      <c r="K304" s="15">
        <f>IF($E304="","",IF($J304="","Lot not in stock",IF(AND($A304&lt;&gt;"",$J304&lt;$A304),"Expired on the day","OK")))</f>
        <v/>
      </c>
      <c r="L304" s="14">
        <f>IF(OR($E304="",'Lot trace'!$B$4=""),"",IF($E304='Lot trace'!$B$4,COUNTIF($E$3:$E304,'Lot trace'!$B$4),""))</f>
        <v/>
      </c>
    </row>
    <row r="305">
      <c r="A305" s="5" t="n"/>
      <c r="B305" s="4" t="n"/>
      <c r="C305" s="18" t="n"/>
      <c r="D305" s="4" t="n"/>
      <c r="E305" s="18" t="n"/>
      <c r="F305" s="4" t="n"/>
      <c r="G305" s="4" t="n"/>
      <c r="H305" s="15">
        <f>IF($D305="","",IFERROR(INDEX('Catalogue'!$B$3:$B$82,MATCH($D305,'Catalogue'!$A$3:$A$82,0)),""))</f>
        <v/>
      </c>
      <c r="I305" s="15">
        <f>IF($D305="","",IFERROR("Ø"&amp;INDEX('Catalogue'!$C$3:$C$82,MATCH($D305,'Catalogue'!$A$3:$A$82,0))&amp;" × "&amp;INDEX('Catalogue'!$D$3:$D$82,MATCH($D305,'Catalogue'!$A$3:$A$82,0)),""))</f>
        <v/>
      </c>
      <c r="J305" s="19">
        <f>IF($E305="","",IFERROR(INDEX('Stock by lot'!$G$3:$G$302,MATCH($E305,'Stock by lot'!$F$3:$F$302,0)),""))</f>
        <v/>
      </c>
      <c r="K305" s="15">
        <f>IF($E305="","",IF($J305="","Lot not in stock",IF(AND($A305&lt;&gt;"",$J305&lt;$A305),"Expired on the day","OK")))</f>
        <v/>
      </c>
      <c r="L305" s="14">
        <f>IF(OR($E305="",'Lot trace'!$B$4=""),"",IF($E305='Lot trace'!$B$4,COUNTIF($E$3:$E305,'Lot trace'!$B$4),""))</f>
        <v/>
      </c>
    </row>
    <row r="306">
      <c r="A306" s="5" t="n"/>
      <c r="B306" s="4" t="n"/>
      <c r="C306" s="18" t="n"/>
      <c r="D306" s="4" t="n"/>
      <c r="E306" s="18" t="n"/>
      <c r="F306" s="4" t="n"/>
      <c r="G306" s="4" t="n"/>
      <c r="H306" s="15">
        <f>IF($D306="","",IFERROR(INDEX('Catalogue'!$B$3:$B$82,MATCH($D306,'Catalogue'!$A$3:$A$82,0)),""))</f>
        <v/>
      </c>
      <c r="I306" s="15">
        <f>IF($D306="","",IFERROR("Ø"&amp;INDEX('Catalogue'!$C$3:$C$82,MATCH($D306,'Catalogue'!$A$3:$A$82,0))&amp;" × "&amp;INDEX('Catalogue'!$D$3:$D$82,MATCH($D306,'Catalogue'!$A$3:$A$82,0)),""))</f>
        <v/>
      </c>
      <c r="J306" s="19">
        <f>IF($E306="","",IFERROR(INDEX('Stock by lot'!$G$3:$G$302,MATCH($E306,'Stock by lot'!$F$3:$F$302,0)),""))</f>
        <v/>
      </c>
      <c r="K306" s="15">
        <f>IF($E306="","",IF($J306="","Lot not in stock",IF(AND($A306&lt;&gt;"",$J306&lt;$A306),"Expired on the day","OK")))</f>
        <v/>
      </c>
      <c r="L306" s="14">
        <f>IF(OR($E306="",'Lot trace'!$B$4=""),"",IF($E306='Lot trace'!$B$4,COUNTIF($E$3:$E306,'Lot trace'!$B$4),""))</f>
        <v/>
      </c>
    </row>
    <row r="307">
      <c r="A307" s="5" t="n"/>
      <c r="B307" s="4" t="n"/>
      <c r="C307" s="18" t="n"/>
      <c r="D307" s="4" t="n"/>
      <c r="E307" s="18" t="n"/>
      <c r="F307" s="4" t="n"/>
      <c r="G307" s="4" t="n"/>
      <c r="H307" s="15">
        <f>IF($D307="","",IFERROR(INDEX('Catalogue'!$B$3:$B$82,MATCH($D307,'Catalogue'!$A$3:$A$82,0)),""))</f>
        <v/>
      </c>
      <c r="I307" s="15">
        <f>IF($D307="","",IFERROR("Ø"&amp;INDEX('Catalogue'!$C$3:$C$82,MATCH($D307,'Catalogue'!$A$3:$A$82,0))&amp;" × "&amp;INDEX('Catalogue'!$D$3:$D$82,MATCH($D307,'Catalogue'!$A$3:$A$82,0)),""))</f>
        <v/>
      </c>
      <c r="J307" s="19">
        <f>IF($E307="","",IFERROR(INDEX('Stock by lot'!$G$3:$G$302,MATCH($E307,'Stock by lot'!$F$3:$F$302,0)),""))</f>
        <v/>
      </c>
      <c r="K307" s="15">
        <f>IF($E307="","",IF($J307="","Lot not in stock",IF(AND($A307&lt;&gt;"",$J307&lt;$A307),"Expired on the day","OK")))</f>
        <v/>
      </c>
      <c r="L307" s="14">
        <f>IF(OR($E307="",'Lot trace'!$B$4=""),"",IF($E307='Lot trace'!$B$4,COUNTIF($E$3:$E307,'Lot trace'!$B$4),""))</f>
        <v/>
      </c>
    </row>
    <row r="308">
      <c r="A308" s="5" t="n"/>
      <c r="B308" s="4" t="n"/>
      <c r="C308" s="18" t="n"/>
      <c r="D308" s="4" t="n"/>
      <c r="E308" s="18" t="n"/>
      <c r="F308" s="4" t="n"/>
      <c r="G308" s="4" t="n"/>
      <c r="H308" s="15">
        <f>IF($D308="","",IFERROR(INDEX('Catalogue'!$B$3:$B$82,MATCH($D308,'Catalogue'!$A$3:$A$82,0)),""))</f>
        <v/>
      </c>
      <c r="I308" s="15">
        <f>IF($D308="","",IFERROR("Ø"&amp;INDEX('Catalogue'!$C$3:$C$82,MATCH($D308,'Catalogue'!$A$3:$A$82,0))&amp;" × "&amp;INDEX('Catalogue'!$D$3:$D$82,MATCH($D308,'Catalogue'!$A$3:$A$82,0)),""))</f>
        <v/>
      </c>
      <c r="J308" s="19">
        <f>IF($E308="","",IFERROR(INDEX('Stock by lot'!$G$3:$G$302,MATCH($E308,'Stock by lot'!$F$3:$F$302,0)),""))</f>
        <v/>
      </c>
      <c r="K308" s="15">
        <f>IF($E308="","",IF($J308="","Lot not in stock",IF(AND($A308&lt;&gt;"",$J308&lt;$A308),"Expired on the day","OK")))</f>
        <v/>
      </c>
      <c r="L308" s="14">
        <f>IF(OR($E308="",'Lot trace'!$B$4=""),"",IF($E308='Lot trace'!$B$4,COUNTIF($E$3:$E308,'Lot trace'!$B$4),""))</f>
        <v/>
      </c>
    </row>
    <row r="309">
      <c r="A309" s="5" t="n"/>
      <c r="B309" s="4" t="n"/>
      <c r="C309" s="18" t="n"/>
      <c r="D309" s="4" t="n"/>
      <c r="E309" s="18" t="n"/>
      <c r="F309" s="4" t="n"/>
      <c r="G309" s="4" t="n"/>
      <c r="H309" s="15">
        <f>IF($D309="","",IFERROR(INDEX('Catalogue'!$B$3:$B$82,MATCH($D309,'Catalogue'!$A$3:$A$82,0)),""))</f>
        <v/>
      </c>
      <c r="I309" s="15">
        <f>IF($D309="","",IFERROR("Ø"&amp;INDEX('Catalogue'!$C$3:$C$82,MATCH($D309,'Catalogue'!$A$3:$A$82,0))&amp;" × "&amp;INDEX('Catalogue'!$D$3:$D$82,MATCH($D309,'Catalogue'!$A$3:$A$82,0)),""))</f>
        <v/>
      </c>
      <c r="J309" s="19">
        <f>IF($E309="","",IFERROR(INDEX('Stock by lot'!$G$3:$G$302,MATCH($E309,'Stock by lot'!$F$3:$F$302,0)),""))</f>
        <v/>
      </c>
      <c r="K309" s="15">
        <f>IF($E309="","",IF($J309="","Lot not in stock",IF(AND($A309&lt;&gt;"",$J309&lt;$A309),"Expired on the day","OK")))</f>
        <v/>
      </c>
      <c r="L309" s="14">
        <f>IF(OR($E309="",'Lot trace'!$B$4=""),"",IF($E309='Lot trace'!$B$4,COUNTIF($E$3:$E309,'Lot trace'!$B$4),""))</f>
        <v/>
      </c>
    </row>
    <row r="310">
      <c r="A310" s="5" t="n"/>
      <c r="B310" s="4" t="n"/>
      <c r="C310" s="18" t="n"/>
      <c r="D310" s="4" t="n"/>
      <c r="E310" s="18" t="n"/>
      <c r="F310" s="4" t="n"/>
      <c r="G310" s="4" t="n"/>
      <c r="H310" s="15">
        <f>IF($D310="","",IFERROR(INDEX('Catalogue'!$B$3:$B$82,MATCH($D310,'Catalogue'!$A$3:$A$82,0)),""))</f>
        <v/>
      </c>
      <c r="I310" s="15">
        <f>IF($D310="","",IFERROR("Ø"&amp;INDEX('Catalogue'!$C$3:$C$82,MATCH($D310,'Catalogue'!$A$3:$A$82,0))&amp;" × "&amp;INDEX('Catalogue'!$D$3:$D$82,MATCH($D310,'Catalogue'!$A$3:$A$82,0)),""))</f>
        <v/>
      </c>
      <c r="J310" s="19">
        <f>IF($E310="","",IFERROR(INDEX('Stock by lot'!$G$3:$G$302,MATCH($E310,'Stock by lot'!$F$3:$F$302,0)),""))</f>
        <v/>
      </c>
      <c r="K310" s="15">
        <f>IF($E310="","",IF($J310="","Lot not in stock",IF(AND($A310&lt;&gt;"",$J310&lt;$A310),"Expired on the day","OK")))</f>
        <v/>
      </c>
      <c r="L310" s="14">
        <f>IF(OR($E310="",'Lot trace'!$B$4=""),"",IF($E310='Lot trace'!$B$4,COUNTIF($E$3:$E310,'Lot trace'!$B$4),""))</f>
        <v/>
      </c>
    </row>
    <row r="311">
      <c r="A311" s="5" t="n"/>
      <c r="B311" s="4" t="n"/>
      <c r="C311" s="18" t="n"/>
      <c r="D311" s="4" t="n"/>
      <c r="E311" s="18" t="n"/>
      <c r="F311" s="4" t="n"/>
      <c r="G311" s="4" t="n"/>
      <c r="H311" s="15">
        <f>IF($D311="","",IFERROR(INDEX('Catalogue'!$B$3:$B$82,MATCH($D311,'Catalogue'!$A$3:$A$82,0)),""))</f>
        <v/>
      </c>
      <c r="I311" s="15">
        <f>IF($D311="","",IFERROR("Ø"&amp;INDEX('Catalogue'!$C$3:$C$82,MATCH($D311,'Catalogue'!$A$3:$A$82,0))&amp;" × "&amp;INDEX('Catalogue'!$D$3:$D$82,MATCH($D311,'Catalogue'!$A$3:$A$82,0)),""))</f>
        <v/>
      </c>
      <c r="J311" s="19">
        <f>IF($E311="","",IFERROR(INDEX('Stock by lot'!$G$3:$G$302,MATCH($E311,'Stock by lot'!$F$3:$F$302,0)),""))</f>
        <v/>
      </c>
      <c r="K311" s="15">
        <f>IF($E311="","",IF($J311="","Lot not in stock",IF(AND($A311&lt;&gt;"",$J311&lt;$A311),"Expired on the day","OK")))</f>
        <v/>
      </c>
      <c r="L311" s="14">
        <f>IF(OR($E311="",'Lot trace'!$B$4=""),"",IF($E311='Lot trace'!$B$4,COUNTIF($E$3:$E311,'Lot trace'!$B$4),""))</f>
        <v/>
      </c>
    </row>
    <row r="312">
      <c r="A312" s="5" t="n"/>
      <c r="B312" s="4" t="n"/>
      <c r="C312" s="18" t="n"/>
      <c r="D312" s="4" t="n"/>
      <c r="E312" s="18" t="n"/>
      <c r="F312" s="4" t="n"/>
      <c r="G312" s="4" t="n"/>
      <c r="H312" s="15">
        <f>IF($D312="","",IFERROR(INDEX('Catalogue'!$B$3:$B$82,MATCH($D312,'Catalogue'!$A$3:$A$82,0)),""))</f>
        <v/>
      </c>
      <c r="I312" s="15">
        <f>IF($D312="","",IFERROR("Ø"&amp;INDEX('Catalogue'!$C$3:$C$82,MATCH($D312,'Catalogue'!$A$3:$A$82,0))&amp;" × "&amp;INDEX('Catalogue'!$D$3:$D$82,MATCH($D312,'Catalogue'!$A$3:$A$82,0)),""))</f>
        <v/>
      </c>
      <c r="J312" s="19">
        <f>IF($E312="","",IFERROR(INDEX('Stock by lot'!$G$3:$G$302,MATCH($E312,'Stock by lot'!$F$3:$F$302,0)),""))</f>
        <v/>
      </c>
      <c r="K312" s="15">
        <f>IF($E312="","",IF($J312="","Lot not in stock",IF(AND($A312&lt;&gt;"",$J312&lt;$A312),"Expired on the day","OK")))</f>
        <v/>
      </c>
      <c r="L312" s="14">
        <f>IF(OR($E312="",'Lot trace'!$B$4=""),"",IF($E312='Lot trace'!$B$4,COUNTIF($E$3:$E312,'Lot trace'!$B$4),""))</f>
        <v/>
      </c>
    </row>
    <row r="313">
      <c r="A313" s="5" t="n"/>
      <c r="B313" s="4" t="n"/>
      <c r="C313" s="18" t="n"/>
      <c r="D313" s="4" t="n"/>
      <c r="E313" s="18" t="n"/>
      <c r="F313" s="4" t="n"/>
      <c r="G313" s="4" t="n"/>
      <c r="H313" s="15">
        <f>IF($D313="","",IFERROR(INDEX('Catalogue'!$B$3:$B$82,MATCH($D313,'Catalogue'!$A$3:$A$82,0)),""))</f>
        <v/>
      </c>
      <c r="I313" s="15">
        <f>IF($D313="","",IFERROR("Ø"&amp;INDEX('Catalogue'!$C$3:$C$82,MATCH($D313,'Catalogue'!$A$3:$A$82,0))&amp;" × "&amp;INDEX('Catalogue'!$D$3:$D$82,MATCH($D313,'Catalogue'!$A$3:$A$82,0)),""))</f>
        <v/>
      </c>
      <c r="J313" s="19">
        <f>IF($E313="","",IFERROR(INDEX('Stock by lot'!$G$3:$G$302,MATCH($E313,'Stock by lot'!$F$3:$F$302,0)),""))</f>
        <v/>
      </c>
      <c r="K313" s="15">
        <f>IF($E313="","",IF($J313="","Lot not in stock",IF(AND($A313&lt;&gt;"",$J313&lt;$A313),"Expired on the day","OK")))</f>
        <v/>
      </c>
      <c r="L313" s="14">
        <f>IF(OR($E313="",'Lot trace'!$B$4=""),"",IF($E313='Lot trace'!$B$4,COUNTIF($E$3:$E313,'Lot trace'!$B$4),""))</f>
        <v/>
      </c>
    </row>
    <row r="314">
      <c r="A314" s="5" t="n"/>
      <c r="B314" s="4" t="n"/>
      <c r="C314" s="18" t="n"/>
      <c r="D314" s="4" t="n"/>
      <c r="E314" s="18" t="n"/>
      <c r="F314" s="4" t="n"/>
      <c r="G314" s="4" t="n"/>
      <c r="H314" s="15">
        <f>IF($D314="","",IFERROR(INDEX('Catalogue'!$B$3:$B$82,MATCH($D314,'Catalogue'!$A$3:$A$82,0)),""))</f>
        <v/>
      </c>
      <c r="I314" s="15">
        <f>IF($D314="","",IFERROR("Ø"&amp;INDEX('Catalogue'!$C$3:$C$82,MATCH($D314,'Catalogue'!$A$3:$A$82,0))&amp;" × "&amp;INDEX('Catalogue'!$D$3:$D$82,MATCH($D314,'Catalogue'!$A$3:$A$82,0)),""))</f>
        <v/>
      </c>
      <c r="J314" s="19">
        <f>IF($E314="","",IFERROR(INDEX('Stock by lot'!$G$3:$G$302,MATCH($E314,'Stock by lot'!$F$3:$F$302,0)),""))</f>
        <v/>
      </c>
      <c r="K314" s="15">
        <f>IF($E314="","",IF($J314="","Lot not in stock",IF(AND($A314&lt;&gt;"",$J314&lt;$A314),"Expired on the day","OK")))</f>
        <v/>
      </c>
      <c r="L314" s="14">
        <f>IF(OR($E314="",'Lot trace'!$B$4=""),"",IF($E314='Lot trace'!$B$4,COUNTIF($E$3:$E314,'Lot trace'!$B$4),""))</f>
        <v/>
      </c>
    </row>
    <row r="315">
      <c r="A315" s="5" t="n"/>
      <c r="B315" s="4" t="n"/>
      <c r="C315" s="18" t="n"/>
      <c r="D315" s="4" t="n"/>
      <c r="E315" s="18" t="n"/>
      <c r="F315" s="4" t="n"/>
      <c r="G315" s="4" t="n"/>
      <c r="H315" s="15">
        <f>IF($D315="","",IFERROR(INDEX('Catalogue'!$B$3:$B$82,MATCH($D315,'Catalogue'!$A$3:$A$82,0)),""))</f>
        <v/>
      </c>
      <c r="I315" s="15">
        <f>IF($D315="","",IFERROR("Ø"&amp;INDEX('Catalogue'!$C$3:$C$82,MATCH($D315,'Catalogue'!$A$3:$A$82,0))&amp;" × "&amp;INDEX('Catalogue'!$D$3:$D$82,MATCH($D315,'Catalogue'!$A$3:$A$82,0)),""))</f>
        <v/>
      </c>
      <c r="J315" s="19">
        <f>IF($E315="","",IFERROR(INDEX('Stock by lot'!$G$3:$G$302,MATCH($E315,'Stock by lot'!$F$3:$F$302,0)),""))</f>
        <v/>
      </c>
      <c r="K315" s="15">
        <f>IF($E315="","",IF($J315="","Lot not in stock",IF(AND($A315&lt;&gt;"",$J315&lt;$A315),"Expired on the day","OK")))</f>
        <v/>
      </c>
      <c r="L315" s="14">
        <f>IF(OR($E315="",'Lot trace'!$B$4=""),"",IF($E315='Lot trace'!$B$4,COUNTIF($E$3:$E315,'Lot trace'!$B$4),""))</f>
        <v/>
      </c>
    </row>
    <row r="316">
      <c r="A316" s="5" t="n"/>
      <c r="B316" s="4" t="n"/>
      <c r="C316" s="18" t="n"/>
      <c r="D316" s="4" t="n"/>
      <c r="E316" s="18" t="n"/>
      <c r="F316" s="4" t="n"/>
      <c r="G316" s="4" t="n"/>
      <c r="H316" s="15">
        <f>IF($D316="","",IFERROR(INDEX('Catalogue'!$B$3:$B$82,MATCH($D316,'Catalogue'!$A$3:$A$82,0)),""))</f>
        <v/>
      </c>
      <c r="I316" s="15">
        <f>IF($D316="","",IFERROR("Ø"&amp;INDEX('Catalogue'!$C$3:$C$82,MATCH($D316,'Catalogue'!$A$3:$A$82,0))&amp;" × "&amp;INDEX('Catalogue'!$D$3:$D$82,MATCH($D316,'Catalogue'!$A$3:$A$82,0)),""))</f>
        <v/>
      </c>
      <c r="J316" s="19">
        <f>IF($E316="","",IFERROR(INDEX('Stock by lot'!$G$3:$G$302,MATCH($E316,'Stock by lot'!$F$3:$F$302,0)),""))</f>
        <v/>
      </c>
      <c r="K316" s="15">
        <f>IF($E316="","",IF($J316="","Lot not in stock",IF(AND($A316&lt;&gt;"",$J316&lt;$A316),"Expired on the day","OK")))</f>
        <v/>
      </c>
      <c r="L316" s="14">
        <f>IF(OR($E316="",'Lot trace'!$B$4=""),"",IF($E316='Lot trace'!$B$4,COUNTIF($E$3:$E316,'Lot trace'!$B$4),""))</f>
        <v/>
      </c>
    </row>
    <row r="317">
      <c r="A317" s="5" t="n"/>
      <c r="B317" s="4" t="n"/>
      <c r="C317" s="18" t="n"/>
      <c r="D317" s="4" t="n"/>
      <c r="E317" s="18" t="n"/>
      <c r="F317" s="4" t="n"/>
      <c r="G317" s="4" t="n"/>
      <c r="H317" s="15">
        <f>IF($D317="","",IFERROR(INDEX('Catalogue'!$B$3:$B$82,MATCH($D317,'Catalogue'!$A$3:$A$82,0)),""))</f>
        <v/>
      </c>
      <c r="I317" s="15">
        <f>IF($D317="","",IFERROR("Ø"&amp;INDEX('Catalogue'!$C$3:$C$82,MATCH($D317,'Catalogue'!$A$3:$A$82,0))&amp;" × "&amp;INDEX('Catalogue'!$D$3:$D$82,MATCH($D317,'Catalogue'!$A$3:$A$82,0)),""))</f>
        <v/>
      </c>
      <c r="J317" s="19">
        <f>IF($E317="","",IFERROR(INDEX('Stock by lot'!$G$3:$G$302,MATCH($E317,'Stock by lot'!$F$3:$F$302,0)),""))</f>
        <v/>
      </c>
      <c r="K317" s="15">
        <f>IF($E317="","",IF($J317="","Lot not in stock",IF(AND($A317&lt;&gt;"",$J317&lt;$A317),"Expired on the day","OK")))</f>
        <v/>
      </c>
      <c r="L317" s="14">
        <f>IF(OR($E317="",'Lot trace'!$B$4=""),"",IF($E317='Lot trace'!$B$4,COUNTIF($E$3:$E317,'Lot trace'!$B$4),""))</f>
        <v/>
      </c>
    </row>
    <row r="318">
      <c r="A318" s="5" t="n"/>
      <c r="B318" s="4" t="n"/>
      <c r="C318" s="18" t="n"/>
      <c r="D318" s="4" t="n"/>
      <c r="E318" s="18" t="n"/>
      <c r="F318" s="4" t="n"/>
      <c r="G318" s="4" t="n"/>
      <c r="H318" s="15">
        <f>IF($D318="","",IFERROR(INDEX('Catalogue'!$B$3:$B$82,MATCH($D318,'Catalogue'!$A$3:$A$82,0)),""))</f>
        <v/>
      </c>
      <c r="I318" s="15">
        <f>IF($D318="","",IFERROR("Ø"&amp;INDEX('Catalogue'!$C$3:$C$82,MATCH($D318,'Catalogue'!$A$3:$A$82,0))&amp;" × "&amp;INDEX('Catalogue'!$D$3:$D$82,MATCH($D318,'Catalogue'!$A$3:$A$82,0)),""))</f>
        <v/>
      </c>
      <c r="J318" s="19">
        <f>IF($E318="","",IFERROR(INDEX('Stock by lot'!$G$3:$G$302,MATCH($E318,'Stock by lot'!$F$3:$F$302,0)),""))</f>
        <v/>
      </c>
      <c r="K318" s="15">
        <f>IF($E318="","",IF($J318="","Lot not in stock",IF(AND($A318&lt;&gt;"",$J318&lt;$A318),"Expired on the day","OK")))</f>
        <v/>
      </c>
      <c r="L318" s="14">
        <f>IF(OR($E318="",'Lot trace'!$B$4=""),"",IF($E318='Lot trace'!$B$4,COUNTIF($E$3:$E318,'Lot trace'!$B$4),""))</f>
        <v/>
      </c>
    </row>
    <row r="319">
      <c r="A319" s="5" t="n"/>
      <c r="B319" s="4" t="n"/>
      <c r="C319" s="18" t="n"/>
      <c r="D319" s="4" t="n"/>
      <c r="E319" s="18" t="n"/>
      <c r="F319" s="4" t="n"/>
      <c r="G319" s="4" t="n"/>
      <c r="H319" s="15">
        <f>IF($D319="","",IFERROR(INDEX('Catalogue'!$B$3:$B$82,MATCH($D319,'Catalogue'!$A$3:$A$82,0)),""))</f>
        <v/>
      </c>
      <c r="I319" s="15">
        <f>IF($D319="","",IFERROR("Ø"&amp;INDEX('Catalogue'!$C$3:$C$82,MATCH($D319,'Catalogue'!$A$3:$A$82,0))&amp;" × "&amp;INDEX('Catalogue'!$D$3:$D$82,MATCH($D319,'Catalogue'!$A$3:$A$82,0)),""))</f>
        <v/>
      </c>
      <c r="J319" s="19">
        <f>IF($E319="","",IFERROR(INDEX('Stock by lot'!$G$3:$G$302,MATCH($E319,'Stock by lot'!$F$3:$F$302,0)),""))</f>
        <v/>
      </c>
      <c r="K319" s="15">
        <f>IF($E319="","",IF($J319="","Lot not in stock",IF(AND($A319&lt;&gt;"",$J319&lt;$A319),"Expired on the day","OK")))</f>
        <v/>
      </c>
      <c r="L319" s="14">
        <f>IF(OR($E319="",'Lot trace'!$B$4=""),"",IF($E319='Lot trace'!$B$4,COUNTIF($E$3:$E319,'Lot trace'!$B$4),""))</f>
        <v/>
      </c>
    </row>
    <row r="320">
      <c r="A320" s="5" t="n"/>
      <c r="B320" s="4" t="n"/>
      <c r="C320" s="18" t="n"/>
      <c r="D320" s="4" t="n"/>
      <c r="E320" s="18" t="n"/>
      <c r="F320" s="4" t="n"/>
      <c r="G320" s="4" t="n"/>
      <c r="H320" s="15">
        <f>IF($D320="","",IFERROR(INDEX('Catalogue'!$B$3:$B$82,MATCH($D320,'Catalogue'!$A$3:$A$82,0)),""))</f>
        <v/>
      </c>
      <c r="I320" s="15">
        <f>IF($D320="","",IFERROR("Ø"&amp;INDEX('Catalogue'!$C$3:$C$82,MATCH($D320,'Catalogue'!$A$3:$A$82,0))&amp;" × "&amp;INDEX('Catalogue'!$D$3:$D$82,MATCH($D320,'Catalogue'!$A$3:$A$82,0)),""))</f>
        <v/>
      </c>
      <c r="J320" s="19">
        <f>IF($E320="","",IFERROR(INDEX('Stock by lot'!$G$3:$G$302,MATCH($E320,'Stock by lot'!$F$3:$F$302,0)),""))</f>
        <v/>
      </c>
      <c r="K320" s="15">
        <f>IF($E320="","",IF($J320="","Lot not in stock",IF(AND($A320&lt;&gt;"",$J320&lt;$A320),"Expired on the day","OK")))</f>
        <v/>
      </c>
      <c r="L320" s="14">
        <f>IF(OR($E320="",'Lot trace'!$B$4=""),"",IF($E320='Lot trace'!$B$4,COUNTIF($E$3:$E320,'Lot trace'!$B$4),""))</f>
        <v/>
      </c>
    </row>
    <row r="321">
      <c r="A321" s="5" t="n"/>
      <c r="B321" s="4" t="n"/>
      <c r="C321" s="18" t="n"/>
      <c r="D321" s="4" t="n"/>
      <c r="E321" s="18" t="n"/>
      <c r="F321" s="4" t="n"/>
      <c r="G321" s="4" t="n"/>
      <c r="H321" s="15">
        <f>IF($D321="","",IFERROR(INDEX('Catalogue'!$B$3:$B$82,MATCH($D321,'Catalogue'!$A$3:$A$82,0)),""))</f>
        <v/>
      </c>
      <c r="I321" s="15">
        <f>IF($D321="","",IFERROR("Ø"&amp;INDEX('Catalogue'!$C$3:$C$82,MATCH($D321,'Catalogue'!$A$3:$A$82,0))&amp;" × "&amp;INDEX('Catalogue'!$D$3:$D$82,MATCH($D321,'Catalogue'!$A$3:$A$82,0)),""))</f>
        <v/>
      </c>
      <c r="J321" s="19">
        <f>IF($E321="","",IFERROR(INDEX('Stock by lot'!$G$3:$G$302,MATCH($E321,'Stock by lot'!$F$3:$F$302,0)),""))</f>
        <v/>
      </c>
      <c r="K321" s="15">
        <f>IF($E321="","",IF($J321="","Lot not in stock",IF(AND($A321&lt;&gt;"",$J321&lt;$A321),"Expired on the day","OK")))</f>
        <v/>
      </c>
      <c r="L321" s="14">
        <f>IF(OR($E321="",'Lot trace'!$B$4=""),"",IF($E321='Lot trace'!$B$4,COUNTIF($E$3:$E321,'Lot trace'!$B$4),""))</f>
        <v/>
      </c>
    </row>
    <row r="322">
      <c r="A322" s="5" t="n"/>
      <c r="B322" s="4" t="n"/>
      <c r="C322" s="18" t="n"/>
      <c r="D322" s="4" t="n"/>
      <c r="E322" s="18" t="n"/>
      <c r="F322" s="4" t="n"/>
      <c r="G322" s="4" t="n"/>
      <c r="H322" s="15">
        <f>IF($D322="","",IFERROR(INDEX('Catalogue'!$B$3:$B$82,MATCH($D322,'Catalogue'!$A$3:$A$82,0)),""))</f>
        <v/>
      </c>
      <c r="I322" s="15">
        <f>IF($D322="","",IFERROR("Ø"&amp;INDEX('Catalogue'!$C$3:$C$82,MATCH($D322,'Catalogue'!$A$3:$A$82,0))&amp;" × "&amp;INDEX('Catalogue'!$D$3:$D$82,MATCH($D322,'Catalogue'!$A$3:$A$82,0)),""))</f>
        <v/>
      </c>
      <c r="J322" s="19">
        <f>IF($E322="","",IFERROR(INDEX('Stock by lot'!$G$3:$G$302,MATCH($E322,'Stock by lot'!$F$3:$F$302,0)),""))</f>
        <v/>
      </c>
      <c r="K322" s="15">
        <f>IF($E322="","",IF($J322="","Lot not in stock",IF(AND($A322&lt;&gt;"",$J322&lt;$A322),"Expired on the day","OK")))</f>
        <v/>
      </c>
      <c r="L322" s="14">
        <f>IF(OR($E322="",'Lot trace'!$B$4=""),"",IF($E322='Lot trace'!$B$4,COUNTIF($E$3:$E322,'Lot trace'!$B$4),""))</f>
        <v/>
      </c>
    </row>
    <row r="323">
      <c r="A323" s="5" t="n"/>
      <c r="B323" s="4" t="n"/>
      <c r="C323" s="18" t="n"/>
      <c r="D323" s="4" t="n"/>
      <c r="E323" s="18" t="n"/>
      <c r="F323" s="4" t="n"/>
      <c r="G323" s="4" t="n"/>
      <c r="H323" s="15">
        <f>IF($D323="","",IFERROR(INDEX('Catalogue'!$B$3:$B$82,MATCH($D323,'Catalogue'!$A$3:$A$82,0)),""))</f>
        <v/>
      </c>
      <c r="I323" s="15">
        <f>IF($D323="","",IFERROR("Ø"&amp;INDEX('Catalogue'!$C$3:$C$82,MATCH($D323,'Catalogue'!$A$3:$A$82,0))&amp;" × "&amp;INDEX('Catalogue'!$D$3:$D$82,MATCH($D323,'Catalogue'!$A$3:$A$82,0)),""))</f>
        <v/>
      </c>
      <c r="J323" s="19">
        <f>IF($E323="","",IFERROR(INDEX('Stock by lot'!$G$3:$G$302,MATCH($E323,'Stock by lot'!$F$3:$F$302,0)),""))</f>
        <v/>
      </c>
      <c r="K323" s="15">
        <f>IF($E323="","",IF($J323="","Lot not in stock",IF(AND($A323&lt;&gt;"",$J323&lt;$A323),"Expired on the day","OK")))</f>
        <v/>
      </c>
      <c r="L323" s="14">
        <f>IF(OR($E323="",'Lot trace'!$B$4=""),"",IF($E323='Lot trace'!$B$4,COUNTIF($E$3:$E323,'Lot trace'!$B$4),""))</f>
        <v/>
      </c>
    </row>
    <row r="324">
      <c r="A324" s="5" t="n"/>
      <c r="B324" s="4" t="n"/>
      <c r="C324" s="18" t="n"/>
      <c r="D324" s="4" t="n"/>
      <c r="E324" s="18" t="n"/>
      <c r="F324" s="4" t="n"/>
      <c r="G324" s="4" t="n"/>
      <c r="H324" s="15">
        <f>IF($D324="","",IFERROR(INDEX('Catalogue'!$B$3:$B$82,MATCH($D324,'Catalogue'!$A$3:$A$82,0)),""))</f>
        <v/>
      </c>
      <c r="I324" s="15">
        <f>IF($D324="","",IFERROR("Ø"&amp;INDEX('Catalogue'!$C$3:$C$82,MATCH($D324,'Catalogue'!$A$3:$A$82,0))&amp;" × "&amp;INDEX('Catalogue'!$D$3:$D$82,MATCH($D324,'Catalogue'!$A$3:$A$82,0)),""))</f>
        <v/>
      </c>
      <c r="J324" s="19">
        <f>IF($E324="","",IFERROR(INDEX('Stock by lot'!$G$3:$G$302,MATCH($E324,'Stock by lot'!$F$3:$F$302,0)),""))</f>
        <v/>
      </c>
      <c r="K324" s="15">
        <f>IF($E324="","",IF($J324="","Lot not in stock",IF(AND($A324&lt;&gt;"",$J324&lt;$A324),"Expired on the day","OK")))</f>
        <v/>
      </c>
      <c r="L324" s="14">
        <f>IF(OR($E324="",'Lot trace'!$B$4=""),"",IF($E324='Lot trace'!$B$4,COUNTIF($E$3:$E324,'Lot trace'!$B$4),""))</f>
        <v/>
      </c>
    </row>
    <row r="325">
      <c r="A325" s="5" t="n"/>
      <c r="B325" s="4" t="n"/>
      <c r="C325" s="18" t="n"/>
      <c r="D325" s="4" t="n"/>
      <c r="E325" s="18" t="n"/>
      <c r="F325" s="4" t="n"/>
      <c r="G325" s="4" t="n"/>
      <c r="H325" s="15">
        <f>IF($D325="","",IFERROR(INDEX('Catalogue'!$B$3:$B$82,MATCH($D325,'Catalogue'!$A$3:$A$82,0)),""))</f>
        <v/>
      </c>
      <c r="I325" s="15">
        <f>IF($D325="","",IFERROR("Ø"&amp;INDEX('Catalogue'!$C$3:$C$82,MATCH($D325,'Catalogue'!$A$3:$A$82,0))&amp;" × "&amp;INDEX('Catalogue'!$D$3:$D$82,MATCH($D325,'Catalogue'!$A$3:$A$82,0)),""))</f>
        <v/>
      </c>
      <c r="J325" s="19">
        <f>IF($E325="","",IFERROR(INDEX('Stock by lot'!$G$3:$G$302,MATCH($E325,'Stock by lot'!$F$3:$F$302,0)),""))</f>
        <v/>
      </c>
      <c r="K325" s="15">
        <f>IF($E325="","",IF($J325="","Lot not in stock",IF(AND($A325&lt;&gt;"",$J325&lt;$A325),"Expired on the day","OK")))</f>
        <v/>
      </c>
      <c r="L325" s="14">
        <f>IF(OR($E325="",'Lot trace'!$B$4=""),"",IF($E325='Lot trace'!$B$4,COUNTIF($E$3:$E325,'Lot trace'!$B$4),""))</f>
        <v/>
      </c>
    </row>
    <row r="326">
      <c r="A326" s="5" t="n"/>
      <c r="B326" s="4" t="n"/>
      <c r="C326" s="18" t="n"/>
      <c r="D326" s="4" t="n"/>
      <c r="E326" s="18" t="n"/>
      <c r="F326" s="4" t="n"/>
      <c r="G326" s="4" t="n"/>
      <c r="H326" s="15">
        <f>IF($D326="","",IFERROR(INDEX('Catalogue'!$B$3:$B$82,MATCH($D326,'Catalogue'!$A$3:$A$82,0)),""))</f>
        <v/>
      </c>
      <c r="I326" s="15">
        <f>IF($D326="","",IFERROR("Ø"&amp;INDEX('Catalogue'!$C$3:$C$82,MATCH($D326,'Catalogue'!$A$3:$A$82,0))&amp;" × "&amp;INDEX('Catalogue'!$D$3:$D$82,MATCH($D326,'Catalogue'!$A$3:$A$82,0)),""))</f>
        <v/>
      </c>
      <c r="J326" s="19">
        <f>IF($E326="","",IFERROR(INDEX('Stock by lot'!$G$3:$G$302,MATCH($E326,'Stock by lot'!$F$3:$F$302,0)),""))</f>
        <v/>
      </c>
      <c r="K326" s="15">
        <f>IF($E326="","",IF($J326="","Lot not in stock",IF(AND($A326&lt;&gt;"",$J326&lt;$A326),"Expired on the day","OK")))</f>
        <v/>
      </c>
      <c r="L326" s="14">
        <f>IF(OR($E326="",'Lot trace'!$B$4=""),"",IF($E326='Lot trace'!$B$4,COUNTIF($E$3:$E326,'Lot trace'!$B$4),""))</f>
        <v/>
      </c>
    </row>
    <row r="327">
      <c r="A327" s="5" t="n"/>
      <c r="B327" s="4" t="n"/>
      <c r="C327" s="18" t="n"/>
      <c r="D327" s="4" t="n"/>
      <c r="E327" s="18" t="n"/>
      <c r="F327" s="4" t="n"/>
      <c r="G327" s="4" t="n"/>
      <c r="H327" s="15">
        <f>IF($D327="","",IFERROR(INDEX('Catalogue'!$B$3:$B$82,MATCH($D327,'Catalogue'!$A$3:$A$82,0)),""))</f>
        <v/>
      </c>
      <c r="I327" s="15">
        <f>IF($D327="","",IFERROR("Ø"&amp;INDEX('Catalogue'!$C$3:$C$82,MATCH($D327,'Catalogue'!$A$3:$A$82,0))&amp;" × "&amp;INDEX('Catalogue'!$D$3:$D$82,MATCH($D327,'Catalogue'!$A$3:$A$82,0)),""))</f>
        <v/>
      </c>
      <c r="J327" s="19">
        <f>IF($E327="","",IFERROR(INDEX('Stock by lot'!$G$3:$G$302,MATCH($E327,'Stock by lot'!$F$3:$F$302,0)),""))</f>
        <v/>
      </c>
      <c r="K327" s="15">
        <f>IF($E327="","",IF($J327="","Lot not in stock",IF(AND($A327&lt;&gt;"",$J327&lt;$A327),"Expired on the day","OK")))</f>
        <v/>
      </c>
      <c r="L327" s="14">
        <f>IF(OR($E327="",'Lot trace'!$B$4=""),"",IF($E327='Lot trace'!$B$4,COUNTIF($E$3:$E327,'Lot trace'!$B$4),""))</f>
        <v/>
      </c>
    </row>
    <row r="328">
      <c r="A328" s="5" t="n"/>
      <c r="B328" s="4" t="n"/>
      <c r="C328" s="18" t="n"/>
      <c r="D328" s="4" t="n"/>
      <c r="E328" s="18" t="n"/>
      <c r="F328" s="4" t="n"/>
      <c r="G328" s="4" t="n"/>
      <c r="H328" s="15">
        <f>IF($D328="","",IFERROR(INDEX('Catalogue'!$B$3:$B$82,MATCH($D328,'Catalogue'!$A$3:$A$82,0)),""))</f>
        <v/>
      </c>
      <c r="I328" s="15">
        <f>IF($D328="","",IFERROR("Ø"&amp;INDEX('Catalogue'!$C$3:$C$82,MATCH($D328,'Catalogue'!$A$3:$A$82,0))&amp;" × "&amp;INDEX('Catalogue'!$D$3:$D$82,MATCH($D328,'Catalogue'!$A$3:$A$82,0)),""))</f>
        <v/>
      </c>
      <c r="J328" s="19">
        <f>IF($E328="","",IFERROR(INDEX('Stock by lot'!$G$3:$G$302,MATCH($E328,'Stock by lot'!$F$3:$F$302,0)),""))</f>
        <v/>
      </c>
      <c r="K328" s="15">
        <f>IF($E328="","",IF($J328="","Lot not in stock",IF(AND($A328&lt;&gt;"",$J328&lt;$A328),"Expired on the day","OK")))</f>
        <v/>
      </c>
      <c r="L328" s="14">
        <f>IF(OR($E328="",'Lot trace'!$B$4=""),"",IF($E328='Lot trace'!$B$4,COUNTIF($E$3:$E328,'Lot trace'!$B$4),""))</f>
        <v/>
      </c>
    </row>
    <row r="329">
      <c r="A329" s="5" t="n"/>
      <c r="B329" s="4" t="n"/>
      <c r="C329" s="18" t="n"/>
      <c r="D329" s="4" t="n"/>
      <c r="E329" s="18" t="n"/>
      <c r="F329" s="4" t="n"/>
      <c r="G329" s="4" t="n"/>
      <c r="H329" s="15">
        <f>IF($D329="","",IFERROR(INDEX('Catalogue'!$B$3:$B$82,MATCH($D329,'Catalogue'!$A$3:$A$82,0)),""))</f>
        <v/>
      </c>
      <c r="I329" s="15">
        <f>IF($D329="","",IFERROR("Ø"&amp;INDEX('Catalogue'!$C$3:$C$82,MATCH($D329,'Catalogue'!$A$3:$A$82,0))&amp;" × "&amp;INDEX('Catalogue'!$D$3:$D$82,MATCH($D329,'Catalogue'!$A$3:$A$82,0)),""))</f>
        <v/>
      </c>
      <c r="J329" s="19">
        <f>IF($E329="","",IFERROR(INDEX('Stock by lot'!$G$3:$G$302,MATCH($E329,'Stock by lot'!$F$3:$F$302,0)),""))</f>
        <v/>
      </c>
      <c r="K329" s="15">
        <f>IF($E329="","",IF($J329="","Lot not in stock",IF(AND($A329&lt;&gt;"",$J329&lt;$A329),"Expired on the day","OK")))</f>
        <v/>
      </c>
      <c r="L329" s="14">
        <f>IF(OR($E329="",'Lot trace'!$B$4=""),"",IF($E329='Lot trace'!$B$4,COUNTIF($E$3:$E329,'Lot trace'!$B$4),""))</f>
        <v/>
      </c>
    </row>
    <row r="330">
      <c r="A330" s="5" t="n"/>
      <c r="B330" s="4" t="n"/>
      <c r="C330" s="18" t="n"/>
      <c r="D330" s="4" t="n"/>
      <c r="E330" s="18" t="n"/>
      <c r="F330" s="4" t="n"/>
      <c r="G330" s="4" t="n"/>
      <c r="H330" s="15">
        <f>IF($D330="","",IFERROR(INDEX('Catalogue'!$B$3:$B$82,MATCH($D330,'Catalogue'!$A$3:$A$82,0)),""))</f>
        <v/>
      </c>
      <c r="I330" s="15">
        <f>IF($D330="","",IFERROR("Ø"&amp;INDEX('Catalogue'!$C$3:$C$82,MATCH($D330,'Catalogue'!$A$3:$A$82,0))&amp;" × "&amp;INDEX('Catalogue'!$D$3:$D$82,MATCH($D330,'Catalogue'!$A$3:$A$82,0)),""))</f>
        <v/>
      </c>
      <c r="J330" s="19">
        <f>IF($E330="","",IFERROR(INDEX('Stock by lot'!$G$3:$G$302,MATCH($E330,'Stock by lot'!$F$3:$F$302,0)),""))</f>
        <v/>
      </c>
      <c r="K330" s="15">
        <f>IF($E330="","",IF($J330="","Lot not in stock",IF(AND($A330&lt;&gt;"",$J330&lt;$A330),"Expired on the day","OK")))</f>
        <v/>
      </c>
      <c r="L330" s="14">
        <f>IF(OR($E330="",'Lot trace'!$B$4=""),"",IF($E330='Lot trace'!$B$4,COUNTIF($E$3:$E330,'Lot trace'!$B$4),""))</f>
        <v/>
      </c>
    </row>
    <row r="331">
      <c r="A331" s="5" t="n"/>
      <c r="B331" s="4" t="n"/>
      <c r="C331" s="18" t="n"/>
      <c r="D331" s="4" t="n"/>
      <c r="E331" s="18" t="n"/>
      <c r="F331" s="4" t="n"/>
      <c r="G331" s="4" t="n"/>
      <c r="H331" s="15">
        <f>IF($D331="","",IFERROR(INDEX('Catalogue'!$B$3:$B$82,MATCH($D331,'Catalogue'!$A$3:$A$82,0)),""))</f>
        <v/>
      </c>
      <c r="I331" s="15">
        <f>IF($D331="","",IFERROR("Ø"&amp;INDEX('Catalogue'!$C$3:$C$82,MATCH($D331,'Catalogue'!$A$3:$A$82,0))&amp;" × "&amp;INDEX('Catalogue'!$D$3:$D$82,MATCH($D331,'Catalogue'!$A$3:$A$82,0)),""))</f>
        <v/>
      </c>
      <c r="J331" s="19">
        <f>IF($E331="","",IFERROR(INDEX('Stock by lot'!$G$3:$G$302,MATCH($E331,'Stock by lot'!$F$3:$F$302,0)),""))</f>
        <v/>
      </c>
      <c r="K331" s="15">
        <f>IF($E331="","",IF($J331="","Lot not in stock",IF(AND($A331&lt;&gt;"",$J331&lt;$A331),"Expired on the day","OK")))</f>
        <v/>
      </c>
      <c r="L331" s="14">
        <f>IF(OR($E331="",'Lot trace'!$B$4=""),"",IF($E331='Lot trace'!$B$4,COUNTIF($E$3:$E331,'Lot trace'!$B$4),""))</f>
        <v/>
      </c>
    </row>
    <row r="332">
      <c r="A332" s="5" t="n"/>
      <c r="B332" s="4" t="n"/>
      <c r="C332" s="18" t="n"/>
      <c r="D332" s="4" t="n"/>
      <c r="E332" s="18" t="n"/>
      <c r="F332" s="4" t="n"/>
      <c r="G332" s="4" t="n"/>
      <c r="H332" s="15">
        <f>IF($D332="","",IFERROR(INDEX('Catalogue'!$B$3:$B$82,MATCH($D332,'Catalogue'!$A$3:$A$82,0)),""))</f>
        <v/>
      </c>
      <c r="I332" s="15">
        <f>IF($D332="","",IFERROR("Ø"&amp;INDEX('Catalogue'!$C$3:$C$82,MATCH($D332,'Catalogue'!$A$3:$A$82,0))&amp;" × "&amp;INDEX('Catalogue'!$D$3:$D$82,MATCH($D332,'Catalogue'!$A$3:$A$82,0)),""))</f>
        <v/>
      </c>
      <c r="J332" s="19">
        <f>IF($E332="","",IFERROR(INDEX('Stock by lot'!$G$3:$G$302,MATCH($E332,'Stock by lot'!$F$3:$F$302,0)),""))</f>
        <v/>
      </c>
      <c r="K332" s="15">
        <f>IF($E332="","",IF($J332="","Lot not in stock",IF(AND($A332&lt;&gt;"",$J332&lt;$A332),"Expired on the day","OK")))</f>
        <v/>
      </c>
      <c r="L332" s="14">
        <f>IF(OR($E332="",'Lot trace'!$B$4=""),"",IF($E332='Lot trace'!$B$4,COUNTIF($E$3:$E332,'Lot trace'!$B$4),""))</f>
        <v/>
      </c>
    </row>
    <row r="333">
      <c r="A333" s="5" t="n"/>
      <c r="B333" s="4" t="n"/>
      <c r="C333" s="18" t="n"/>
      <c r="D333" s="4" t="n"/>
      <c r="E333" s="18" t="n"/>
      <c r="F333" s="4" t="n"/>
      <c r="G333" s="4" t="n"/>
      <c r="H333" s="15">
        <f>IF($D333="","",IFERROR(INDEX('Catalogue'!$B$3:$B$82,MATCH($D333,'Catalogue'!$A$3:$A$82,0)),""))</f>
        <v/>
      </c>
      <c r="I333" s="15">
        <f>IF($D333="","",IFERROR("Ø"&amp;INDEX('Catalogue'!$C$3:$C$82,MATCH($D333,'Catalogue'!$A$3:$A$82,0))&amp;" × "&amp;INDEX('Catalogue'!$D$3:$D$82,MATCH($D333,'Catalogue'!$A$3:$A$82,0)),""))</f>
        <v/>
      </c>
      <c r="J333" s="19">
        <f>IF($E333="","",IFERROR(INDEX('Stock by lot'!$G$3:$G$302,MATCH($E333,'Stock by lot'!$F$3:$F$302,0)),""))</f>
        <v/>
      </c>
      <c r="K333" s="15">
        <f>IF($E333="","",IF($J333="","Lot not in stock",IF(AND($A333&lt;&gt;"",$J333&lt;$A333),"Expired on the day","OK")))</f>
        <v/>
      </c>
      <c r="L333" s="14">
        <f>IF(OR($E333="",'Lot trace'!$B$4=""),"",IF($E333='Lot trace'!$B$4,COUNTIF($E$3:$E333,'Lot trace'!$B$4),""))</f>
        <v/>
      </c>
    </row>
    <row r="334">
      <c r="A334" s="5" t="n"/>
      <c r="B334" s="4" t="n"/>
      <c r="C334" s="18" t="n"/>
      <c r="D334" s="4" t="n"/>
      <c r="E334" s="18" t="n"/>
      <c r="F334" s="4" t="n"/>
      <c r="G334" s="4" t="n"/>
      <c r="H334" s="15">
        <f>IF($D334="","",IFERROR(INDEX('Catalogue'!$B$3:$B$82,MATCH($D334,'Catalogue'!$A$3:$A$82,0)),""))</f>
        <v/>
      </c>
      <c r="I334" s="15">
        <f>IF($D334="","",IFERROR("Ø"&amp;INDEX('Catalogue'!$C$3:$C$82,MATCH($D334,'Catalogue'!$A$3:$A$82,0))&amp;" × "&amp;INDEX('Catalogue'!$D$3:$D$82,MATCH($D334,'Catalogue'!$A$3:$A$82,0)),""))</f>
        <v/>
      </c>
      <c r="J334" s="19">
        <f>IF($E334="","",IFERROR(INDEX('Stock by lot'!$G$3:$G$302,MATCH($E334,'Stock by lot'!$F$3:$F$302,0)),""))</f>
        <v/>
      </c>
      <c r="K334" s="15">
        <f>IF($E334="","",IF($J334="","Lot not in stock",IF(AND($A334&lt;&gt;"",$J334&lt;$A334),"Expired on the day","OK")))</f>
        <v/>
      </c>
      <c r="L334" s="14">
        <f>IF(OR($E334="",'Lot trace'!$B$4=""),"",IF($E334='Lot trace'!$B$4,COUNTIF($E$3:$E334,'Lot trace'!$B$4),""))</f>
        <v/>
      </c>
    </row>
    <row r="335">
      <c r="A335" s="5" t="n"/>
      <c r="B335" s="4" t="n"/>
      <c r="C335" s="18" t="n"/>
      <c r="D335" s="4" t="n"/>
      <c r="E335" s="18" t="n"/>
      <c r="F335" s="4" t="n"/>
      <c r="G335" s="4" t="n"/>
      <c r="H335" s="15">
        <f>IF($D335="","",IFERROR(INDEX('Catalogue'!$B$3:$B$82,MATCH($D335,'Catalogue'!$A$3:$A$82,0)),""))</f>
        <v/>
      </c>
      <c r="I335" s="15">
        <f>IF($D335="","",IFERROR("Ø"&amp;INDEX('Catalogue'!$C$3:$C$82,MATCH($D335,'Catalogue'!$A$3:$A$82,0))&amp;" × "&amp;INDEX('Catalogue'!$D$3:$D$82,MATCH($D335,'Catalogue'!$A$3:$A$82,0)),""))</f>
        <v/>
      </c>
      <c r="J335" s="19">
        <f>IF($E335="","",IFERROR(INDEX('Stock by lot'!$G$3:$G$302,MATCH($E335,'Stock by lot'!$F$3:$F$302,0)),""))</f>
        <v/>
      </c>
      <c r="K335" s="15">
        <f>IF($E335="","",IF($J335="","Lot not in stock",IF(AND($A335&lt;&gt;"",$J335&lt;$A335),"Expired on the day","OK")))</f>
        <v/>
      </c>
      <c r="L335" s="14">
        <f>IF(OR($E335="",'Lot trace'!$B$4=""),"",IF($E335='Lot trace'!$B$4,COUNTIF($E$3:$E335,'Lot trace'!$B$4),""))</f>
        <v/>
      </c>
    </row>
    <row r="336">
      <c r="A336" s="5" t="n"/>
      <c r="B336" s="4" t="n"/>
      <c r="C336" s="18" t="n"/>
      <c r="D336" s="4" t="n"/>
      <c r="E336" s="18" t="n"/>
      <c r="F336" s="4" t="n"/>
      <c r="G336" s="4" t="n"/>
      <c r="H336" s="15">
        <f>IF($D336="","",IFERROR(INDEX('Catalogue'!$B$3:$B$82,MATCH($D336,'Catalogue'!$A$3:$A$82,0)),""))</f>
        <v/>
      </c>
      <c r="I336" s="15">
        <f>IF($D336="","",IFERROR("Ø"&amp;INDEX('Catalogue'!$C$3:$C$82,MATCH($D336,'Catalogue'!$A$3:$A$82,0))&amp;" × "&amp;INDEX('Catalogue'!$D$3:$D$82,MATCH($D336,'Catalogue'!$A$3:$A$82,0)),""))</f>
        <v/>
      </c>
      <c r="J336" s="19">
        <f>IF($E336="","",IFERROR(INDEX('Stock by lot'!$G$3:$G$302,MATCH($E336,'Stock by lot'!$F$3:$F$302,0)),""))</f>
        <v/>
      </c>
      <c r="K336" s="15">
        <f>IF($E336="","",IF($J336="","Lot not in stock",IF(AND($A336&lt;&gt;"",$J336&lt;$A336),"Expired on the day","OK")))</f>
        <v/>
      </c>
      <c r="L336" s="14">
        <f>IF(OR($E336="",'Lot trace'!$B$4=""),"",IF($E336='Lot trace'!$B$4,COUNTIF($E$3:$E336,'Lot trace'!$B$4),""))</f>
        <v/>
      </c>
    </row>
    <row r="337">
      <c r="A337" s="5" t="n"/>
      <c r="B337" s="4" t="n"/>
      <c r="C337" s="18" t="n"/>
      <c r="D337" s="4" t="n"/>
      <c r="E337" s="18" t="n"/>
      <c r="F337" s="4" t="n"/>
      <c r="G337" s="4" t="n"/>
      <c r="H337" s="15">
        <f>IF($D337="","",IFERROR(INDEX('Catalogue'!$B$3:$B$82,MATCH($D337,'Catalogue'!$A$3:$A$82,0)),""))</f>
        <v/>
      </c>
      <c r="I337" s="15">
        <f>IF($D337="","",IFERROR("Ø"&amp;INDEX('Catalogue'!$C$3:$C$82,MATCH($D337,'Catalogue'!$A$3:$A$82,0))&amp;" × "&amp;INDEX('Catalogue'!$D$3:$D$82,MATCH($D337,'Catalogue'!$A$3:$A$82,0)),""))</f>
        <v/>
      </c>
      <c r="J337" s="19">
        <f>IF($E337="","",IFERROR(INDEX('Stock by lot'!$G$3:$G$302,MATCH($E337,'Stock by lot'!$F$3:$F$302,0)),""))</f>
        <v/>
      </c>
      <c r="K337" s="15">
        <f>IF($E337="","",IF($J337="","Lot not in stock",IF(AND($A337&lt;&gt;"",$J337&lt;$A337),"Expired on the day","OK")))</f>
        <v/>
      </c>
      <c r="L337" s="14">
        <f>IF(OR($E337="",'Lot trace'!$B$4=""),"",IF($E337='Lot trace'!$B$4,COUNTIF($E$3:$E337,'Lot trace'!$B$4),""))</f>
        <v/>
      </c>
    </row>
    <row r="338">
      <c r="A338" s="5" t="n"/>
      <c r="B338" s="4" t="n"/>
      <c r="C338" s="18" t="n"/>
      <c r="D338" s="4" t="n"/>
      <c r="E338" s="18" t="n"/>
      <c r="F338" s="4" t="n"/>
      <c r="G338" s="4" t="n"/>
      <c r="H338" s="15">
        <f>IF($D338="","",IFERROR(INDEX('Catalogue'!$B$3:$B$82,MATCH($D338,'Catalogue'!$A$3:$A$82,0)),""))</f>
        <v/>
      </c>
      <c r="I338" s="15">
        <f>IF($D338="","",IFERROR("Ø"&amp;INDEX('Catalogue'!$C$3:$C$82,MATCH($D338,'Catalogue'!$A$3:$A$82,0))&amp;" × "&amp;INDEX('Catalogue'!$D$3:$D$82,MATCH($D338,'Catalogue'!$A$3:$A$82,0)),""))</f>
        <v/>
      </c>
      <c r="J338" s="19">
        <f>IF($E338="","",IFERROR(INDEX('Stock by lot'!$G$3:$G$302,MATCH($E338,'Stock by lot'!$F$3:$F$302,0)),""))</f>
        <v/>
      </c>
      <c r="K338" s="15">
        <f>IF($E338="","",IF($J338="","Lot not in stock",IF(AND($A338&lt;&gt;"",$J338&lt;$A338),"Expired on the day","OK")))</f>
        <v/>
      </c>
      <c r="L338" s="14">
        <f>IF(OR($E338="",'Lot trace'!$B$4=""),"",IF($E338='Lot trace'!$B$4,COUNTIF($E$3:$E338,'Lot trace'!$B$4),""))</f>
        <v/>
      </c>
    </row>
    <row r="339">
      <c r="A339" s="5" t="n"/>
      <c r="B339" s="4" t="n"/>
      <c r="C339" s="18" t="n"/>
      <c r="D339" s="4" t="n"/>
      <c r="E339" s="18" t="n"/>
      <c r="F339" s="4" t="n"/>
      <c r="G339" s="4" t="n"/>
      <c r="H339" s="15">
        <f>IF($D339="","",IFERROR(INDEX('Catalogue'!$B$3:$B$82,MATCH($D339,'Catalogue'!$A$3:$A$82,0)),""))</f>
        <v/>
      </c>
      <c r="I339" s="15">
        <f>IF($D339="","",IFERROR("Ø"&amp;INDEX('Catalogue'!$C$3:$C$82,MATCH($D339,'Catalogue'!$A$3:$A$82,0))&amp;" × "&amp;INDEX('Catalogue'!$D$3:$D$82,MATCH($D339,'Catalogue'!$A$3:$A$82,0)),""))</f>
        <v/>
      </c>
      <c r="J339" s="19">
        <f>IF($E339="","",IFERROR(INDEX('Stock by lot'!$G$3:$G$302,MATCH($E339,'Stock by lot'!$F$3:$F$302,0)),""))</f>
        <v/>
      </c>
      <c r="K339" s="15">
        <f>IF($E339="","",IF($J339="","Lot not in stock",IF(AND($A339&lt;&gt;"",$J339&lt;$A339),"Expired on the day","OK")))</f>
        <v/>
      </c>
      <c r="L339" s="14">
        <f>IF(OR($E339="",'Lot trace'!$B$4=""),"",IF($E339='Lot trace'!$B$4,COUNTIF($E$3:$E339,'Lot trace'!$B$4),""))</f>
        <v/>
      </c>
    </row>
    <row r="340">
      <c r="A340" s="5" t="n"/>
      <c r="B340" s="4" t="n"/>
      <c r="C340" s="18" t="n"/>
      <c r="D340" s="4" t="n"/>
      <c r="E340" s="18" t="n"/>
      <c r="F340" s="4" t="n"/>
      <c r="G340" s="4" t="n"/>
      <c r="H340" s="15">
        <f>IF($D340="","",IFERROR(INDEX('Catalogue'!$B$3:$B$82,MATCH($D340,'Catalogue'!$A$3:$A$82,0)),""))</f>
        <v/>
      </c>
      <c r="I340" s="15">
        <f>IF($D340="","",IFERROR("Ø"&amp;INDEX('Catalogue'!$C$3:$C$82,MATCH($D340,'Catalogue'!$A$3:$A$82,0))&amp;" × "&amp;INDEX('Catalogue'!$D$3:$D$82,MATCH($D340,'Catalogue'!$A$3:$A$82,0)),""))</f>
        <v/>
      </c>
      <c r="J340" s="19">
        <f>IF($E340="","",IFERROR(INDEX('Stock by lot'!$G$3:$G$302,MATCH($E340,'Stock by lot'!$F$3:$F$302,0)),""))</f>
        <v/>
      </c>
      <c r="K340" s="15">
        <f>IF($E340="","",IF($J340="","Lot not in stock",IF(AND($A340&lt;&gt;"",$J340&lt;$A340),"Expired on the day","OK")))</f>
        <v/>
      </c>
      <c r="L340" s="14">
        <f>IF(OR($E340="",'Lot trace'!$B$4=""),"",IF($E340='Lot trace'!$B$4,COUNTIF($E$3:$E340,'Lot trace'!$B$4),""))</f>
        <v/>
      </c>
    </row>
    <row r="341">
      <c r="A341" s="5" t="n"/>
      <c r="B341" s="4" t="n"/>
      <c r="C341" s="18" t="n"/>
      <c r="D341" s="4" t="n"/>
      <c r="E341" s="18" t="n"/>
      <c r="F341" s="4" t="n"/>
      <c r="G341" s="4" t="n"/>
      <c r="H341" s="15">
        <f>IF($D341="","",IFERROR(INDEX('Catalogue'!$B$3:$B$82,MATCH($D341,'Catalogue'!$A$3:$A$82,0)),""))</f>
        <v/>
      </c>
      <c r="I341" s="15">
        <f>IF($D341="","",IFERROR("Ø"&amp;INDEX('Catalogue'!$C$3:$C$82,MATCH($D341,'Catalogue'!$A$3:$A$82,0))&amp;" × "&amp;INDEX('Catalogue'!$D$3:$D$82,MATCH($D341,'Catalogue'!$A$3:$A$82,0)),""))</f>
        <v/>
      </c>
      <c r="J341" s="19">
        <f>IF($E341="","",IFERROR(INDEX('Stock by lot'!$G$3:$G$302,MATCH($E341,'Stock by lot'!$F$3:$F$302,0)),""))</f>
        <v/>
      </c>
      <c r="K341" s="15">
        <f>IF($E341="","",IF($J341="","Lot not in stock",IF(AND($A341&lt;&gt;"",$J341&lt;$A341),"Expired on the day","OK")))</f>
        <v/>
      </c>
      <c r="L341" s="14">
        <f>IF(OR($E341="",'Lot trace'!$B$4=""),"",IF($E341='Lot trace'!$B$4,COUNTIF($E$3:$E341,'Lot trace'!$B$4),""))</f>
        <v/>
      </c>
    </row>
    <row r="342">
      <c r="A342" s="5" t="n"/>
      <c r="B342" s="4" t="n"/>
      <c r="C342" s="18" t="n"/>
      <c r="D342" s="4" t="n"/>
      <c r="E342" s="18" t="n"/>
      <c r="F342" s="4" t="n"/>
      <c r="G342" s="4" t="n"/>
      <c r="H342" s="15">
        <f>IF($D342="","",IFERROR(INDEX('Catalogue'!$B$3:$B$82,MATCH($D342,'Catalogue'!$A$3:$A$82,0)),""))</f>
        <v/>
      </c>
      <c r="I342" s="15">
        <f>IF($D342="","",IFERROR("Ø"&amp;INDEX('Catalogue'!$C$3:$C$82,MATCH($D342,'Catalogue'!$A$3:$A$82,0))&amp;" × "&amp;INDEX('Catalogue'!$D$3:$D$82,MATCH($D342,'Catalogue'!$A$3:$A$82,0)),""))</f>
        <v/>
      </c>
      <c r="J342" s="19">
        <f>IF($E342="","",IFERROR(INDEX('Stock by lot'!$G$3:$G$302,MATCH($E342,'Stock by lot'!$F$3:$F$302,0)),""))</f>
        <v/>
      </c>
      <c r="K342" s="15">
        <f>IF($E342="","",IF($J342="","Lot not in stock",IF(AND($A342&lt;&gt;"",$J342&lt;$A342),"Expired on the day","OK")))</f>
        <v/>
      </c>
      <c r="L342" s="14">
        <f>IF(OR($E342="",'Lot trace'!$B$4=""),"",IF($E342='Lot trace'!$B$4,COUNTIF($E$3:$E342,'Lot trace'!$B$4),""))</f>
        <v/>
      </c>
    </row>
    <row r="343">
      <c r="A343" s="5" t="n"/>
      <c r="B343" s="4" t="n"/>
      <c r="C343" s="18" t="n"/>
      <c r="D343" s="4" t="n"/>
      <c r="E343" s="18" t="n"/>
      <c r="F343" s="4" t="n"/>
      <c r="G343" s="4" t="n"/>
      <c r="H343" s="15">
        <f>IF($D343="","",IFERROR(INDEX('Catalogue'!$B$3:$B$82,MATCH($D343,'Catalogue'!$A$3:$A$82,0)),""))</f>
        <v/>
      </c>
      <c r="I343" s="15">
        <f>IF($D343="","",IFERROR("Ø"&amp;INDEX('Catalogue'!$C$3:$C$82,MATCH($D343,'Catalogue'!$A$3:$A$82,0))&amp;" × "&amp;INDEX('Catalogue'!$D$3:$D$82,MATCH($D343,'Catalogue'!$A$3:$A$82,0)),""))</f>
        <v/>
      </c>
      <c r="J343" s="19">
        <f>IF($E343="","",IFERROR(INDEX('Stock by lot'!$G$3:$G$302,MATCH($E343,'Stock by lot'!$F$3:$F$302,0)),""))</f>
        <v/>
      </c>
      <c r="K343" s="15">
        <f>IF($E343="","",IF($J343="","Lot not in stock",IF(AND($A343&lt;&gt;"",$J343&lt;$A343),"Expired on the day","OK")))</f>
        <v/>
      </c>
      <c r="L343" s="14">
        <f>IF(OR($E343="",'Lot trace'!$B$4=""),"",IF($E343='Lot trace'!$B$4,COUNTIF($E$3:$E343,'Lot trace'!$B$4),""))</f>
        <v/>
      </c>
    </row>
    <row r="344">
      <c r="A344" s="5" t="n"/>
      <c r="B344" s="4" t="n"/>
      <c r="C344" s="18" t="n"/>
      <c r="D344" s="4" t="n"/>
      <c r="E344" s="18" t="n"/>
      <c r="F344" s="4" t="n"/>
      <c r="G344" s="4" t="n"/>
      <c r="H344" s="15">
        <f>IF($D344="","",IFERROR(INDEX('Catalogue'!$B$3:$B$82,MATCH($D344,'Catalogue'!$A$3:$A$82,0)),""))</f>
        <v/>
      </c>
      <c r="I344" s="15">
        <f>IF($D344="","",IFERROR("Ø"&amp;INDEX('Catalogue'!$C$3:$C$82,MATCH($D344,'Catalogue'!$A$3:$A$82,0))&amp;" × "&amp;INDEX('Catalogue'!$D$3:$D$82,MATCH($D344,'Catalogue'!$A$3:$A$82,0)),""))</f>
        <v/>
      </c>
      <c r="J344" s="19">
        <f>IF($E344="","",IFERROR(INDEX('Stock by lot'!$G$3:$G$302,MATCH($E344,'Stock by lot'!$F$3:$F$302,0)),""))</f>
        <v/>
      </c>
      <c r="K344" s="15">
        <f>IF($E344="","",IF($J344="","Lot not in stock",IF(AND($A344&lt;&gt;"",$J344&lt;$A344),"Expired on the day","OK")))</f>
        <v/>
      </c>
      <c r="L344" s="14">
        <f>IF(OR($E344="",'Lot trace'!$B$4=""),"",IF($E344='Lot trace'!$B$4,COUNTIF($E$3:$E344,'Lot trace'!$B$4),""))</f>
        <v/>
      </c>
    </row>
    <row r="345">
      <c r="A345" s="5" t="n"/>
      <c r="B345" s="4" t="n"/>
      <c r="C345" s="18" t="n"/>
      <c r="D345" s="4" t="n"/>
      <c r="E345" s="18" t="n"/>
      <c r="F345" s="4" t="n"/>
      <c r="G345" s="4" t="n"/>
      <c r="H345" s="15">
        <f>IF($D345="","",IFERROR(INDEX('Catalogue'!$B$3:$B$82,MATCH($D345,'Catalogue'!$A$3:$A$82,0)),""))</f>
        <v/>
      </c>
      <c r="I345" s="15">
        <f>IF($D345="","",IFERROR("Ø"&amp;INDEX('Catalogue'!$C$3:$C$82,MATCH($D345,'Catalogue'!$A$3:$A$82,0))&amp;" × "&amp;INDEX('Catalogue'!$D$3:$D$82,MATCH($D345,'Catalogue'!$A$3:$A$82,0)),""))</f>
        <v/>
      </c>
      <c r="J345" s="19">
        <f>IF($E345="","",IFERROR(INDEX('Stock by lot'!$G$3:$G$302,MATCH($E345,'Stock by lot'!$F$3:$F$302,0)),""))</f>
        <v/>
      </c>
      <c r="K345" s="15">
        <f>IF($E345="","",IF($J345="","Lot not in stock",IF(AND($A345&lt;&gt;"",$J345&lt;$A345),"Expired on the day","OK")))</f>
        <v/>
      </c>
      <c r="L345" s="14">
        <f>IF(OR($E345="",'Lot trace'!$B$4=""),"",IF($E345='Lot trace'!$B$4,COUNTIF($E$3:$E345,'Lot trace'!$B$4),""))</f>
        <v/>
      </c>
    </row>
    <row r="346">
      <c r="A346" s="5" t="n"/>
      <c r="B346" s="4" t="n"/>
      <c r="C346" s="18" t="n"/>
      <c r="D346" s="4" t="n"/>
      <c r="E346" s="18" t="n"/>
      <c r="F346" s="4" t="n"/>
      <c r="G346" s="4" t="n"/>
      <c r="H346" s="15">
        <f>IF($D346="","",IFERROR(INDEX('Catalogue'!$B$3:$B$82,MATCH($D346,'Catalogue'!$A$3:$A$82,0)),""))</f>
        <v/>
      </c>
      <c r="I346" s="15">
        <f>IF($D346="","",IFERROR("Ø"&amp;INDEX('Catalogue'!$C$3:$C$82,MATCH($D346,'Catalogue'!$A$3:$A$82,0))&amp;" × "&amp;INDEX('Catalogue'!$D$3:$D$82,MATCH($D346,'Catalogue'!$A$3:$A$82,0)),""))</f>
        <v/>
      </c>
      <c r="J346" s="19">
        <f>IF($E346="","",IFERROR(INDEX('Stock by lot'!$G$3:$G$302,MATCH($E346,'Stock by lot'!$F$3:$F$302,0)),""))</f>
        <v/>
      </c>
      <c r="K346" s="15">
        <f>IF($E346="","",IF($J346="","Lot not in stock",IF(AND($A346&lt;&gt;"",$J346&lt;$A346),"Expired on the day","OK")))</f>
        <v/>
      </c>
      <c r="L346" s="14">
        <f>IF(OR($E346="",'Lot trace'!$B$4=""),"",IF($E346='Lot trace'!$B$4,COUNTIF($E$3:$E346,'Lot trace'!$B$4),""))</f>
        <v/>
      </c>
    </row>
    <row r="347">
      <c r="A347" s="5" t="n"/>
      <c r="B347" s="4" t="n"/>
      <c r="C347" s="18" t="n"/>
      <c r="D347" s="4" t="n"/>
      <c r="E347" s="18" t="n"/>
      <c r="F347" s="4" t="n"/>
      <c r="G347" s="4" t="n"/>
      <c r="H347" s="15">
        <f>IF($D347="","",IFERROR(INDEX('Catalogue'!$B$3:$B$82,MATCH($D347,'Catalogue'!$A$3:$A$82,0)),""))</f>
        <v/>
      </c>
      <c r="I347" s="15">
        <f>IF($D347="","",IFERROR("Ø"&amp;INDEX('Catalogue'!$C$3:$C$82,MATCH($D347,'Catalogue'!$A$3:$A$82,0))&amp;" × "&amp;INDEX('Catalogue'!$D$3:$D$82,MATCH($D347,'Catalogue'!$A$3:$A$82,0)),""))</f>
        <v/>
      </c>
      <c r="J347" s="19">
        <f>IF($E347="","",IFERROR(INDEX('Stock by lot'!$G$3:$G$302,MATCH($E347,'Stock by lot'!$F$3:$F$302,0)),""))</f>
        <v/>
      </c>
      <c r="K347" s="15">
        <f>IF($E347="","",IF($J347="","Lot not in stock",IF(AND($A347&lt;&gt;"",$J347&lt;$A347),"Expired on the day","OK")))</f>
        <v/>
      </c>
      <c r="L347" s="14">
        <f>IF(OR($E347="",'Lot trace'!$B$4=""),"",IF($E347='Lot trace'!$B$4,COUNTIF($E$3:$E347,'Lot trace'!$B$4),""))</f>
        <v/>
      </c>
    </row>
    <row r="348">
      <c r="A348" s="5" t="n"/>
      <c r="B348" s="4" t="n"/>
      <c r="C348" s="18" t="n"/>
      <c r="D348" s="4" t="n"/>
      <c r="E348" s="18" t="n"/>
      <c r="F348" s="4" t="n"/>
      <c r="G348" s="4" t="n"/>
      <c r="H348" s="15">
        <f>IF($D348="","",IFERROR(INDEX('Catalogue'!$B$3:$B$82,MATCH($D348,'Catalogue'!$A$3:$A$82,0)),""))</f>
        <v/>
      </c>
      <c r="I348" s="15">
        <f>IF($D348="","",IFERROR("Ø"&amp;INDEX('Catalogue'!$C$3:$C$82,MATCH($D348,'Catalogue'!$A$3:$A$82,0))&amp;" × "&amp;INDEX('Catalogue'!$D$3:$D$82,MATCH($D348,'Catalogue'!$A$3:$A$82,0)),""))</f>
        <v/>
      </c>
      <c r="J348" s="19">
        <f>IF($E348="","",IFERROR(INDEX('Stock by lot'!$G$3:$G$302,MATCH($E348,'Stock by lot'!$F$3:$F$302,0)),""))</f>
        <v/>
      </c>
      <c r="K348" s="15">
        <f>IF($E348="","",IF($J348="","Lot not in stock",IF(AND($A348&lt;&gt;"",$J348&lt;$A348),"Expired on the day","OK")))</f>
        <v/>
      </c>
      <c r="L348" s="14">
        <f>IF(OR($E348="",'Lot trace'!$B$4=""),"",IF($E348='Lot trace'!$B$4,COUNTIF($E$3:$E348,'Lot trace'!$B$4),""))</f>
        <v/>
      </c>
    </row>
    <row r="349">
      <c r="A349" s="5" t="n"/>
      <c r="B349" s="4" t="n"/>
      <c r="C349" s="18" t="n"/>
      <c r="D349" s="4" t="n"/>
      <c r="E349" s="18" t="n"/>
      <c r="F349" s="4" t="n"/>
      <c r="G349" s="4" t="n"/>
      <c r="H349" s="15">
        <f>IF($D349="","",IFERROR(INDEX('Catalogue'!$B$3:$B$82,MATCH($D349,'Catalogue'!$A$3:$A$82,0)),""))</f>
        <v/>
      </c>
      <c r="I349" s="15">
        <f>IF($D349="","",IFERROR("Ø"&amp;INDEX('Catalogue'!$C$3:$C$82,MATCH($D349,'Catalogue'!$A$3:$A$82,0))&amp;" × "&amp;INDEX('Catalogue'!$D$3:$D$82,MATCH($D349,'Catalogue'!$A$3:$A$82,0)),""))</f>
        <v/>
      </c>
      <c r="J349" s="19">
        <f>IF($E349="","",IFERROR(INDEX('Stock by lot'!$G$3:$G$302,MATCH($E349,'Stock by lot'!$F$3:$F$302,0)),""))</f>
        <v/>
      </c>
      <c r="K349" s="15">
        <f>IF($E349="","",IF($J349="","Lot not in stock",IF(AND($A349&lt;&gt;"",$J349&lt;$A349),"Expired on the day","OK")))</f>
        <v/>
      </c>
      <c r="L349" s="14">
        <f>IF(OR($E349="",'Lot trace'!$B$4=""),"",IF($E349='Lot trace'!$B$4,COUNTIF($E$3:$E349,'Lot trace'!$B$4),""))</f>
        <v/>
      </c>
    </row>
    <row r="350">
      <c r="A350" s="5" t="n"/>
      <c r="B350" s="4" t="n"/>
      <c r="C350" s="18" t="n"/>
      <c r="D350" s="4" t="n"/>
      <c r="E350" s="18" t="n"/>
      <c r="F350" s="4" t="n"/>
      <c r="G350" s="4" t="n"/>
      <c r="H350" s="15">
        <f>IF($D350="","",IFERROR(INDEX('Catalogue'!$B$3:$B$82,MATCH($D350,'Catalogue'!$A$3:$A$82,0)),""))</f>
        <v/>
      </c>
      <c r="I350" s="15">
        <f>IF($D350="","",IFERROR("Ø"&amp;INDEX('Catalogue'!$C$3:$C$82,MATCH($D350,'Catalogue'!$A$3:$A$82,0))&amp;" × "&amp;INDEX('Catalogue'!$D$3:$D$82,MATCH($D350,'Catalogue'!$A$3:$A$82,0)),""))</f>
        <v/>
      </c>
      <c r="J350" s="19">
        <f>IF($E350="","",IFERROR(INDEX('Stock by lot'!$G$3:$G$302,MATCH($E350,'Stock by lot'!$F$3:$F$302,0)),""))</f>
        <v/>
      </c>
      <c r="K350" s="15">
        <f>IF($E350="","",IF($J350="","Lot not in stock",IF(AND($A350&lt;&gt;"",$J350&lt;$A350),"Expired on the day","OK")))</f>
        <v/>
      </c>
      <c r="L350" s="14">
        <f>IF(OR($E350="",'Lot trace'!$B$4=""),"",IF($E350='Lot trace'!$B$4,COUNTIF($E$3:$E350,'Lot trace'!$B$4),""))</f>
        <v/>
      </c>
    </row>
    <row r="351">
      <c r="A351" s="5" t="n"/>
      <c r="B351" s="4" t="n"/>
      <c r="C351" s="18" t="n"/>
      <c r="D351" s="4" t="n"/>
      <c r="E351" s="18" t="n"/>
      <c r="F351" s="4" t="n"/>
      <c r="G351" s="4" t="n"/>
      <c r="H351" s="15">
        <f>IF($D351="","",IFERROR(INDEX('Catalogue'!$B$3:$B$82,MATCH($D351,'Catalogue'!$A$3:$A$82,0)),""))</f>
        <v/>
      </c>
      <c r="I351" s="15">
        <f>IF($D351="","",IFERROR("Ø"&amp;INDEX('Catalogue'!$C$3:$C$82,MATCH($D351,'Catalogue'!$A$3:$A$82,0))&amp;" × "&amp;INDEX('Catalogue'!$D$3:$D$82,MATCH($D351,'Catalogue'!$A$3:$A$82,0)),""))</f>
        <v/>
      </c>
      <c r="J351" s="19">
        <f>IF($E351="","",IFERROR(INDEX('Stock by lot'!$G$3:$G$302,MATCH($E351,'Stock by lot'!$F$3:$F$302,0)),""))</f>
        <v/>
      </c>
      <c r="K351" s="15">
        <f>IF($E351="","",IF($J351="","Lot not in stock",IF(AND($A351&lt;&gt;"",$J351&lt;$A351),"Expired on the day","OK")))</f>
        <v/>
      </c>
      <c r="L351" s="14">
        <f>IF(OR($E351="",'Lot trace'!$B$4=""),"",IF($E351='Lot trace'!$B$4,COUNTIF($E$3:$E351,'Lot trace'!$B$4),""))</f>
        <v/>
      </c>
    </row>
    <row r="352">
      <c r="A352" s="5" t="n"/>
      <c r="B352" s="4" t="n"/>
      <c r="C352" s="18" t="n"/>
      <c r="D352" s="4" t="n"/>
      <c r="E352" s="18" t="n"/>
      <c r="F352" s="4" t="n"/>
      <c r="G352" s="4" t="n"/>
      <c r="H352" s="15">
        <f>IF($D352="","",IFERROR(INDEX('Catalogue'!$B$3:$B$82,MATCH($D352,'Catalogue'!$A$3:$A$82,0)),""))</f>
        <v/>
      </c>
      <c r="I352" s="15">
        <f>IF($D352="","",IFERROR("Ø"&amp;INDEX('Catalogue'!$C$3:$C$82,MATCH($D352,'Catalogue'!$A$3:$A$82,0))&amp;" × "&amp;INDEX('Catalogue'!$D$3:$D$82,MATCH($D352,'Catalogue'!$A$3:$A$82,0)),""))</f>
        <v/>
      </c>
      <c r="J352" s="19">
        <f>IF($E352="","",IFERROR(INDEX('Stock by lot'!$G$3:$G$302,MATCH($E352,'Stock by lot'!$F$3:$F$302,0)),""))</f>
        <v/>
      </c>
      <c r="K352" s="15">
        <f>IF($E352="","",IF($J352="","Lot not in stock",IF(AND($A352&lt;&gt;"",$J352&lt;$A352),"Expired on the day","OK")))</f>
        <v/>
      </c>
      <c r="L352" s="14">
        <f>IF(OR($E352="",'Lot trace'!$B$4=""),"",IF($E352='Lot trace'!$B$4,COUNTIF($E$3:$E352,'Lot trace'!$B$4),""))</f>
        <v/>
      </c>
    </row>
    <row r="353">
      <c r="A353" s="5" t="n"/>
      <c r="B353" s="4" t="n"/>
      <c r="C353" s="18" t="n"/>
      <c r="D353" s="4" t="n"/>
      <c r="E353" s="18" t="n"/>
      <c r="F353" s="4" t="n"/>
      <c r="G353" s="4" t="n"/>
      <c r="H353" s="15">
        <f>IF($D353="","",IFERROR(INDEX('Catalogue'!$B$3:$B$82,MATCH($D353,'Catalogue'!$A$3:$A$82,0)),""))</f>
        <v/>
      </c>
      <c r="I353" s="15">
        <f>IF($D353="","",IFERROR("Ø"&amp;INDEX('Catalogue'!$C$3:$C$82,MATCH($D353,'Catalogue'!$A$3:$A$82,0))&amp;" × "&amp;INDEX('Catalogue'!$D$3:$D$82,MATCH($D353,'Catalogue'!$A$3:$A$82,0)),""))</f>
        <v/>
      </c>
      <c r="J353" s="19">
        <f>IF($E353="","",IFERROR(INDEX('Stock by lot'!$G$3:$G$302,MATCH($E353,'Stock by lot'!$F$3:$F$302,0)),""))</f>
        <v/>
      </c>
      <c r="K353" s="15">
        <f>IF($E353="","",IF($J353="","Lot not in stock",IF(AND($A353&lt;&gt;"",$J353&lt;$A353),"Expired on the day","OK")))</f>
        <v/>
      </c>
      <c r="L353" s="14">
        <f>IF(OR($E353="",'Lot trace'!$B$4=""),"",IF($E353='Lot trace'!$B$4,COUNTIF($E$3:$E353,'Lot trace'!$B$4),""))</f>
        <v/>
      </c>
    </row>
    <row r="354">
      <c r="A354" s="5" t="n"/>
      <c r="B354" s="4" t="n"/>
      <c r="C354" s="18" t="n"/>
      <c r="D354" s="4" t="n"/>
      <c r="E354" s="18" t="n"/>
      <c r="F354" s="4" t="n"/>
      <c r="G354" s="4" t="n"/>
      <c r="H354" s="15">
        <f>IF($D354="","",IFERROR(INDEX('Catalogue'!$B$3:$B$82,MATCH($D354,'Catalogue'!$A$3:$A$82,0)),""))</f>
        <v/>
      </c>
      <c r="I354" s="15">
        <f>IF($D354="","",IFERROR("Ø"&amp;INDEX('Catalogue'!$C$3:$C$82,MATCH($D354,'Catalogue'!$A$3:$A$82,0))&amp;" × "&amp;INDEX('Catalogue'!$D$3:$D$82,MATCH($D354,'Catalogue'!$A$3:$A$82,0)),""))</f>
        <v/>
      </c>
      <c r="J354" s="19">
        <f>IF($E354="","",IFERROR(INDEX('Stock by lot'!$G$3:$G$302,MATCH($E354,'Stock by lot'!$F$3:$F$302,0)),""))</f>
        <v/>
      </c>
      <c r="K354" s="15">
        <f>IF($E354="","",IF($J354="","Lot not in stock",IF(AND($A354&lt;&gt;"",$J354&lt;$A354),"Expired on the day","OK")))</f>
        <v/>
      </c>
      <c r="L354" s="14">
        <f>IF(OR($E354="",'Lot trace'!$B$4=""),"",IF($E354='Lot trace'!$B$4,COUNTIF($E$3:$E354,'Lot trace'!$B$4),""))</f>
        <v/>
      </c>
    </row>
    <row r="355">
      <c r="A355" s="5" t="n"/>
      <c r="B355" s="4" t="n"/>
      <c r="C355" s="18" t="n"/>
      <c r="D355" s="4" t="n"/>
      <c r="E355" s="18" t="n"/>
      <c r="F355" s="4" t="n"/>
      <c r="G355" s="4" t="n"/>
      <c r="H355" s="15">
        <f>IF($D355="","",IFERROR(INDEX('Catalogue'!$B$3:$B$82,MATCH($D355,'Catalogue'!$A$3:$A$82,0)),""))</f>
        <v/>
      </c>
      <c r="I355" s="15">
        <f>IF($D355="","",IFERROR("Ø"&amp;INDEX('Catalogue'!$C$3:$C$82,MATCH($D355,'Catalogue'!$A$3:$A$82,0))&amp;" × "&amp;INDEX('Catalogue'!$D$3:$D$82,MATCH($D355,'Catalogue'!$A$3:$A$82,0)),""))</f>
        <v/>
      </c>
      <c r="J355" s="19">
        <f>IF($E355="","",IFERROR(INDEX('Stock by lot'!$G$3:$G$302,MATCH($E355,'Stock by lot'!$F$3:$F$302,0)),""))</f>
        <v/>
      </c>
      <c r="K355" s="15">
        <f>IF($E355="","",IF($J355="","Lot not in stock",IF(AND($A355&lt;&gt;"",$J355&lt;$A355),"Expired on the day","OK")))</f>
        <v/>
      </c>
      <c r="L355" s="14">
        <f>IF(OR($E355="",'Lot trace'!$B$4=""),"",IF($E355='Lot trace'!$B$4,COUNTIF($E$3:$E355,'Lot trace'!$B$4),""))</f>
        <v/>
      </c>
    </row>
    <row r="356">
      <c r="A356" s="5" t="n"/>
      <c r="B356" s="4" t="n"/>
      <c r="C356" s="18" t="n"/>
      <c r="D356" s="4" t="n"/>
      <c r="E356" s="18" t="n"/>
      <c r="F356" s="4" t="n"/>
      <c r="G356" s="4" t="n"/>
      <c r="H356" s="15">
        <f>IF($D356="","",IFERROR(INDEX('Catalogue'!$B$3:$B$82,MATCH($D356,'Catalogue'!$A$3:$A$82,0)),""))</f>
        <v/>
      </c>
      <c r="I356" s="15">
        <f>IF($D356="","",IFERROR("Ø"&amp;INDEX('Catalogue'!$C$3:$C$82,MATCH($D356,'Catalogue'!$A$3:$A$82,0))&amp;" × "&amp;INDEX('Catalogue'!$D$3:$D$82,MATCH($D356,'Catalogue'!$A$3:$A$82,0)),""))</f>
        <v/>
      </c>
      <c r="J356" s="19">
        <f>IF($E356="","",IFERROR(INDEX('Stock by lot'!$G$3:$G$302,MATCH($E356,'Stock by lot'!$F$3:$F$302,0)),""))</f>
        <v/>
      </c>
      <c r="K356" s="15">
        <f>IF($E356="","",IF($J356="","Lot not in stock",IF(AND($A356&lt;&gt;"",$J356&lt;$A356),"Expired on the day","OK")))</f>
        <v/>
      </c>
      <c r="L356" s="14">
        <f>IF(OR($E356="",'Lot trace'!$B$4=""),"",IF($E356='Lot trace'!$B$4,COUNTIF($E$3:$E356,'Lot trace'!$B$4),""))</f>
        <v/>
      </c>
    </row>
    <row r="357">
      <c r="A357" s="5" t="n"/>
      <c r="B357" s="4" t="n"/>
      <c r="C357" s="18" t="n"/>
      <c r="D357" s="4" t="n"/>
      <c r="E357" s="18" t="n"/>
      <c r="F357" s="4" t="n"/>
      <c r="G357" s="4" t="n"/>
      <c r="H357" s="15">
        <f>IF($D357="","",IFERROR(INDEX('Catalogue'!$B$3:$B$82,MATCH($D357,'Catalogue'!$A$3:$A$82,0)),""))</f>
        <v/>
      </c>
      <c r="I357" s="15">
        <f>IF($D357="","",IFERROR("Ø"&amp;INDEX('Catalogue'!$C$3:$C$82,MATCH($D357,'Catalogue'!$A$3:$A$82,0))&amp;" × "&amp;INDEX('Catalogue'!$D$3:$D$82,MATCH($D357,'Catalogue'!$A$3:$A$82,0)),""))</f>
        <v/>
      </c>
      <c r="J357" s="19">
        <f>IF($E357="","",IFERROR(INDEX('Stock by lot'!$G$3:$G$302,MATCH($E357,'Stock by lot'!$F$3:$F$302,0)),""))</f>
        <v/>
      </c>
      <c r="K357" s="15">
        <f>IF($E357="","",IF($J357="","Lot not in stock",IF(AND($A357&lt;&gt;"",$J357&lt;$A357),"Expired on the day","OK")))</f>
        <v/>
      </c>
      <c r="L357" s="14">
        <f>IF(OR($E357="",'Lot trace'!$B$4=""),"",IF($E357='Lot trace'!$B$4,COUNTIF($E$3:$E357,'Lot trace'!$B$4),""))</f>
        <v/>
      </c>
    </row>
    <row r="358">
      <c r="A358" s="5" t="n"/>
      <c r="B358" s="4" t="n"/>
      <c r="C358" s="18" t="n"/>
      <c r="D358" s="4" t="n"/>
      <c r="E358" s="18" t="n"/>
      <c r="F358" s="4" t="n"/>
      <c r="G358" s="4" t="n"/>
      <c r="H358" s="15">
        <f>IF($D358="","",IFERROR(INDEX('Catalogue'!$B$3:$B$82,MATCH($D358,'Catalogue'!$A$3:$A$82,0)),""))</f>
        <v/>
      </c>
      <c r="I358" s="15">
        <f>IF($D358="","",IFERROR("Ø"&amp;INDEX('Catalogue'!$C$3:$C$82,MATCH($D358,'Catalogue'!$A$3:$A$82,0))&amp;" × "&amp;INDEX('Catalogue'!$D$3:$D$82,MATCH($D358,'Catalogue'!$A$3:$A$82,0)),""))</f>
        <v/>
      </c>
      <c r="J358" s="19">
        <f>IF($E358="","",IFERROR(INDEX('Stock by lot'!$G$3:$G$302,MATCH($E358,'Stock by lot'!$F$3:$F$302,0)),""))</f>
        <v/>
      </c>
      <c r="K358" s="15">
        <f>IF($E358="","",IF($J358="","Lot not in stock",IF(AND($A358&lt;&gt;"",$J358&lt;$A358),"Expired on the day","OK")))</f>
        <v/>
      </c>
      <c r="L358" s="14">
        <f>IF(OR($E358="",'Lot trace'!$B$4=""),"",IF($E358='Lot trace'!$B$4,COUNTIF($E$3:$E358,'Lot trace'!$B$4),""))</f>
        <v/>
      </c>
    </row>
    <row r="359">
      <c r="A359" s="5" t="n"/>
      <c r="B359" s="4" t="n"/>
      <c r="C359" s="18" t="n"/>
      <c r="D359" s="4" t="n"/>
      <c r="E359" s="18" t="n"/>
      <c r="F359" s="4" t="n"/>
      <c r="G359" s="4" t="n"/>
      <c r="H359" s="15">
        <f>IF($D359="","",IFERROR(INDEX('Catalogue'!$B$3:$B$82,MATCH($D359,'Catalogue'!$A$3:$A$82,0)),""))</f>
        <v/>
      </c>
      <c r="I359" s="15">
        <f>IF($D359="","",IFERROR("Ø"&amp;INDEX('Catalogue'!$C$3:$C$82,MATCH($D359,'Catalogue'!$A$3:$A$82,0))&amp;" × "&amp;INDEX('Catalogue'!$D$3:$D$82,MATCH($D359,'Catalogue'!$A$3:$A$82,0)),""))</f>
        <v/>
      </c>
      <c r="J359" s="19">
        <f>IF($E359="","",IFERROR(INDEX('Stock by lot'!$G$3:$G$302,MATCH($E359,'Stock by lot'!$F$3:$F$302,0)),""))</f>
        <v/>
      </c>
      <c r="K359" s="15">
        <f>IF($E359="","",IF($J359="","Lot not in stock",IF(AND($A359&lt;&gt;"",$J359&lt;$A359),"Expired on the day","OK")))</f>
        <v/>
      </c>
      <c r="L359" s="14">
        <f>IF(OR($E359="",'Lot trace'!$B$4=""),"",IF($E359='Lot trace'!$B$4,COUNTIF($E$3:$E359,'Lot trace'!$B$4),""))</f>
        <v/>
      </c>
    </row>
    <row r="360">
      <c r="A360" s="5" t="n"/>
      <c r="B360" s="4" t="n"/>
      <c r="C360" s="18" t="n"/>
      <c r="D360" s="4" t="n"/>
      <c r="E360" s="18" t="n"/>
      <c r="F360" s="4" t="n"/>
      <c r="G360" s="4" t="n"/>
      <c r="H360" s="15">
        <f>IF($D360="","",IFERROR(INDEX('Catalogue'!$B$3:$B$82,MATCH($D360,'Catalogue'!$A$3:$A$82,0)),""))</f>
        <v/>
      </c>
      <c r="I360" s="15">
        <f>IF($D360="","",IFERROR("Ø"&amp;INDEX('Catalogue'!$C$3:$C$82,MATCH($D360,'Catalogue'!$A$3:$A$82,0))&amp;" × "&amp;INDEX('Catalogue'!$D$3:$D$82,MATCH($D360,'Catalogue'!$A$3:$A$82,0)),""))</f>
        <v/>
      </c>
      <c r="J360" s="19">
        <f>IF($E360="","",IFERROR(INDEX('Stock by lot'!$G$3:$G$302,MATCH($E360,'Stock by lot'!$F$3:$F$302,0)),""))</f>
        <v/>
      </c>
      <c r="K360" s="15">
        <f>IF($E360="","",IF($J360="","Lot not in stock",IF(AND($A360&lt;&gt;"",$J360&lt;$A360),"Expired on the day","OK")))</f>
        <v/>
      </c>
      <c r="L360" s="14">
        <f>IF(OR($E360="",'Lot trace'!$B$4=""),"",IF($E360='Lot trace'!$B$4,COUNTIF($E$3:$E360,'Lot trace'!$B$4),""))</f>
        <v/>
      </c>
    </row>
    <row r="361">
      <c r="A361" s="5" t="n"/>
      <c r="B361" s="4" t="n"/>
      <c r="C361" s="18" t="n"/>
      <c r="D361" s="4" t="n"/>
      <c r="E361" s="18" t="n"/>
      <c r="F361" s="4" t="n"/>
      <c r="G361" s="4" t="n"/>
      <c r="H361" s="15">
        <f>IF($D361="","",IFERROR(INDEX('Catalogue'!$B$3:$B$82,MATCH($D361,'Catalogue'!$A$3:$A$82,0)),""))</f>
        <v/>
      </c>
      <c r="I361" s="15">
        <f>IF($D361="","",IFERROR("Ø"&amp;INDEX('Catalogue'!$C$3:$C$82,MATCH($D361,'Catalogue'!$A$3:$A$82,0))&amp;" × "&amp;INDEX('Catalogue'!$D$3:$D$82,MATCH($D361,'Catalogue'!$A$3:$A$82,0)),""))</f>
        <v/>
      </c>
      <c r="J361" s="19">
        <f>IF($E361="","",IFERROR(INDEX('Stock by lot'!$G$3:$G$302,MATCH($E361,'Stock by lot'!$F$3:$F$302,0)),""))</f>
        <v/>
      </c>
      <c r="K361" s="15">
        <f>IF($E361="","",IF($J361="","Lot not in stock",IF(AND($A361&lt;&gt;"",$J361&lt;$A361),"Expired on the day","OK")))</f>
        <v/>
      </c>
      <c r="L361" s="14">
        <f>IF(OR($E361="",'Lot trace'!$B$4=""),"",IF($E361='Lot trace'!$B$4,COUNTIF($E$3:$E361,'Lot trace'!$B$4),""))</f>
        <v/>
      </c>
    </row>
    <row r="362">
      <c r="A362" s="5" t="n"/>
      <c r="B362" s="4" t="n"/>
      <c r="C362" s="18" t="n"/>
      <c r="D362" s="4" t="n"/>
      <c r="E362" s="18" t="n"/>
      <c r="F362" s="4" t="n"/>
      <c r="G362" s="4" t="n"/>
      <c r="H362" s="15">
        <f>IF($D362="","",IFERROR(INDEX('Catalogue'!$B$3:$B$82,MATCH($D362,'Catalogue'!$A$3:$A$82,0)),""))</f>
        <v/>
      </c>
      <c r="I362" s="15">
        <f>IF($D362="","",IFERROR("Ø"&amp;INDEX('Catalogue'!$C$3:$C$82,MATCH($D362,'Catalogue'!$A$3:$A$82,0))&amp;" × "&amp;INDEX('Catalogue'!$D$3:$D$82,MATCH($D362,'Catalogue'!$A$3:$A$82,0)),""))</f>
        <v/>
      </c>
      <c r="J362" s="19">
        <f>IF($E362="","",IFERROR(INDEX('Stock by lot'!$G$3:$G$302,MATCH($E362,'Stock by lot'!$F$3:$F$302,0)),""))</f>
        <v/>
      </c>
      <c r="K362" s="15">
        <f>IF($E362="","",IF($J362="","Lot not in stock",IF(AND($A362&lt;&gt;"",$J362&lt;$A362),"Expired on the day","OK")))</f>
        <v/>
      </c>
      <c r="L362" s="14">
        <f>IF(OR($E362="",'Lot trace'!$B$4=""),"",IF($E362='Lot trace'!$B$4,COUNTIF($E$3:$E362,'Lot trace'!$B$4),""))</f>
        <v/>
      </c>
    </row>
    <row r="363">
      <c r="A363" s="5" t="n"/>
      <c r="B363" s="4" t="n"/>
      <c r="C363" s="18" t="n"/>
      <c r="D363" s="4" t="n"/>
      <c r="E363" s="18" t="n"/>
      <c r="F363" s="4" t="n"/>
      <c r="G363" s="4" t="n"/>
      <c r="H363" s="15">
        <f>IF($D363="","",IFERROR(INDEX('Catalogue'!$B$3:$B$82,MATCH($D363,'Catalogue'!$A$3:$A$82,0)),""))</f>
        <v/>
      </c>
      <c r="I363" s="15">
        <f>IF($D363="","",IFERROR("Ø"&amp;INDEX('Catalogue'!$C$3:$C$82,MATCH($D363,'Catalogue'!$A$3:$A$82,0))&amp;" × "&amp;INDEX('Catalogue'!$D$3:$D$82,MATCH($D363,'Catalogue'!$A$3:$A$82,0)),""))</f>
        <v/>
      </c>
      <c r="J363" s="19">
        <f>IF($E363="","",IFERROR(INDEX('Stock by lot'!$G$3:$G$302,MATCH($E363,'Stock by lot'!$F$3:$F$302,0)),""))</f>
        <v/>
      </c>
      <c r="K363" s="15">
        <f>IF($E363="","",IF($J363="","Lot not in stock",IF(AND($A363&lt;&gt;"",$J363&lt;$A363),"Expired on the day","OK")))</f>
        <v/>
      </c>
      <c r="L363" s="14">
        <f>IF(OR($E363="",'Lot trace'!$B$4=""),"",IF($E363='Lot trace'!$B$4,COUNTIF($E$3:$E363,'Lot trace'!$B$4),""))</f>
        <v/>
      </c>
    </row>
    <row r="364">
      <c r="A364" s="5" t="n"/>
      <c r="B364" s="4" t="n"/>
      <c r="C364" s="18" t="n"/>
      <c r="D364" s="4" t="n"/>
      <c r="E364" s="18" t="n"/>
      <c r="F364" s="4" t="n"/>
      <c r="G364" s="4" t="n"/>
      <c r="H364" s="15">
        <f>IF($D364="","",IFERROR(INDEX('Catalogue'!$B$3:$B$82,MATCH($D364,'Catalogue'!$A$3:$A$82,0)),""))</f>
        <v/>
      </c>
      <c r="I364" s="15">
        <f>IF($D364="","",IFERROR("Ø"&amp;INDEX('Catalogue'!$C$3:$C$82,MATCH($D364,'Catalogue'!$A$3:$A$82,0))&amp;" × "&amp;INDEX('Catalogue'!$D$3:$D$82,MATCH($D364,'Catalogue'!$A$3:$A$82,0)),""))</f>
        <v/>
      </c>
      <c r="J364" s="19">
        <f>IF($E364="","",IFERROR(INDEX('Stock by lot'!$G$3:$G$302,MATCH($E364,'Stock by lot'!$F$3:$F$302,0)),""))</f>
        <v/>
      </c>
      <c r="K364" s="15">
        <f>IF($E364="","",IF($J364="","Lot not in stock",IF(AND($A364&lt;&gt;"",$J364&lt;$A364),"Expired on the day","OK")))</f>
        <v/>
      </c>
      <c r="L364" s="14">
        <f>IF(OR($E364="",'Lot trace'!$B$4=""),"",IF($E364='Lot trace'!$B$4,COUNTIF($E$3:$E364,'Lot trace'!$B$4),""))</f>
        <v/>
      </c>
    </row>
    <row r="365">
      <c r="A365" s="5" t="n"/>
      <c r="B365" s="4" t="n"/>
      <c r="C365" s="18" t="n"/>
      <c r="D365" s="4" t="n"/>
      <c r="E365" s="18" t="n"/>
      <c r="F365" s="4" t="n"/>
      <c r="G365" s="4" t="n"/>
      <c r="H365" s="15">
        <f>IF($D365="","",IFERROR(INDEX('Catalogue'!$B$3:$B$82,MATCH($D365,'Catalogue'!$A$3:$A$82,0)),""))</f>
        <v/>
      </c>
      <c r="I365" s="15">
        <f>IF($D365="","",IFERROR("Ø"&amp;INDEX('Catalogue'!$C$3:$C$82,MATCH($D365,'Catalogue'!$A$3:$A$82,0))&amp;" × "&amp;INDEX('Catalogue'!$D$3:$D$82,MATCH($D365,'Catalogue'!$A$3:$A$82,0)),""))</f>
        <v/>
      </c>
      <c r="J365" s="19">
        <f>IF($E365="","",IFERROR(INDEX('Stock by lot'!$G$3:$G$302,MATCH($E365,'Stock by lot'!$F$3:$F$302,0)),""))</f>
        <v/>
      </c>
      <c r="K365" s="15">
        <f>IF($E365="","",IF($J365="","Lot not in stock",IF(AND($A365&lt;&gt;"",$J365&lt;$A365),"Expired on the day","OK")))</f>
        <v/>
      </c>
      <c r="L365" s="14">
        <f>IF(OR($E365="",'Lot trace'!$B$4=""),"",IF($E365='Lot trace'!$B$4,COUNTIF($E$3:$E365,'Lot trace'!$B$4),""))</f>
        <v/>
      </c>
    </row>
    <row r="366">
      <c r="A366" s="5" t="n"/>
      <c r="B366" s="4" t="n"/>
      <c r="C366" s="18" t="n"/>
      <c r="D366" s="4" t="n"/>
      <c r="E366" s="18" t="n"/>
      <c r="F366" s="4" t="n"/>
      <c r="G366" s="4" t="n"/>
      <c r="H366" s="15">
        <f>IF($D366="","",IFERROR(INDEX('Catalogue'!$B$3:$B$82,MATCH($D366,'Catalogue'!$A$3:$A$82,0)),""))</f>
        <v/>
      </c>
      <c r="I366" s="15">
        <f>IF($D366="","",IFERROR("Ø"&amp;INDEX('Catalogue'!$C$3:$C$82,MATCH($D366,'Catalogue'!$A$3:$A$82,0))&amp;" × "&amp;INDEX('Catalogue'!$D$3:$D$82,MATCH($D366,'Catalogue'!$A$3:$A$82,0)),""))</f>
        <v/>
      </c>
      <c r="J366" s="19">
        <f>IF($E366="","",IFERROR(INDEX('Stock by lot'!$G$3:$G$302,MATCH($E366,'Stock by lot'!$F$3:$F$302,0)),""))</f>
        <v/>
      </c>
      <c r="K366" s="15">
        <f>IF($E366="","",IF($J366="","Lot not in stock",IF(AND($A366&lt;&gt;"",$J366&lt;$A366),"Expired on the day","OK")))</f>
        <v/>
      </c>
      <c r="L366" s="14">
        <f>IF(OR($E366="",'Lot trace'!$B$4=""),"",IF($E366='Lot trace'!$B$4,COUNTIF($E$3:$E366,'Lot trace'!$B$4),""))</f>
        <v/>
      </c>
    </row>
    <row r="367">
      <c r="A367" s="5" t="n"/>
      <c r="B367" s="4" t="n"/>
      <c r="C367" s="18" t="n"/>
      <c r="D367" s="4" t="n"/>
      <c r="E367" s="18" t="n"/>
      <c r="F367" s="4" t="n"/>
      <c r="G367" s="4" t="n"/>
      <c r="H367" s="15">
        <f>IF($D367="","",IFERROR(INDEX('Catalogue'!$B$3:$B$82,MATCH($D367,'Catalogue'!$A$3:$A$82,0)),""))</f>
        <v/>
      </c>
      <c r="I367" s="15">
        <f>IF($D367="","",IFERROR("Ø"&amp;INDEX('Catalogue'!$C$3:$C$82,MATCH($D367,'Catalogue'!$A$3:$A$82,0))&amp;" × "&amp;INDEX('Catalogue'!$D$3:$D$82,MATCH($D367,'Catalogue'!$A$3:$A$82,0)),""))</f>
        <v/>
      </c>
      <c r="J367" s="19">
        <f>IF($E367="","",IFERROR(INDEX('Stock by lot'!$G$3:$G$302,MATCH($E367,'Stock by lot'!$F$3:$F$302,0)),""))</f>
        <v/>
      </c>
      <c r="K367" s="15">
        <f>IF($E367="","",IF($J367="","Lot not in stock",IF(AND($A367&lt;&gt;"",$J367&lt;$A367),"Expired on the day","OK")))</f>
        <v/>
      </c>
      <c r="L367" s="14">
        <f>IF(OR($E367="",'Lot trace'!$B$4=""),"",IF($E367='Lot trace'!$B$4,COUNTIF($E$3:$E367,'Lot trace'!$B$4),""))</f>
        <v/>
      </c>
    </row>
    <row r="368">
      <c r="A368" s="5" t="n"/>
      <c r="B368" s="4" t="n"/>
      <c r="C368" s="18" t="n"/>
      <c r="D368" s="4" t="n"/>
      <c r="E368" s="18" t="n"/>
      <c r="F368" s="4" t="n"/>
      <c r="G368" s="4" t="n"/>
      <c r="H368" s="15">
        <f>IF($D368="","",IFERROR(INDEX('Catalogue'!$B$3:$B$82,MATCH($D368,'Catalogue'!$A$3:$A$82,0)),""))</f>
        <v/>
      </c>
      <c r="I368" s="15">
        <f>IF($D368="","",IFERROR("Ø"&amp;INDEX('Catalogue'!$C$3:$C$82,MATCH($D368,'Catalogue'!$A$3:$A$82,0))&amp;" × "&amp;INDEX('Catalogue'!$D$3:$D$82,MATCH($D368,'Catalogue'!$A$3:$A$82,0)),""))</f>
        <v/>
      </c>
      <c r="J368" s="19">
        <f>IF($E368="","",IFERROR(INDEX('Stock by lot'!$G$3:$G$302,MATCH($E368,'Stock by lot'!$F$3:$F$302,0)),""))</f>
        <v/>
      </c>
      <c r="K368" s="15">
        <f>IF($E368="","",IF($J368="","Lot not in stock",IF(AND($A368&lt;&gt;"",$J368&lt;$A368),"Expired on the day","OK")))</f>
        <v/>
      </c>
      <c r="L368" s="14">
        <f>IF(OR($E368="",'Lot trace'!$B$4=""),"",IF($E368='Lot trace'!$B$4,COUNTIF($E$3:$E368,'Lot trace'!$B$4),""))</f>
        <v/>
      </c>
    </row>
    <row r="369">
      <c r="A369" s="5" t="n"/>
      <c r="B369" s="4" t="n"/>
      <c r="C369" s="18" t="n"/>
      <c r="D369" s="4" t="n"/>
      <c r="E369" s="18" t="n"/>
      <c r="F369" s="4" t="n"/>
      <c r="G369" s="4" t="n"/>
      <c r="H369" s="15">
        <f>IF($D369="","",IFERROR(INDEX('Catalogue'!$B$3:$B$82,MATCH($D369,'Catalogue'!$A$3:$A$82,0)),""))</f>
        <v/>
      </c>
      <c r="I369" s="15">
        <f>IF($D369="","",IFERROR("Ø"&amp;INDEX('Catalogue'!$C$3:$C$82,MATCH($D369,'Catalogue'!$A$3:$A$82,0))&amp;" × "&amp;INDEX('Catalogue'!$D$3:$D$82,MATCH($D369,'Catalogue'!$A$3:$A$82,0)),""))</f>
        <v/>
      </c>
      <c r="J369" s="19">
        <f>IF($E369="","",IFERROR(INDEX('Stock by lot'!$G$3:$G$302,MATCH($E369,'Stock by lot'!$F$3:$F$302,0)),""))</f>
        <v/>
      </c>
      <c r="K369" s="15">
        <f>IF($E369="","",IF($J369="","Lot not in stock",IF(AND($A369&lt;&gt;"",$J369&lt;$A369),"Expired on the day","OK")))</f>
        <v/>
      </c>
      <c r="L369" s="14">
        <f>IF(OR($E369="",'Lot trace'!$B$4=""),"",IF($E369='Lot trace'!$B$4,COUNTIF($E$3:$E369,'Lot trace'!$B$4),""))</f>
        <v/>
      </c>
    </row>
    <row r="370">
      <c r="A370" s="5" t="n"/>
      <c r="B370" s="4" t="n"/>
      <c r="C370" s="18" t="n"/>
      <c r="D370" s="4" t="n"/>
      <c r="E370" s="18" t="n"/>
      <c r="F370" s="4" t="n"/>
      <c r="G370" s="4" t="n"/>
      <c r="H370" s="15">
        <f>IF($D370="","",IFERROR(INDEX('Catalogue'!$B$3:$B$82,MATCH($D370,'Catalogue'!$A$3:$A$82,0)),""))</f>
        <v/>
      </c>
      <c r="I370" s="15">
        <f>IF($D370="","",IFERROR("Ø"&amp;INDEX('Catalogue'!$C$3:$C$82,MATCH($D370,'Catalogue'!$A$3:$A$82,0))&amp;" × "&amp;INDEX('Catalogue'!$D$3:$D$82,MATCH($D370,'Catalogue'!$A$3:$A$82,0)),""))</f>
        <v/>
      </c>
      <c r="J370" s="19">
        <f>IF($E370="","",IFERROR(INDEX('Stock by lot'!$G$3:$G$302,MATCH($E370,'Stock by lot'!$F$3:$F$302,0)),""))</f>
        <v/>
      </c>
      <c r="K370" s="15">
        <f>IF($E370="","",IF($J370="","Lot not in stock",IF(AND($A370&lt;&gt;"",$J370&lt;$A370),"Expired on the day","OK")))</f>
        <v/>
      </c>
      <c r="L370" s="14">
        <f>IF(OR($E370="",'Lot trace'!$B$4=""),"",IF($E370='Lot trace'!$B$4,COUNTIF($E$3:$E370,'Lot trace'!$B$4),""))</f>
        <v/>
      </c>
    </row>
    <row r="371">
      <c r="A371" s="5" t="n"/>
      <c r="B371" s="4" t="n"/>
      <c r="C371" s="18" t="n"/>
      <c r="D371" s="4" t="n"/>
      <c r="E371" s="18" t="n"/>
      <c r="F371" s="4" t="n"/>
      <c r="G371" s="4" t="n"/>
      <c r="H371" s="15">
        <f>IF($D371="","",IFERROR(INDEX('Catalogue'!$B$3:$B$82,MATCH($D371,'Catalogue'!$A$3:$A$82,0)),""))</f>
        <v/>
      </c>
      <c r="I371" s="15">
        <f>IF($D371="","",IFERROR("Ø"&amp;INDEX('Catalogue'!$C$3:$C$82,MATCH($D371,'Catalogue'!$A$3:$A$82,0))&amp;" × "&amp;INDEX('Catalogue'!$D$3:$D$82,MATCH($D371,'Catalogue'!$A$3:$A$82,0)),""))</f>
        <v/>
      </c>
      <c r="J371" s="19">
        <f>IF($E371="","",IFERROR(INDEX('Stock by lot'!$G$3:$G$302,MATCH($E371,'Stock by lot'!$F$3:$F$302,0)),""))</f>
        <v/>
      </c>
      <c r="K371" s="15">
        <f>IF($E371="","",IF($J371="","Lot not in stock",IF(AND($A371&lt;&gt;"",$J371&lt;$A371),"Expired on the day","OK")))</f>
        <v/>
      </c>
      <c r="L371" s="14">
        <f>IF(OR($E371="",'Lot trace'!$B$4=""),"",IF($E371='Lot trace'!$B$4,COUNTIF($E$3:$E371,'Lot trace'!$B$4),""))</f>
        <v/>
      </c>
    </row>
    <row r="372">
      <c r="A372" s="5" t="n"/>
      <c r="B372" s="4" t="n"/>
      <c r="C372" s="18" t="n"/>
      <c r="D372" s="4" t="n"/>
      <c r="E372" s="18" t="n"/>
      <c r="F372" s="4" t="n"/>
      <c r="G372" s="4" t="n"/>
      <c r="H372" s="15">
        <f>IF($D372="","",IFERROR(INDEX('Catalogue'!$B$3:$B$82,MATCH($D372,'Catalogue'!$A$3:$A$82,0)),""))</f>
        <v/>
      </c>
      <c r="I372" s="15">
        <f>IF($D372="","",IFERROR("Ø"&amp;INDEX('Catalogue'!$C$3:$C$82,MATCH($D372,'Catalogue'!$A$3:$A$82,0))&amp;" × "&amp;INDEX('Catalogue'!$D$3:$D$82,MATCH($D372,'Catalogue'!$A$3:$A$82,0)),""))</f>
        <v/>
      </c>
      <c r="J372" s="19">
        <f>IF($E372="","",IFERROR(INDEX('Stock by lot'!$G$3:$G$302,MATCH($E372,'Stock by lot'!$F$3:$F$302,0)),""))</f>
        <v/>
      </c>
      <c r="K372" s="15">
        <f>IF($E372="","",IF($J372="","Lot not in stock",IF(AND($A372&lt;&gt;"",$J372&lt;$A372),"Expired on the day","OK")))</f>
        <v/>
      </c>
      <c r="L372" s="14">
        <f>IF(OR($E372="",'Lot trace'!$B$4=""),"",IF($E372='Lot trace'!$B$4,COUNTIF($E$3:$E372,'Lot trace'!$B$4),""))</f>
        <v/>
      </c>
    </row>
    <row r="373">
      <c r="A373" s="5" t="n"/>
      <c r="B373" s="4" t="n"/>
      <c r="C373" s="18" t="n"/>
      <c r="D373" s="4" t="n"/>
      <c r="E373" s="18" t="n"/>
      <c r="F373" s="4" t="n"/>
      <c r="G373" s="4" t="n"/>
      <c r="H373" s="15">
        <f>IF($D373="","",IFERROR(INDEX('Catalogue'!$B$3:$B$82,MATCH($D373,'Catalogue'!$A$3:$A$82,0)),""))</f>
        <v/>
      </c>
      <c r="I373" s="15">
        <f>IF($D373="","",IFERROR("Ø"&amp;INDEX('Catalogue'!$C$3:$C$82,MATCH($D373,'Catalogue'!$A$3:$A$82,0))&amp;" × "&amp;INDEX('Catalogue'!$D$3:$D$82,MATCH($D373,'Catalogue'!$A$3:$A$82,0)),""))</f>
        <v/>
      </c>
      <c r="J373" s="19">
        <f>IF($E373="","",IFERROR(INDEX('Stock by lot'!$G$3:$G$302,MATCH($E373,'Stock by lot'!$F$3:$F$302,0)),""))</f>
        <v/>
      </c>
      <c r="K373" s="15">
        <f>IF($E373="","",IF($J373="","Lot not in stock",IF(AND($A373&lt;&gt;"",$J373&lt;$A373),"Expired on the day","OK")))</f>
        <v/>
      </c>
      <c r="L373" s="14">
        <f>IF(OR($E373="",'Lot trace'!$B$4=""),"",IF($E373='Lot trace'!$B$4,COUNTIF($E$3:$E373,'Lot trace'!$B$4),""))</f>
        <v/>
      </c>
    </row>
    <row r="374">
      <c r="A374" s="5" t="n"/>
      <c r="B374" s="4" t="n"/>
      <c r="C374" s="18" t="n"/>
      <c r="D374" s="4" t="n"/>
      <c r="E374" s="18" t="n"/>
      <c r="F374" s="4" t="n"/>
      <c r="G374" s="4" t="n"/>
      <c r="H374" s="15">
        <f>IF($D374="","",IFERROR(INDEX('Catalogue'!$B$3:$B$82,MATCH($D374,'Catalogue'!$A$3:$A$82,0)),""))</f>
        <v/>
      </c>
      <c r="I374" s="15">
        <f>IF($D374="","",IFERROR("Ø"&amp;INDEX('Catalogue'!$C$3:$C$82,MATCH($D374,'Catalogue'!$A$3:$A$82,0))&amp;" × "&amp;INDEX('Catalogue'!$D$3:$D$82,MATCH($D374,'Catalogue'!$A$3:$A$82,0)),""))</f>
        <v/>
      </c>
      <c r="J374" s="19">
        <f>IF($E374="","",IFERROR(INDEX('Stock by lot'!$G$3:$G$302,MATCH($E374,'Stock by lot'!$F$3:$F$302,0)),""))</f>
        <v/>
      </c>
      <c r="K374" s="15">
        <f>IF($E374="","",IF($J374="","Lot not in stock",IF(AND($A374&lt;&gt;"",$J374&lt;$A374),"Expired on the day","OK")))</f>
        <v/>
      </c>
      <c r="L374" s="14">
        <f>IF(OR($E374="",'Lot trace'!$B$4=""),"",IF($E374='Lot trace'!$B$4,COUNTIF($E$3:$E374,'Lot trace'!$B$4),""))</f>
        <v/>
      </c>
    </row>
    <row r="375">
      <c r="A375" s="5" t="n"/>
      <c r="B375" s="4" t="n"/>
      <c r="C375" s="18" t="n"/>
      <c r="D375" s="4" t="n"/>
      <c r="E375" s="18" t="n"/>
      <c r="F375" s="4" t="n"/>
      <c r="G375" s="4" t="n"/>
      <c r="H375" s="15">
        <f>IF($D375="","",IFERROR(INDEX('Catalogue'!$B$3:$B$82,MATCH($D375,'Catalogue'!$A$3:$A$82,0)),""))</f>
        <v/>
      </c>
      <c r="I375" s="15">
        <f>IF($D375="","",IFERROR("Ø"&amp;INDEX('Catalogue'!$C$3:$C$82,MATCH($D375,'Catalogue'!$A$3:$A$82,0))&amp;" × "&amp;INDEX('Catalogue'!$D$3:$D$82,MATCH($D375,'Catalogue'!$A$3:$A$82,0)),""))</f>
        <v/>
      </c>
      <c r="J375" s="19">
        <f>IF($E375="","",IFERROR(INDEX('Stock by lot'!$G$3:$G$302,MATCH($E375,'Stock by lot'!$F$3:$F$302,0)),""))</f>
        <v/>
      </c>
      <c r="K375" s="15">
        <f>IF($E375="","",IF($J375="","Lot not in stock",IF(AND($A375&lt;&gt;"",$J375&lt;$A375),"Expired on the day","OK")))</f>
        <v/>
      </c>
      <c r="L375" s="14">
        <f>IF(OR($E375="",'Lot trace'!$B$4=""),"",IF($E375='Lot trace'!$B$4,COUNTIF($E$3:$E375,'Lot trace'!$B$4),""))</f>
        <v/>
      </c>
    </row>
    <row r="376">
      <c r="A376" s="5" t="n"/>
      <c r="B376" s="4" t="n"/>
      <c r="C376" s="18" t="n"/>
      <c r="D376" s="4" t="n"/>
      <c r="E376" s="18" t="n"/>
      <c r="F376" s="4" t="n"/>
      <c r="G376" s="4" t="n"/>
      <c r="H376" s="15">
        <f>IF($D376="","",IFERROR(INDEX('Catalogue'!$B$3:$B$82,MATCH($D376,'Catalogue'!$A$3:$A$82,0)),""))</f>
        <v/>
      </c>
      <c r="I376" s="15">
        <f>IF($D376="","",IFERROR("Ø"&amp;INDEX('Catalogue'!$C$3:$C$82,MATCH($D376,'Catalogue'!$A$3:$A$82,0))&amp;" × "&amp;INDEX('Catalogue'!$D$3:$D$82,MATCH($D376,'Catalogue'!$A$3:$A$82,0)),""))</f>
        <v/>
      </c>
      <c r="J376" s="19">
        <f>IF($E376="","",IFERROR(INDEX('Stock by lot'!$G$3:$G$302,MATCH($E376,'Stock by lot'!$F$3:$F$302,0)),""))</f>
        <v/>
      </c>
      <c r="K376" s="15">
        <f>IF($E376="","",IF($J376="","Lot not in stock",IF(AND($A376&lt;&gt;"",$J376&lt;$A376),"Expired on the day","OK")))</f>
        <v/>
      </c>
      <c r="L376" s="14">
        <f>IF(OR($E376="",'Lot trace'!$B$4=""),"",IF($E376='Lot trace'!$B$4,COUNTIF($E$3:$E376,'Lot trace'!$B$4),""))</f>
        <v/>
      </c>
    </row>
    <row r="377">
      <c r="A377" s="5" t="n"/>
      <c r="B377" s="4" t="n"/>
      <c r="C377" s="18" t="n"/>
      <c r="D377" s="4" t="n"/>
      <c r="E377" s="18" t="n"/>
      <c r="F377" s="4" t="n"/>
      <c r="G377" s="4" t="n"/>
      <c r="H377" s="15">
        <f>IF($D377="","",IFERROR(INDEX('Catalogue'!$B$3:$B$82,MATCH($D377,'Catalogue'!$A$3:$A$82,0)),""))</f>
        <v/>
      </c>
      <c r="I377" s="15">
        <f>IF($D377="","",IFERROR("Ø"&amp;INDEX('Catalogue'!$C$3:$C$82,MATCH($D377,'Catalogue'!$A$3:$A$82,0))&amp;" × "&amp;INDEX('Catalogue'!$D$3:$D$82,MATCH($D377,'Catalogue'!$A$3:$A$82,0)),""))</f>
        <v/>
      </c>
      <c r="J377" s="19">
        <f>IF($E377="","",IFERROR(INDEX('Stock by lot'!$G$3:$G$302,MATCH($E377,'Stock by lot'!$F$3:$F$302,0)),""))</f>
        <v/>
      </c>
      <c r="K377" s="15">
        <f>IF($E377="","",IF($J377="","Lot not in stock",IF(AND($A377&lt;&gt;"",$J377&lt;$A377),"Expired on the day","OK")))</f>
        <v/>
      </c>
      <c r="L377" s="14">
        <f>IF(OR($E377="",'Lot trace'!$B$4=""),"",IF($E377='Lot trace'!$B$4,COUNTIF($E$3:$E377,'Lot trace'!$B$4),""))</f>
        <v/>
      </c>
    </row>
    <row r="378">
      <c r="A378" s="5" t="n"/>
      <c r="B378" s="4" t="n"/>
      <c r="C378" s="18" t="n"/>
      <c r="D378" s="4" t="n"/>
      <c r="E378" s="18" t="n"/>
      <c r="F378" s="4" t="n"/>
      <c r="G378" s="4" t="n"/>
      <c r="H378" s="15">
        <f>IF($D378="","",IFERROR(INDEX('Catalogue'!$B$3:$B$82,MATCH($D378,'Catalogue'!$A$3:$A$82,0)),""))</f>
        <v/>
      </c>
      <c r="I378" s="15">
        <f>IF($D378="","",IFERROR("Ø"&amp;INDEX('Catalogue'!$C$3:$C$82,MATCH($D378,'Catalogue'!$A$3:$A$82,0))&amp;" × "&amp;INDEX('Catalogue'!$D$3:$D$82,MATCH($D378,'Catalogue'!$A$3:$A$82,0)),""))</f>
        <v/>
      </c>
      <c r="J378" s="19">
        <f>IF($E378="","",IFERROR(INDEX('Stock by lot'!$G$3:$G$302,MATCH($E378,'Stock by lot'!$F$3:$F$302,0)),""))</f>
        <v/>
      </c>
      <c r="K378" s="15">
        <f>IF($E378="","",IF($J378="","Lot not in stock",IF(AND($A378&lt;&gt;"",$J378&lt;$A378),"Expired on the day","OK")))</f>
        <v/>
      </c>
      <c r="L378" s="14">
        <f>IF(OR($E378="",'Lot trace'!$B$4=""),"",IF($E378='Lot trace'!$B$4,COUNTIF($E$3:$E378,'Lot trace'!$B$4),""))</f>
        <v/>
      </c>
    </row>
    <row r="379">
      <c r="A379" s="5" t="n"/>
      <c r="B379" s="4" t="n"/>
      <c r="C379" s="18" t="n"/>
      <c r="D379" s="4" t="n"/>
      <c r="E379" s="18" t="n"/>
      <c r="F379" s="4" t="n"/>
      <c r="G379" s="4" t="n"/>
      <c r="H379" s="15">
        <f>IF($D379="","",IFERROR(INDEX('Catalogue'!$B$3:$B$82,MATCH($D379,'Catalogue'!$A$3:$A$82,0)),""))</f>
        <v/>
      </c>
      <c r="I379" s="15">
        <f>IF($D379="","",IFERROR("Ø"&amp;INDEX('Catalogue'!$C$3:$C$82,MATCH($D379,'Catalogue'!$A$3:$A$82,0))&amp;" × "&amp;INDEX('Catalogue'!$D$3:$D$82,MATCH($D379,'Catalogue'!$A$3:$A$82,0)),""))</f>
        <v/>
      </c>
      <c r="J379" s="19">
        <f>IF($E379="","",IFERROR(INDEX('Stock by lot'!$G$3:$G$302,MATCH($E379,'Stock by lot'!$F$3:$F$302,0)),""))</f>
        <v/>
      </c>
      <c r="K379" s="15">
        <f>IF($E379="","",IF($J379="","Lot not in stock",IF(AND($A379&lt;&gt;"",$J379&lt;$A379),"Expired on the day","OK")))</f>
        <v/>
      </c>
      <c r="L379" s="14">
        <f>IF(OR($E379="",'Lot trace'!$B$4=""),"",IF($E379='Lot trace'!$B$4,COUNTIF($E$3:$E379,'Lot trace'!$B$4),""))</f>
        <v/>
      </c>
    </row>
    <row r="380">
      <c r="A380" s="5" t="n"/>
      <c r="B380" s="4" t="n"/>
      <c r="C380" s="18" t="n"/>
      <c r="D380" s="4" t="n"/>
      <c r="E380" s="18" t="n"/>
      <c r="F380" s="4" t="n"/>
      <c r="G380" s="4" t="n"/>
      <c r="H380" s="15">
        <f>IF($D380="","",IFERROR(INDEX('Catalogue'!$B$3:$B$82,MATCH($D380,'Catalogue'!$A$3:$A$82,0)),""))</f>
        <v/>
      </c>
      <c r="I380" s="15">
        <f>IF($D380="","",IFERROR("Ø"&amp;INDEX('Catalogue'!$C$3:$C$82,MATCH($D380,'Catalogue'!$A$3:$A$82,0))&amp;" × "&amp;INDEX('Catalogue'!$D$3:$D$82,MATCH($D380,'Catalogue'!$A$3:$A$82,0)),""))</f>
        <v/>
      </c>
      <c r="J380" s="19">
        <f>IF($E380="","",IFERROR(INDEX('Stock by lot'!$G$3:$G$302,MATCH($E380,'Stock by lot'!$F$3:$F$302,0)),""))</f>
        <v/>
      </c>
      <c r="K380" s="15">
        <f>IF($E380="","",IF($J380="","Lot not in stock",IF(AND($A380&lt;&gt;"",$J380&lt;$A380),"Expired on the day","OK")))</f>
        <v/>
      </c>
      <c r="L380" s="14">
        <f>IF(OR($E380="",'Lot trace'!$B$4=""),"",IF($E380='Lot trace'!$B$4,COUNTIF($E$3:$E380,'Lot trace'!$B$4),""))</f>
        <v/>
      </c>
    </row>
    <row r="381">
      <c r="A381" s="5" t="n"/>
      <c r="B381" s="4" t="n"/>
      <c r="C381" s="18" t="n"/>
      <c r="D381" s="4" t="n"/>
      <c r="E381" s="18" t="n"/>
      <c r="F381" s="4" t="n"/>
      <c r="G381" s="4" t="n"/>
      <c r="H381" s="15">
        <f>IF($D381="","",IFERROR(INDEX('Catalogue'!$B$3:$B$82,MATCH($D381,'Catalogue'!$A$3:$A$82,0)),""))</f>
        <v/>
      </c>
      <c r="I381" s="15">
        <f>IF($D381="","",IFERROR("Ø"&amp;INDEX('Catalogue'!$C$3:$C$82,MATCH($D381,'Catalogue'!$A$3:$A$82,0))&amp;" × "&amp;INDEX('Catalogue'!$D$3:$D$82,MATCH($D381,'Catalogue'!$A$3:$A$82,0)),""))</f>
        <v/>
      </c>
      <c r="J381" s="19">
        <f>IF($E381="","",IFERROR(INDEX('Stock by lot'!$G$3:$G$302,MATCH($E381,'Stock by lot'!$F$3:$F$302,0)),""))</f>
        <v/>
      </c>
      <c r="K381" s="15">
        <f>IF($E381="","",IF($J381="","Lot not in stock",IF(AND($A381&lt;&gt;"",$J381&lt;$A381),"Expired on the day","OK")))</f>
        <v/>
      </c>
      <c r="L381" s="14">
        <f>IF(OR($E381="",'Lot trace'!$B$4=""),"",IF($E381='Lot trace'!$B$4,COUNTIF($E$3:$E381,'Lot trace'!$B$4),""))</f>
        <v/>
      </c>
    </row>
    <row r="382">
      <c r="A382" s="5" t="n"/>
      <c r="B382" s="4" t="n"/>
      <c r="C382" s="18" t="n"/>
      <c r="D382" s="4" t="n"/>
      <c r="E382" s="18" t="n"/>
      <c r="F382" s="4" t="n"/>
      <c r="G382" s="4" t="n"/>
      <c r="H382" s="15">
        <f>IF($D382="","",IFERROR(INDEX('Catalogue'!$B$3:$B$82,MATCH($D382,'Catalogue'!$A$3:$A$82,0)),""))</f>
        <v/>
      </c>
      <c r="I382" s="15">
        <f>IF($D382="","",IFERROR("Ø"&amp;INDEX('Catalogue'!$C$3:$C$82,MATCH($D382,'Catalogue'!$A$3:$A$82,0))&amp;" × "&amp;INDEX('Catalogue'!$D$3:$D$82,MATCH($D382,'Catalogue'!$A$3:$A$82,0)),""))</f>
        <v/>
      </c>
      <c r="J382" s="19">
        <f>IF($E382="","",IFERROR(INDEX('Stock by lot'!$G$3:$G$302,MATCH($E382,'Stock by lot'!$F$3:$F$302,0)),""))</f>
        <v/>
      </c>
      <c r="K382" s="15">
        <f>IF($E382="","",IF($J382="","Lot not in stock",IF(AND($A382&lt;&gt;"",$J382&lt;$A382),"Expired on the day","OK")))</f>
        <v/>
      </c>
      <c r="L382" s="14">
        <f>IF(OR($E382="",'Lot trace'!$B$4=""),"",IF($E382='Lot trace'!$B$4,COUNTIF($E$3:$E382,'Lot trace'!$B$4),""))</f>
        <v/>
      </c>
    </row>
    <row r="383">
      <c r="A383" s="5" t="n"/>
      <c r="B383" s="4" t="n"/>
      <c r="C383" s="18" t="n"/>
      <c r="D383" s="4" t="n"/>
      <c r="E383" s="18" t="n"/>
      <c r="F383" s="4" t="n"/>
      <c r="G383" s="4" t="n"/>
      <c r="H383" s="15">
        <f>IF($D383="","",IFERROR(INDEX('Catalogue'!$B$3:$B$82,MATCH($D383,'Catalogue'!$A$3:$A$82,0)),""))</f>
        <v/>
      </c>
      <c r="I383" s="15">
        <f>IF($D383="","",IFERROR("Ø"&amp;INDEX('Catalogue'!$C$3:$C$82,MATCH($D383,'Catalogue'!$A$3:$A$82,0))&amp;" × "&amp;INDEX('Catalogue'!$D$3:$D$82,MATCH($D383,'Catalogue'!$A$3:$A$82,0)),""))</f>
        <v/>
      </c>
      <c r="J383" s="19">
        <f>IF($E383="","",IFERROR(INDEX('Stock by lot'!$G$3:$G$302,MATCH($E383,'Stock by lot'!$F$3:$F$302,0)),""))</f>
        <v/>
      </c>
      <c r="K383" s="15">
        <f>IF($E383="","",IF($J383="","Lot not in stock",IF(AND($A383&lt;&gt;"",$J383&lt;$A383),"Expired on the day","OK")))</f>
        <v/>
      </c>
      <c r="L383" s="14">
        <f>IF(OR($E383="",'Lot trace'!$B$4=""),"",IF($E383='Lot trace'!$B$4,COUNTIF($E$3:$E383,'Lot trace'!$B$4),""))</f>
        <v/>
      </c>
    </row>
    <row r="384">
      <c r="A384" s="5" t="n"/>
      <c r="B384" s="4" t="n"/>
      <c r="C384" s="18" t="n"/>
      <c r="D384" s="4" t="n"/>
      <c r="E384" s="18" t="n"/>
      <c r="F384" s="4" t="n"/>
      <c r="G384" s="4" t="n"/>
      <c r="H384" s="15">
        <f>IF($D384="","",IFERROR(INDEX('Catalogue'!$B$3:$B$82,MATCH($D384,'Catalogue'!$A$3:$A$82,0)),""))</f>
        <v/>
      </c>
      <c r="I384" s="15">
        <f>IF($D384="","",IFERROR("Ø"&amp;INDEX('Catalogue'!$C$3:$C$82,MATCH($D384,'Catalogue'!$A$3:$A$82,0))&amp;" × "&amp;INDEX('Catalogue'!$D$3:$D$82,MATCH($D384,'Catalogue'!$A$3:$A$82,0)),""))</f>
        <v/>
      </c>
      <c r="J384" s="19">
        <f>IF($E384="","",IFERROR(INDEX('Stock by lot'!$G$3:$G$302,MATCH($E384,'Stock by lot'!$F$3:$F$302,0)),""))</f>
        <v/>
      </c>
      <c r="K384" s="15">
        <f>IF($E384="","",IF($J384="","Lot not in stock",IF(AND($A384&lt;&gt;"",$J384&lt;$A384),"Expired on the day","OK")))</f>
        <v/>
      </c>
      <c r="L384" s="14">
        <f>IF(OR($E384="",'Lot trace'!$B$4=""),"",IF($E384='Lot trace'!$B$4,COUNTIF($E$3:$E384,'Lot trace'!$B$4),""))</f>
        <v/>
      </c>
    </row>
    <row r="385">
      <c r="A385" s="5" t="n"/>
      <c r="B385" s="4" t="n"/>
      <c r="C385" s="18" t="n"/>
      <c r="D385" s="4" t="n"/>
      <c r="E385" s="18" t="n"/>
      <c r="F385" s="4" t="n"/>
      <c r="G385" s="4" t="n"/>
      <c r="H385" s="15">
        <f>IF($D385="","",IFERROR(INDEX('Catalogue'!$B$3:$B$82,MATCH($D385,'Catalogue'!$A$3:$A$82,0)),""))</f>
        <v/>
      </c>
      <c r="I385" s="15">
        <f>IF($D385="","",IFERROR("Ø"&amp;INDEX('Catalogue'!$C$3:$C$82,MATCH($D385,'Catalogue'!$A$3:$A$82,0))&amp;" × "&amp;INDEX('Catalogue'!$D$3:$D$82,MATCH($D385,'Catalogue'!$A$3:$A$82,0)),""))</f>
        <v/>
      </c>
      <c r="J385" s="19">
        <f>IF($E385="","",IFERROR(INDEX('Stock by lot'!$G$3:$G$302,MATCH($E385,'Stock by lot'!$F$3:$F$302,0)),""))</f>
        <v/>
      </c>
      <c r="K385" s="15">
        <f>IF($E385="","",IF($J385="","Lot not in stock",IF(AND($A385&lt;&gt;"",$J385&lt;$A385),"Expired on the day","OK")))</f>
        <v/>
      </c>
      <c r="L385" s="14">
        <f>IF(OR($E385="",'Lot trace'!$B$4=""),"",IF($E385='Lot trace'!$B$4,COUNTIF($E$3:$E385,'Lot trace'!$B$4),""))</f>
        <v/>
      </c>
    </row>
    <row r="386">
      <c r="A386" s="5" t="n"/>
      <c r="B386" s="4" t="n"/>
      <c r="C386" s="18" t="n"/>
      <c r="D386" s="4" t="n"/>
      <c r="E386" s="18" t="n"/>
      <c r="F386" s="4" t="n"/>
      <c r="G386" s="4" t="n"/>
      <c r="H386" s="15">
        <f>IF($D386="","",IFERROR(INDEX('Catalogue'!$B$3:$B$82,MATCH($D386,'Catalogue'!$A$3:$A$82,0)),""))</f>
        <v/>
      </c>
      <c r="I386" s="15">
        <f>IF($D386="","",IFERROR("Ø"&amp;INDEX('Catalogue'!$C$3:$C$82,MATCH($D386,'Catalogue'!$A$3:$A$82,0))&amp;" × "&amp;INDEX('Catalogue'!$D$3:$D$82,MATCH($D386,'Catalogue'!$A$3:$A$82,0)),""))</f>
        <v/>
      </c>
      <c r="J386" s="19">
        <f>IF($E386="","",IFERROR(INDEX('Stock by lot'!$G$3:$G$302,MATCH($E386,'Stock by lot'!$F$3:$F$302,0)),""))</f>
        <v/>
      </c>
      <c r="K386" s="15">
        <f>IF($E386="","",IF($J386="","Lot not in stock",IF(AND($A386&lt;&gt;"",$J386&lt;$A386),"Expired on the day","OK")))</f>
        <v/>
      </c>
      <c r="L386" s="14">
        <f>IF(OR($E386="",'Lot trace'!$B$4=""),"",IF($E386='Lot trace'!$B$4,COUNTIF($E$3:$E386,'Lot trace'!$B$4),""))</f>
        <v/>
      </c>
    </row>
    <row r="387">
      <c r="A387" s="5" t="n"/>
      <c r="B387" s="4" t="n"/>
      <c r="C387" s="18" t="n"/>
      <c r="D387" s="4" t="n"/>
      <c r="E387" s="18" t="n"/>
      <c r="F387" s="4" t="n"/>
      <c r="G387" s="4" t="n"/>
      <c r="H387" s="15">
        <f>IF($D387="","",IFERROR(INDEX('Catalogue'!$B$3:$B$82,MATCH($D387,'Catalogue'!$A$3:$A$82,0)),""))</f>
        <v/>
      </c>
      <c r="I387" s="15">
        <f>IF($D387="","",IFERROR("Ø"&amp;INDEX('Catalogue'!$C$3:$C$82,MATCH($D387,'Catalogue'!$A$3:$A$82,0))&amp;" × "&amp;INDEX('Catalogue'!$D$3:$D$82,MATCH($D387,'Catalogue'!$A$3:$A$82,0)),""))</f>
        <v/>
      </c>
      <c r="J387" s="19">
        <f>IF($E387="","",IFERROR(INDEX('Stock by lot'!$G$3:$G$302,MATCH($E387,'Stock by lot'!$F$3:$F$302,0)),""))</f>
        <v/>
      </c>
      <c r="K387" s="15">
        <f>IF($E387="","",IF($J387="","Lot not in stock",IF(AND($A387&lt;&gt;"",$J387&lt;$A387),"Expired on the day","OK")))</f>
        <v/>
      </c>
      <c r="L387" s="14">
        <f>IF(OR($E387="",'Lot trace'!$B$4=""),"",IF($E387='Lot trace'!$B$4,COUNTIF($E$3:$E387,'Lot trace'!$B$4),""))</f>
        <v/>
      </c>
    </row>
    <row r="388">
      <c r="A388" s="5" t="n"/>
      <c r="B388" s="4" t="n"/>
      <c r="C388" s="18" t="n"/>
      <c r="D388" s="4" t="n"/>
      <c r="E388" s="18" t="n"/>
      <c r="F388" s="4" t="n"/>
      <c r="G388" s="4" t="n"/>
      <c r="H388" s="15">
        <f>IF($D388="","",IFERROR(INDEX('Catalogue'!$B$3:$B$82,MATCH($D388,'Catalogue'!$A$3:$A$82,0)),""))</f>
        <v/>
      </c>
      <c r="I388" s="15">
        <f>IF($D388="","",IFERROR("Ø"&amp;INDEX('Catalogue'!$C$3:$C$82,MATCH($D388,'Catalogue'!$A$3:$A$82,0))&amp;" × "&amp;INDEX('Catalogue'!$D$3:$D$82,MATCH($D388,'Catalogue'!$A$3:$A$82,0)),""))</f>
        <v/>
      </c>
      <c r="J388" s="19">
        <f>IF($E388="","",IFERROR(INDEX('Stock by lot'!$G$3:$G$302,MATCH($E388,'Stock by lot'!$F$3:$F$302,0)),""))</f>
        <v/>
      </c>
      <c r="K388" s="15">
        <f>IF($E388="","",IF($J388="","Lot not in stock",IF(AND($A388&lt;&gt;"",$J388&lt;$A388),"Expired on the day","OK")))</f>
        <v/>
      </c>
      <c r="L388" s="14">
        <f>IF(OR($E388="",'Lot trace'!$B$4=""),"",IF($E388='Lot trace'!$B$4,COUNTIF($E$3:$E388,'Lot trace'!$B$4),""))</f>
        <v/>
      </c>
    </row>
    <row r="389">
      <c r="A389" s="5" t="n"/>
      <c r="B389" s="4" t="n"/>
      <c r="C389" s="18" t="n"/>
      <c r="D389" s="4" t="n"/>
      <c r="E389" s="18" t="n"/>
      <c r="F389" s="4" t="n"/>
      <c r="G389" s="4" t="n"/>
      <c r="H389" s="15">
        <f>IF($D389="","",IFERROR(INDEX('Catalogue'!$B$3:$B$82,MATCH($D389,'Catalogue'!$A$3:$A$82,0)),""))</f>
        <v/>
      </c>
      <c r="I389" s="15">
        <f>IF($D389="","",IFERROR("Ø"&amp;INDEX('Catalogue'!$C$3:$C$82,MATCH($D389,'Catalogue'!$A$3:$A$82,0))&amp;" × "&amp;INDEX('Catalogue'!$D$3:$D$82,MATCH($D389,'Catalogue'!$A$3:$A$82,0)),""))</f>
        <v/>
      </c>
      <c r="J389" s="19">
        <f>IF($E389="","",IFERROR(INDEX('Stock by lot'!$G$3:$G$302,MATCH($E389,'Stock by lot'!$F$3:$F$302,0)),""))</f>
        <v/>
      </c>
      <c r="K389" s="15">
        <f>IF($E389="","",IF($J389="","Lot not in stock",IF(AND($A389&lt;&gt;"",$J389&lt;$A389),"Expired on the day","OK")))</f>
        <v/>
      </c>
      <c r="L389" s="14">
        <f>IF(OR($E389="",'Lot trace'!$B$4=""),"",IF($E389='Lot trace'!$B$4,COUNTIF($E$3:$E389,'Lot trace'!$B$4),""))</f>
        <v/>
      </c>
    </row>
    <row r="390">
      <c r="A390" s="5" t="n"/>
      <c r="B390" s="4" t="n"/>
      <c r="C390" s="18" t="n"/>
      <c r="D390" s="4" t="n"/>
      <c r="E390" s="18" t="n"/>
      <c r="F390" s="4" t="n"/>
      <c r="G390" s="4" t="n"/>
      <c r="H390" s="15">
        <f>IF($D390="","",IFERROR(INDEX('Catalogue'!$B$3:$B$82,MATCH($D390,'Catalogue'!$A$3:$A$82,0)),""))</f>
        <v/>
      </c>
      <c r="I390" s="15">
        <f>IF($D390="","",IFERROR("Ø"&amp;INDEX('Catalogue'!$C$3:$C$82,MATCH($D390,'Catalogue'!$A$3:$A$82,0))&amp;" × "&amp;INDEX('Catalogue'!$D$3:$D$82,MATCH($D390,'Catalogue'!$A$3:$A$82,0)),""))</f>
        <v/>
      </c>
      <c r="J390" s="19">
        <f>IF($E390="","",IFERROR(INDEX('Stock by lot'!$G$3:$G$302,MATCH($E390,'Stock by lot'!$F$3:$F$302,0)),""))</f>
        <v/>
      </c>
      <c r="K390" s="15">
        <f>IF($E390="","",IF($J390="","Lot not in stock",IF(AND($A390&lt;&gt;"",$J390&lt;$A390),"Expired on the day","OK")))</f>
        <v/>
      </c>
      <c r="L390" s="14">
        <f>IF(OR($E390="",'Lot trace'!$B$4=""),"",IF($E390='Lot trace'!$B$4,COUNTIF($E$3:$E390,'Lot trace'!$B$4),""))</f>
        <v/>
      </c>
    </row>
    <row r="391">
      <c r="A391" s="5" t="n"/>
      <c r="B391" s="4" t="n"/>
      <c r="C391" s="18" t="n"/>
      <c r="D391" s="4" t="n"/>
      <c r="E391" s="18" t="n"/>
      <c r="F391" s="4" t="n"/>
      <c r="G391" s="4" t="n"/>
      <c r="H391" s="15">
        <f>IF($D391="","",IFERROR(INDEX('Catalogue'!$B$3:$B$82,MATCH($D391,'Catalogue'!$A$3:$A$82,0)),""))</f>
        <v/>
      </c>
      <c r="I391" s="15">
        <f>IF($D391="","",IFERROR("Ø"&amp;INDEX('Catalogue'!$C$3:$C$82,MATCH($D391,'Catalogue'!$A$3:$A$82,0))&amp;" × "&amp;INDEX('Catalogue'!$D$3:$D$82,MATCH($D391,'Catalogue'!$A$3:$A$82,0)),""))</f>
        <v/>
      </c>
      <c r="J391" s="19">
        <f>IF($E391="","",IFERROR(INDEX('Stock by lot'!$G$3:$G$302,MATCH($E391,'Stock by lot'!$F$3:$F$302,0)),""))</f>
        <v/>
      </c>
      <c r="K391" s="15">
        <f>IF($E391="","",IF($J391="","Lot not in stock",IF(AND($A391&lt;&gt;"",$J391&lt;$A391),"Expired on the day","OK")))</f>
        <v/>
      </c>
      <c r="L391" s="14">
        <f>IF(OR($E391="",'Lot trace'!$B$4=""),"",IF($E391='Lot trace'!$B$4,COUNTIF($E$3:$E391,'Lot trace'!$B$4),""))</f>
        <v/>
      </c>
    </row>
    <row r="392">
      <c r="A392" s="5" t="n"/>
      <c r="B392" s="4" t="n"/>
      <c r="C392" s="18" t="n"/>
      <c r="D392" s="4" t="n"/>
      <c r="E392" s="18" t="n"/>
      <c r="F392" s="4" t="n"/>
      <c r="G392" s="4" t="n"/>
      <c r="H392" s="15">
        <f>IF($D392="","",IFERROR(INDEX('Catalogue'!$B$3:$B$82,MATCH($D392,'Catalogue'!$A$3:$A$82,0)),""))</f>
        <v/>
      </c>
      <c r="I392" s="15">
        <f>IF($D392="","",IFERROR("Ø"&amp;INDEX('Catalogue'!$C$3:$C$82,MATCH($D392,'Catalogue'!$A$3:$A$82,0))&amp;" × "&amp;INDEX('Catalogue'!$D$3:$D$82,MATCH($D392,'Catalogue'!$A$3:$A$82,0)),""))</f>
        <v/>
      </c>
      <c r="J392" s="19">
        <f>IF($E392="","",IFERROR(INDEX('Stock by lot'!$G$3:$G$302,MATCH($E392,'Stock by lot'!$F$3:$F$302,0)),""))</f>
        <v/>
      </c>
      <c r="K392" s="15">
        <f>IF($E392="","",IF($J392="","Lot not in stock",IF(AND($A392&lt;&gt;"",$J392&lt;$A392),"Expired on the day","OK")))</f>
        <v/>
      </c>
      <c r="L392" s="14">
        <f>IF(OR($E392="",'Lot trace'!$B$4=""),"",IF($E392='Lot trace'!$B$4,COUNTIF($E$3:$E392,'Lot trace'!$B$4),""))</f>
        <v/>
      </c>
    </row>
    <row r="393">
      <c r="A393" s="5" t="n"/>
      <c r="B393" s="4" t="n"/>
      <c r="C393" s="18" t="n"/>
      <c r="D393" s="4" t="n"/>
      <c r="E393" s="18" t="n"/>
      <c r="F393" s="4" t="n"/>
      <c r="G393" s="4" t="n"/>
      <c r="H393" s="15">
        <f>IF($D393="","",IFERROR(INDEX('Catalogue'!$B$3:$B$82,MATCH($D393,'Catalogue'!$A$3:$A$82,0)),""))</f>
        <v/>
      </c>
      <c r="I393" s="15">
        <f>IF($D393="","",IFERROR("Ø"&amp;INDEX('Catalogue'!$C$3:$C$82,MATCH($D393,'Catalogue'!$A$3:$A$82,0))&amp;" × "&amp;INDEX('Catalogue'!$D$3:$D$82,MATCH($D393,'Catalogue'!$A$3:$A$82,0)),""))</f>
        <v/>
      </c>
      <c r="J393" s="19">
        <f>IF($E393="","",IFERROR(INDEX('Stock by lot'!$G$3:$G$302,MATCH($E393,'Stock by lot'!$F$3:$F$302,0)),""))</f>
        <v/>
      </c>
      <c r="K393" s="15">
        <f>IF($E393="","",IF($J393="","Lot not in stock",IF(AND($A393&lt;&gt;"",$J393&lt;$A393),"Expired on the day","OK")))</f>
        <v/>
      </c>
      <c r="L393" s="14">
        <f>IF(OR($E393="",'Lot trace'!$B$4=""),"",IF($E393='Lot trace'!$B$4,COUNTIF($E$3:$E393,'Lot trace'!$B$4),""))</f>
        <v/>
      </c>
    </row>
    <row r="394">
      <c r="A394" s="5" t="n"/>
      <c r="B394" s="4" t="n"/>
      <c r="C394" s="18" t="n"/>
      <c r="D394" s="4" t="n"/>
      <c r="E394" s="18" t="n"/>
      <c r="F394" s="4" t="n"/>
      <c r="G394" s="4" t="n"/>
      <c r="H394" s="15">
        <f>IF($D394="","",IFERROR(INDEX('Catalogue'!$B$3:$B$82,MATCH($D394,'Catalogue'!$A$3:$A$82,0)),""))</f>
        <v/>
      </c>
      <c r="I394" s="15">
        <f>IF($D394="","",IFERROR("Ø"&amp;INDEX('Catalogue'!$C$3:$C$82,MATCH($D394,'Catalogue'!$A$3:$A$82,0))&amp;" × "&amp;INDEX('Catalogue'!$D$3:$D$82,MATCH($D394,'Catalogue'!$A$3:$A$82,0)),""))</f>
        <v/>
      </c>
      <c r="J394" s="19">
        <f>IF($E394="","",IFERROR(INDEX('Stock by lot'!$G$3:$G$302,MATCH($E394,'Stock by lot'!$F$3:$F$302,0)),""))</f>
        <v/>
      </c>
      <c r="K394" s="15">
        <f>IF($E394="","",IF($J394="","Lot not in stock",IF(AND($A394&lt;&gt;"",$J394&lt;$A394),"Expired on the day","OK")))</f>
        <v/>
      </c>
      <c r="L394" s="14">
        <f>IF(OR($E394="",'Lot trace'!$B$4=""),"",IF($E394='Lot trace'!$B$4,COUNTIF($E$3:$E394,'Lot trace'!$B$4),""))</f>
        <v/>
      </c>
    </row>
    <row r="395">
      <c r="A395" s="5" t="n"/>
      <c r="B395" s="4" t="n"/>
      <c r="C395" s="18" t="n"/>
      <c r="D395" s="4" t="n"/>
      <c r="E395" s="18" t="n"/>
      <c r="F395" s="4" t="n"/>
      <c r="G395" s="4" t="n"/>
      <c r="H395" s="15">
        <f>IF($D395="","",IFERROR(INDEX('Catalogue'!$B$3:$B$82,MATCH($D395,'Catalogue'!$A$3:$A$82,0)),""))</f>
        <v/>
      </c>
      <c r="I395" s="15">
        <f>IF($D395="","",IFERROR("Ø"&amp;INDEX('Catalogue'!$C$3:$C$82,MATCH($D395,'Catalogue'!$A$3:$A$82,0))&amp;" × "&amp;INDEX('Catalogue'!$D$3:$D$82,MATCH($D395,'Catalogue'!$A$3:$A$82,0)),""))</f>
        <v/>
      </c>
      <c r="J395" s="19">
        <f>IF($E395="","",IFERROR(INDEX('Stock by lot'!$G$3:$G$302,MATCH($E395,'Stock by lot'!$F$3:$F$302,0)),""))</f>
        <v/>
      </c>
      <c r="K395" s="15">
        <f>IF($E395="","",IF($J395="","Lot not in stock",IF(AND($A395&lt;&gt;"",$J395&lt;$A395),"Expired on the day","OK")))</f>
        <v/>
      </c>
      <c r="L395" s="14">
        <f>IF(OR($E395="",'Lot trace'!$B$4=""),"",IF($E395='Lot trace'!$B$4,COUNTIF($E$3:$E395,'Lot trace'!$B$4),""))</f>
        <v/>
      </c>
    </row>
    <row r="396">
      <c r="A396" s="5" t="n"/>
      <c r="B396" s="4" t="n"/>
      <c r="C396" s="18" t="n"/>
      <c r="D396" s="4" t="n"/>
      <c r="E396" s="18" t="n"/>
      <c r="F396" s="4" t="n"/>
      <c r="G396" s="4" t="n"/>
      <c r="H396" s="15">
        <f>IF($D396="","",IFERROR(INDEX('Catalogue'!$B$3:$B$82,MATCH($D396,'Catalogue'!$A$3:$A$82,0)),""))</f>
        <v/>
      </c>
      <c r="I396" s="15">
        <f>IF($D396="","",IFERROR("Ø"&amp;INDEX('Catalogue'!$C$3:$C$82,MATCH($D396,'Catalogue'!$A$3:$A$82,0))&amp;" × "&amp;INDEX('Catalogue'!$D$3:$D$82,MATCH($D396,'Catalogue'!$A$3:$A$82,0)),""))</f>
        <v/>
      </c>
      <c r="J396" s="19">
        <f>IF($E396="","",IFERROR(INDEX('Stock by lot'!$G$3:$G$302,MATCH($E396,'Stock by lot'!$F$3:$F$302,0)),""))</f>
        <v/>
      </c>
      <c r="K396" s="15">
        <f>IF($E396="","",IF($J396="","Lot not in stock",IF(AND($A396&lt;&gt;"",$J396&lt;$A396),"Expired on the day","OK")))</f>
        <v/>
      </c>
      <c r="L396" s="14">
        <f>IF(OR($E396="",'Lot trace'!$B$4=""),"",IF($E396='Lot trace'!$B$4,COUNTIF($E$3:$E396,'Lot trace'!$B$4),""))</f>
        <v/>
      </c>
    </row>
    <row r="397">
      <c r="A397" s="5" t="n"/>
      <c r="B397" s="4" t="n"/>
      <c r="C397" s="18" t="n"/>
      <c r="D397" s="4" t="n"/>
      <c r="E397" s="18" t="n"/>
      <c r="F397" s="4" t="n"/>
      <c r="G397" s="4" t="n"/>
      <c r="H397" s="15">
        <f>IF($D397="","",IFERROR(INDEX('Catalogue'!$B$3:$B$82,MATCH($D397,'Catalogue'!$A$3:$A$82,0)),""))</f>
        <v/>
      </c>
      <c r="I397" s="15">
        <f>IF($D397="","",IFERROR("Ø"&amp;INDEX('Catalogue'!$C$3:$C$82,MATCH($D397,'Catalogue'!$A$3:$A$82,0))&amp;" × "&amp;INDEX('Catalogue'!$D$3:$D$82,MATCH($D397,'Catalogue'!$A$3:$A$82,0)),""))</f>
        <v/>
      </c>
      <c r="J397" s="19">
        <f>IF($E397="","",IFERROR(INDEX('Stock by lot'!$G$3:$G$302,MATCH($E397,'Stock by lot'!$F$3:$F$302,0)),""))</f>
        <v/>
      </c>
      <c r="K397" s="15">
        <f>IF($E397="","",IF($J397="","Lot not in stock",IF(AND($A397&lt;&gt;"",$J397&lt;$A397),"Expired on the day","OK")))</f>
        <v/>
      </c>
      <c r="L397" s="14">
        <f>IF(OR($E397="",'Lot trace'!$B$4=""),"",IF($E397='Lot trace'!$B$4,COUNTIF($E$3:$E397,'Lot trace'!$B$4),""))</f>
        <v/>
      </c>
    </row>
    <row r="398">
      <c r="A398" s="5" t="n"/>
      <c r="B398" s="4" t="n"/>
      <c r="C398" s="18" t="n"/>
      <c r="D398" s="4" t="n"/>
      <c r="E398" s="18" t="n"/>
      <c r="F398" s="4" t="n"/>
      <c r="G398" s="4" t="n"/>
      <c r="H398" s="15">
        <f>IF($D398="","",IFERROR(INDEX('Catalogue'!$B$3:$B$82,MATCH($D398,'Catalogue'!$A$3:$A$82,0)),""))</f>
        <v/>
      </c>
      <c r="I398" s="15">
        <f>IF($D398="","",IFERROR("Ø"&amp;INDEX('Catalogue'!$C$3:$C$82,MATCH($D398,'Catalogue'!$A$3:$A$82,0))&amp;" × "&amp;INDEX('Catalogue'!$D$3:$D$82,MATCH($D398,'Catalogue'!$A$3:$A$82,0)),""))</f>
        <v/>
      </c>
      <c r="J398" s="19">
        <f>IF($E398="","",IFERROR(INDEX('Stock by lot'!$G$3:$G$302,MATCH($E398,'Stock by lot'!$F$3:$F$302,0)),""))</f>
        <v/>
      </c>
      <c r="K398" s="15">
        <f>IF($E398="","",IF($J398="","Lot not in stock",IF(AND($A398&lt;&gt;"",$J398&lt;$A398),"Expired on the day","OK")))</f>
        <v/>
      </c>
      <c r="L398" s="14">
        <f>IF(OR($E398="",'Lot trace'!$B$4=""),"",IF($E398='Lot trace'!$B$4,COUNTIF($E$3:$E398,'Lot trace'!$B$4),""))</f>
        <v/>
      </c>
    </row>
    <row r="399">
      <c r="A399" s="5" t="n"/>
      <c r="B399" s="4" t="n"/>
      <c r="C399" s="18" t="n"/>
      <c r="D399" s="4" t="n"/>
      <c r="E399" s="18" t="n"/>
      <c r="F399" s="4" t="n"/>
      <c r="G399" s="4" t="n"/>
      <c r="H399" s="15">
        <f>IF($D399="","",IFERROR(INDEX('Catalogue'!$B$3:$B$82,MATCH($D399,'Catalogue'!$A$3:$A$82,0)),""))</f>
        <v/>
      </c>
      <c r="I399" s="15">
        <f>IF($D399="","",IFERROR("Ø"&amp;INDEX('Catalogue'!$C$3:$C$82,MATCH($D399,'Catalogue'!$A$3:$A$82,0))&amp;" × "&amp;INDEX('Catalogue'!$D$3:$D$82,MATCH($D399,'Catalogue'!$A$3:$A$82,0)),""))</f>
        <v/>
      </c>
      <c r="J399" s="19">
        <f>IF($E399="","",IFERROR(INDEX('Stock by lot'!$G$3:$G$302,MATCH($E399,'Stock by lot'!$F$3:$F$302,0)),""))</f>
        <v/>
      </c>
      <c r="K399" s="15">
        <f>IF($E399="","",IF($J399="","Lot not in stock",IF(AND($A399&lt;&gt;"",$J399&lt;$A399),"Expired on the day","OK")))</f>
        <v/>
      </c>
      <c r="L399" s="14">
        <f>IF(OR($E399="",'Lot trace'!$B$4=""),"",IF($E399='Lot trace'!$B$4,COUNTIF($E$3:$E399,'Lot trace'!$B$4),""))</f>
        <v/>
      </c>
    </row>
    <row r="400">
      <c r="A400" s="5" t="n"/>
      <c r="B400" s="4" t="n"/>
      <c r="C400" s="18" t="n"/>
      <c r="D400" s="4" t="n"/>
      <c r="E400" s="18" t="n"/>
      <c r="F400" s="4" t="n"/>
      <c r="G400" s="4" t="n"/>
      <c r="H400" s="15">
        <f>IF($D400="","",IFERROR(INDEX('Catalogue'!$B$3:$B$82,MATCH($D400,'Catalogue'!$A$3:$A$82,0)),""))</f>
        <v/>
      </c>
      <c r="I400" s="15">
        <f>IF($D400="","",IFERROR("Ø"&amp;INDEX('Catalogue'!$C$3:$C$82,MATCH($D400,'Catalogue'!$A$3:$A$82,0))&amp;" × "&amp;INDEX('Catalogue'!$D$3:$D$82,MATCH($D400,'Catalogue'!$A$3:$A$82,0)),""))</f>
        <v/>
      </c>
      <c r="J400" s="19">
        <f>IF($E400="","",IFERROR(INDEX('Stock by lot'!$G$3:$G$302,MATCH($E400,'Stock by lot'!$F$3:$F$302,0)),""))</f>
        <v/>
      </c>
      <c r="K400" s="15">
        <f>IF($E400="","",IF($J400="","Lot not in stock",IF(AND($A400&lt;&gt;"",$J400&lt;$A400),"Expired on the day","OK")))</f>
        <v/>
      </c>
      <c r="L400" s="14">
        <f>IF(OR($E400="",'Lot trace'!$B$4=""),"",IF($E400='Lot trace'!$B$4,COUNTIF($E$3:$E400,'Lot trace'!$B$4),""))</f>
        <v/>
      </c>
    </row>
    <row r="401">
      <c r="A401" s="5" t="n"/>
      <c r="B401" s="4" t="n"/>
      <c r="C401" s="18" t="n"/>
      <c r="D401" s="4" t="n"/>
      <c r="E401" s="18" t="n"/>
      <c r="F401" s="4" t="n"/>
      <c r="G401" s="4" t="n"/>
      <c r="H401" s="15">
        <f>IF($D401="","",IFERROR(INDEX('Catalogue'!$B$3:$B$82,MATCH($D401,'Catalogue'!$A$3:$A$82,0)),""))</f>
        <v/>
      </c>
      <c r="I401" s="15">
        <f>IF($D401="","",IFERROR("Ø"&amp;INDEX('Catalogue'!$C$3:$C$82,MATCH($D401,'Catalogue'!$A$3:$A$82,0))&amp;" × "&amp;INDEX('Catalogue'!$D$3:$D$82,MATCH($D401,'Catalogue'!$A$3:$A$82,0)),""))</f>
        <v/>
      </c>
      <c r="J401" s="19">
        <f>IF($E401="","",IFERROR(INDEX('Stock by lot'!$G$3:$G$302,MATCH($E401,'Stock by lot'!$F$3:$F$302,0)),""))</f>
        <v/>
      </c>
      <c r="K401" s="15">
        <f>IF($E401="","",IF($J401="","Lot not in stock",IF(AND($A401&lt;&gt;"",$J401&lt;$A401),"Expired on the day","OK")))</f>
        <v/>
      </c>
      <c r="L401" s="14">
        <f>IF(OR($E401="",'Lot trace'!$B$4=""),"",IF($E401='Lot trace'!$B$4,COUNTIF($E$3:$E401,'Lot trace'!$B$4),""))</f>
        <v/>
      </c>
    </row>
    <row r="402">
      <c r="A402" s="5" t="n"/>
      <c r="B402" s="4" t="n"/>
      <c r="C402" s="18" t="n"/>
      <c r="D402" s="4" t="n"/>
      <c r="E402" s="18" t="n"/>
      <c r="F402" s="4" t="n"/>
      <c r="G402" s="4" t="n"/>
      <c r="H402" s="15">
        <f>IF($D402="","",IFERROR(INDEX('Catalogue'!$B$3:$B$82,MATCH($D402,'Catalogue'!$A$3:$A$82,0)),""))</f>
        <v/>
      </c>
      <c r="I402" s="15">
        <f>IF($D402="","",IFERROR("Ø"&amp;INDEX('Catalogue'!$C$3:$C$82,MATCH($D402,'Catalogue'!$A$3:$A$82,0))&amp;" × "&amp;INDEX('Catalogue'!$D$3:$D$82,MATCH($D402,'Catalogue'!$A$3:$A$82,0)),""))</f>
        <v/>
      </c>
      <c r="J402" s="19">
        <f>IF($E402="","",IFERROR(INDEX('Stock by lot'!$G$3:$G$302,MATCH($E402,'Stock by lot'!$F$3:$F$302,0)),""))</f>
        <v/>
      </c>
      <c r="K402" s="15">
        <f>IF($E402="","",IF($J402="","Lot not in stock",IF(AND($A402&lt;&gt;"",$J402&lt;$A402),"Expired on the day","OK")))</f>
        <v/>
      </c>
      <c r="L402" s="14">
        <f>IF(OR($E402="",'Lot trace'!$B$4=""),"",IF($E402='Lot trace'!$B$4,COUNTIF($E$3:$E402,'Lot trace'!$B$4),""))</f>
        <v/>
      </c>
    </row>
    <row r="403">
      <c r="A403" s="5" t="n"/>
      <c r="B403" s="4" t="n"/>
      <c r="C403" s="18" t="n"/>
      <c r="D403" s="4" t="n"/>
      <c r="E403" s="18" t="n"/>
      <c r="F403" s="4" t="n"/>
      <c r="G403" s="4" t="n"/>
      <c r="H403" s="15">
        <f>IF($D403="","",IFERROR(INDEX('Catalogue'!$B$3:$B$82,MATCH($D403,'Catalogue'!$A$3:$A$82,0)),""))</f>
        <v/>
      </c>
      <c r="I403" s="15">
        <f>IF($D403="","",IFERROR("Ø"&amp;INDEX('Catalogue'!$C$3:$C$82,MATCH($D403,'Catalogue'!$A$3:$A$82,0))&amp;" × "&amp;INDEX('Catalogue'!$D$3:$D$82,MATCH($D403,'Catalogue'!$A$3:$A$82,0)),""))</f>
        <v/>
      </c>
      <c r="J403" s="19">
        <f>IF($E403="","",IFERROR(INDEX('Stock by lot'!$G$3:$G$302,MATCH($E403,'Stock by lot'!$F$3:$F$302,0)),""))</f>
        <v/>
      </c>
      <c r="K403" s="15">
        <f>IF($E403="","",IF($J403="","Lot not in stock",IF(AND($A403&lt;&gt;"",$J403&lt;$A403),"Expired on the day","OK")))</f>
        <v/>
      </c>
      <c r="L403" s="14">
        <f>IF(OR($E403="",'Lot trace'!$B$4=""),"",IF($E403='Lot trace'!$B$4,COUNTIF($E$3:$E403,'Lot trace'!$B$4),""))</f>
        <v/>
      </c>
    </row>
    <row r="404">
      <c r="A404" s="5" t="n"/>
      <c r="B404" s="4" t="n"/>
      <c r="C404" s="18" t="n"/>
      <c r="D404" s="4" t="n"/>
      <c r="E404" s="18" t="n"/>
      <c r="F404" s="4" t="n"/>
      <c r="G404" s="4" t="n"/>
      <c r="H404" s="15">
        <f>IF($D404="","",IFERROR(INDEX('Catalogue'!$B$3:$B$82,MATCH($D404,'Catalogue'!$A$3:$A$82,0)),""))</f>
        <v/>
      </c>
      <c r="I404" s="15">
        <f>IF($D404="","",IFERROR("Ø"&amp;INDEX('Catalogue'!$C$3:$C$82,MATCH($D404,'Catalogue'!$A$3:$A$82,0))&amp;" × "&amp;INDEX('Catalogue'!$D$3:$D$82,MATCH($D404,'Catalogue'!$A$3:$A$82,0)),""))</f>
        <v/>
      </c>
      <c r="J404" s="19">
        <f>IF($E404="","",IFERROR(INDEX('Stock by lot'!$G$3:$G$302,MATCH($E404,'Stock by lot'!$F$3:$F$302,0)),""))</f>
        <v/>
      </c>
      <c r="K404" s="15">
        <f>IF($E404="","",IF($J404="","Lot not in stock",IF(AND($A404&lt;&gt;"",$J404&lt;$A404),"Expired on the day","OK")))</f>
        <v/>
      </c>
      <c r="L404" s="14">
        <f>IF(OR($E404="",'Lot trace'!$B$4=""),"",IF($E404='Lot trace'!$B$4,COUNTIF($E$3:$E404,'Lot trace'!$B$4),""))</f>
        <v/>
      </c>
    </row>
    <row r="405">
      <c r="A405" s="5" t="n"/>
      <c r="B405" s="4" t="n"/>
      <c r="C405" s="18" t="n"/>
      <c r="D405" s="4" t="n"/>
      <c r="E405" s="18" t="n"/>
      <c r="F405" s="4" t="n"/>
      <c r="G405" s="4" t="n"/>
      <c r="H405" s="15">
        <f>IF($D405="","",IFERROR(INDEX('Catalogue'!$B$3:$B$82,MATCH($D405,'Catalogue'!$A$3:$A$82,0)),""))</f>
        <v/>
      </c>
      <c r="I405" s="15">
        <f>IF($D405="","",IFERROR("Ø"&amp;INDEX('Catalogue'!$C$3:$C$82,MATCH($D405,'Catalogue'!$A$3:$A$82,0))&amp;" × "&amp;INDEX('Catalogue'!$D$3:$D$82,MATCH($D405,'Catalogue'!$A$3:$A$82,0)),""))</f>
        <v/>
      </c>
      <c r="J405" s="19">
        <f>IF($E405="","",IFERROR(INDEX('Stock by lot'!$G$3:$G$302,MATCH($E405,'Stock by lot'!$F$3:$F$302,0)),""))</f>
        <v/>
      </c>
      <c r="K405" s="15">
        <f>IF($E405="","",IF($J405="","Lot not in stock",IF(AND($A405&lt;&gt;"",$J405&lt;$A405),"Expired on the day","OK")))</f>
        <v/>
      </c>
      <c r="L405" s="14">
        <f>IF(OR($E405="",'Lot trace'!$B$4=""),"",IF($E405='Lot trace'!$B$4,COUNTIF($E$3:$E405,'Lot trace'!$B$4),""))</f>
        <v/>
      </c>
    </row>
    <row r="406">
      <c r="A406" s="5" t="n"/>
      <c r="B406" s="4" t="n"/>
      <c r="C406" s="18" t="n"/>
      <c r="D406" s="4" t="n"/>
      <c r="E406" s="18" t="n"/>
      <c r="F406" s="4" t="n"/>
      <c r="G406" s="4" t="n"/>
      <c r="H406" s="15">
        <f>IF($D406="","",IFERROR(INDEX('Catalogue'!$B$3:$B$82,MATCH($D406,'Catalogue'!$A$3:$A$82,0)),""))</f>
        <v/>
      </c>
      <c r="I406" s="15">
        <f>IF($D406="","",IFERROR("Ø"&amp;INDEX('Catalogue'!$C$3:$C$82,MATCH($D406,'Catalogue'!$A$3:$A$82,0))&amp;" × "&amp;INDEX('Catalogue'!$D$3:$D$82,MATCH($D406,'Catalogue'!$A$3:$A$82,0)),""))</f>
        <v/>
      </c>
      <c r="J406" s="19">
        <f>IF($E406="","",IFERROR(INDEX('Stock by lot'!$G$3:$G$302,MATCH($E406,'Stock by lot'!$F$3:$F$302,0)),""))</f>
        <v/>
      </c>
      <c r="K406" s="15">
        <f>IF($E406="","",IF($J406="","Lot not in stock",IF(AND($A406&lt;&gt;"",$J406&lt;$A406),"Expired on the day","OK")))</f>
        <v/>
      </c>
      <c r="L406" s="14">
        <f>IF(OR($E406="",'Lot trace'!$B$4=""),"",IF($E406='Lot trace'!$B$4,COUNTIF($E$3:$E406,'Lot trace'!$B$4),""))</f>
        <v/>
      </c>
    </row>
    <row r="407">
      <c r="A407" s="5" t="n"/>
      <c r="B407" s="4" t="n"/>
      <c r="C407" s="18" t="n"/>
      <c r="D407" s="4" t="n"/>
      <c r="E407" s="18" t="n"/>
      <c r="F407" s="4" t="n"/>
      <c r="G407" s="4" t="n"/>
      <c r="H407" s="15">
        <f>IF($D407="","",IFERROR(INDEX('Catalogue'!$B$3:$B$82,MATCH($D407,'Catalogue'!$A$3:$A$82,0)),""))</f>
        <v/>
      </c>
      <c r="I407" s="15">
        <f>IF($D407="","",IFERROR("Ø"&amp;INDEX('Catalogue'!$C$3:$C$82,MATCH($D407,'Catalogue'!$A$3:$A$82,0))&amp;" × "&amp;INDEX('Catalogue'!$D$3:$D$82,MATCH($D407,'Catalogue'!$A$3:$A$82,0)),""))</f>
        <v/>
      </c>
      <c r="J407" s="19">
        <f>IF($E407="","",IFERROR(INDEX('Stock by lot'!$G$3:$G$302,MATCH($E407,'Stock by lot'!$F$3:$F$302,0)),""))</f>
        <v/>
      </c>
      <c r="K407" s="15">
        <f>IF($E407="","",IF($J407="","Lot not in stock",IF(AND($A407&lt;&gt;"",$J407&lt;$A407),"Expired on the day","OK")))</f>
        <v/>
      </c>
      <c r="L407" s="14">
        <f>IF(OR($E407="",'Lot trace'!$B$4=""),"",IF($E407='Lot trace'!$B$4,COUNTIF($E$3:$E407,'Lot trace'!$B$4),""))</f>
        <v/>
      </c>
    </row>
    <row r="408">
      <c r="A408" s="5" t="n"/>
      <c r="B408" s="4" t="n"/>
      <c r="C408" s="18" t="n"/>
      <c r="D408" s="4" t="n"/>
      <c r="E408" s="18" t="n"/>
      <c r="F408" s="4" t="n"/>
      <c r="G408" s="4" t="n"/>
      <c r="H408" s="15">
        <f>IF($D408="","",IFERROR(INDEX('Catalogue'!$B$3:$B$82,MATCH($D408,'Catalogue'!$A$3:$A$82,0)),""))</f>
        <v/>
      </c>
      <c r="I408" s="15">
        <f>IF($D408="","",IFERROR("Ø"&amp;INDEX('Catalogue'!$C$3:$C$82,MATCH($D408,'Catalogue'!$A$3:$A$82,0))&amp;" × "&amp;INDEX('Catalogue'!$D$3:$D$82,MATCH($D408,'Catalogue'!$A$3:$A$82,0)),""))</f>
        <v/>
      </c>
      <c r="J408" s="19">
        <f>IF($E408="","",IFERROR(INDEX('Stock by lot'!$G$3:$G$302,MATCH($E408,'Stock by lot'!$F$3:$F$302,0)),""))</f>
        <v/>
      </c>
      <c r="K408" s="15">
        <f>IF($E408="","",IF($J408="","Lot not in stock",IF(AND($A408&lt;&gt;"",$J408&lt;$A408),"Expired on the day","OK")))</f>
        <v/>
      </c>
      <c r="L408" s="14">
        <f>IF(OR($E408="",'Lot trace'!$B$4=""),"",IF($E408='Lot trace'!$B$4,COUNTIF($E$3:$E408,'Lot trace'!$B$4),""))</f>
        <v/>
      </c>
    </row>
    <row r="409">
      <c r="A409" s="5" t="n"/>
      <c r="B409" s="4" t="n"/>
      <c r="C409" s="18" t="n"/>
      <c r="D409" s="4" t="n"/>
      <c r="E409" s="18" t="n"/>
      <c r="F409" s="4" t="n"/>
      <c r="G409" s="4" t="n"/>
      <c r="H409" s="15">
        <f>IF($D409="","",IFERROR(INDEX('Catalogue'!$B$3:$B$82,MATCH($D409,'Catalogue'!$A$3:$A$82,0)),""))</f>
        <v/>
      </c>
      <c r="I409" s="15">
        <f>IF($D409="","",IFERROR("Ø"&amp;INDEX('Catalogue'!$C$3:$C$82,MATCH($D409,'Catalogue'!$A$3:$A$82,0))&amp;" × "&amp;INDEX('Catalogue'!$D$3:$D$82,MATCH($D409,'Catalogue'!$A$3:$A$82,0)),""))</f>
        <v/>
      </c>
      <c r="J409" s="19">
        <f>IF($E409="","",IFERROR(INDEX('Stock by lot'!$G$3:$G$302,MATCH($E409,'Stock by lot'!$F$3:$F$302,0)),""))</f>
        <v/>
      </c>
      <c r="K409" s="15">
        <f>IF($E409="","",IF($J409="","Lot not in stock",IF(AND($A409&lt;&gt;"",$J409&lt;$A409),"Expired on the day","OK")))</f>
        <v/>
      </c>
      <c r="L409" s="14">
        <f>IF(OR($E409="",'Lot trace'!$B$4=""),"",IF($E409='Lot trace'!$B$4,COUNTIF($E$3:$E409,'Lot trace'!$B$4),""))</f>
        <v/>
      </c>
    </row>
    <row r="410">
      <c r="A410" s="5" t="n"/>
      <c r="B410" s="4" t="n"/>
      <c r="C410" s="18" t="n"/>
      <c r="D410" s="4" t="n"/>
      <c r="E410" s="18" t="n"/>
      <c r="F410" s="4" t="n"/>
      <c r="G410" s="4" t="n"/>
      <c r="H410" s="15">
        <f>IF($D410="","",IFERROR(INDEX('Catalogue'!$B$3:$B$82,MATCH($D410,'Catalogue'!$A$3:$A$82,0)),""))</f>
        <v/>
      </c>
      <c r="I410" s="15">
        <f>IF($D410="","",IFERROR("Ø"&amp;INDEX('Catalogue'!$C$3:$C$82,MATCH($D410,'Catalogue'!$A$3:$A$82,0))&amp;" × "&amp;INDEX('Catalogue'!$D$3:$D$82,MATCH($D410,'Catalogue'!$A$3:$A$82,0)),""))</f>
        <v/>
      </c>
      <c r="J410" s="19">
        <f>IF($E410="","",IFERROR(INDEX('Stock by lot'!$G$3:$G$302,MATCH($E410,'Stock by lot'!$F$3:$F$302,0)),""))</f>
        <v/>
      </c>
      <c r="K410" s="15">
        <f>IF($E410="","",IF($J410="","Lot not in stock",IF(AND($A410&lt;&gt;"",$J410&lt;$A410),"Expired on the day","OK")))</f>
        <v/>
      </c>
      <c r="L410" s="14">
        <f>IF(OR($E410="",'Lot trace'!$B$4=""),"",IF($E410='Lot trace'!$B$4,COUNTIF($E$3:$E410,'Lot trace'!$B$4),""))</f>
        <v/>
      </c>
    </row>
    <row r="411">
      <c r="A411" s="5" t="n"/>
      <c r="B411" s="4" t="n"/>
      <c r="C411" s="18" t="n"/>
      <c r="D411" s="4" t="n"/>
      <c r="E411" s="18" t="n"/>
      <c r="F411" s="4" t="n"/>
      <c r="G411" s="4" t="n"/>
      <c r="H411" s="15">
        <f>IF($D411="","",IFERROR(INDEX('Catalogue'!$B$3:$B$82,MATCH($D411,'Catalogue'!$A$3:$A$82,0)),""))</f>
        <v/>
      </c>
      <c r="I411" s="15">
        <f>IF($D411="","",IFERROR("Ø"&amp;INDEX('Catalogue'!$C$3:$C$82,MATCH($D411,'Catalogue'!$A$3:$A$82,0))&amp;" × "&amp;INDEX('Catalogue'!$D$3:$D$82,MATCH($D411,'Catalogue'!$A$3:$A$82,0)),""))</f>
        <v/>
      </c>
      <c r="J411" s="19">
        <f>IF($E411="","",IFERROR(INDEX('Stock by lot'!$G$3:$G$302,MATCH($E411,'Stock by lot'!$F$3:$F$302,0)),""))</f>
        <v/>
      </c>
      <c r="K411" s="15">
        <f>IF($E411="","",IF($J411="","Lot not in stock",IF(AND($A411&lt;&gt;"",$J411&lt;$A411),"Expired on the day","OK")))</f>
        <v/>
      </c>
      <c r="L411" s="14">
        <f>IF(OR($E411="",'Lot trace'!$B$4=""),"",IF($E411='Lot trace'!$B$4,COUNTIF($E$3:$E411,'Lot trace'!$B$4),""))</f>
        <v/>
      </c>
    </row>
    <row r="412">
      <c r="A412" s="5" t="n"/>
      <c r="B412" s="4" t="n"/>
      <c r="C412" s="18" t="n"/>
      <c r="D412" s="4" t="n"/>
      <c r="E412" s="18" t="n"/>
      <c r="F412" s="4" t="n"/>
      <c r="G412" s="4" t="n"/>
      <c r="H412" s="15">
        <f>IF($D412="","",IFERROR(INDEX('Catalogue'!$B$3:$B$82,MATCH($D412,'Catalogue'!$A$3:$A$82,0)),""))</f>
        <v/>
      </c>
      <c r="I412" s="15">
        <f>IF($D412="","",IFERROR("Ø"&amp;INDEX('Catalogue'!$C$3:$C$82,MATCH($D412,'Catalogue'!$A$3:$A$82,0))&amp;" × "&amp;INDEX('Catalogue'!$D$3:$D$82,MATCH($D412,'Catalogue'!$A$3:$A$82,0)),""))</f>
        <v/>
      </c>
      <c r="J412" s="19">
        <f>IF($E412="","",IFERROR(INDEX('Stock by lot'!$G$3:$G$302,MATCH($E412,'Stock by lot'!$F$3:$F$302,0)),""))</f>
        <v/>
      </c>
      <c r="K412" s="15">
        <f>IF($E412="","",IF($J412="","Lot not in stock",IF(AND($A412&lt;&gt;"",$J412&lt;$A412),"Expired on the day","OK")))</f>
        <v/>
      </c>
      <c r="L412" s="14">
        <f>IF(OR($E412="",'Lot trace'!$B$4=""),"",IF($E412='Lot trace'!$B$4,COUNTIF($E$3:$E412,'Lot trace'!$B$4),""))</f>
        <v/>
      </c>
    </row>
    <row r="413">
      <c r="A413" s="5" t="n"/>
      <c r="B413" s="4" t="n"/>
      <c r="C413" s="18" t="n"/>
      <c r="D413" s="4" t="n"/>
      <c r="E413" s="18" t="n"/>
      <c r="F413" s="4" t="n"/>
      <c r="G413" s="4" t="n"/>
      <c r="H413" s="15">
        <f>IF($D413="","",IFERROR(INDEX('Catalogue'!$B$3:$B$82,MATCH($D413,'Catalogue'!$A$3:$A$82,0)),""))</f>
        <v/>
      </c>
      <c r="I413" s="15">
        <f>IF($D413="","",IFERROR("Ø"&amp;INDEX('Catalogue'!$C$3:$C$82,MATCH($D413,'Catalogue'!$A$3:$A$82,0))&amp;" × "&amp;INDEX('Catalogue'!$D$3:$D$82,MATCH($D413,'Catalogue'!$A$3:$A$82,0)),""))</f>
        <v/>
      </c>
      <c r="J413" s="19">
        <f>IF($E413="","",IFERROR(INDEX('Stock by lot'!$G$3:$G$302,MATCH($E413,'Stock by lot'!$F$3:$F$302,0)),""))</f>
        <v/>
      </c>
      <c r="K413" s="15">
        <f>IF($E413="","",IF($J413="","Lot not in stock",IF(AND($A413&lt;&gt;"",$J413&lt;$A413),"Expired on the day","OK")))</f>
        <v/>
      </c>
      <c r="L413" s="14">
        <f>IF(OR($E413="",'Lot trace'!$B$4=""),"",IF($E413='Lot trace'!$B$4,COUNTIF($E$3:$E413,'Lot trace'!$B$4),""))</f>
        <v/>
      </c>
    </row>
    <row r="414">
      <c r="A414" s="5" t="n"/>
      <c r="B414" s="4" t="n"/>
      <c r="C414" s="18" t="n"/>
      <c r="D414" s="4" t="n"/>
      <c r="E414" s="18" t="n"/>
      <c r="F414" s="4" t="n"/>
      <c r="G414" s="4" t="n"/>
      <c r="H414" s="15">
        <f>IF($D414="","",IFERROR(INDEX('Catalogue'!$B$3:$B$82,MATCH($D414,'Catalogue'!$A$3:$A$82,0)),""))</f>
        <v/>
      </c>
      <c r="I414" s="15">
        <f>IF($D414="","",IFERROR("Ø"&amp;INDEX('Catalogue'!$C$3:$C$82,MATCH($D414,'Catalogue'!$A$3:$A$82,0))&amp;" × "&amp;INDEX('Catalogue'!$D$3:$D$82,MATCH($D414,'Catalogue'!$A$3:$A$82,0)),""))</f>
        <v/>
      </c>
      <c r="J414" s="19">
        <f>IF($E414="","",IFERROR(INDEX('Stock by lot'!$G$3:$G$302,MATCH($E414,'Stock by lot'!$F$3:$F$302,0)),""))</f>
        <v/>
      </c>
      <c r="K414" s="15">
        <f>IF($E414="","",IF($J414="","Lot not in stock",IF(AND($A414&lt;&gt;"",$J414&lt;$A414),"Expired on the day","OK")))</f>
        <v/>
      </c>
      <c r="L414" s="14">
        <f>IF(OR($E414="",'Lot trace'!$B$4=""),"",IF($E414='Lot trace'!$B$4,COUNTIF($E$3:$E414,'Lot trace'!$B$4),""))</f>
        <v/>
      </c>
    </row>
    <row r="415">
      <c r="A415" s="5" t="n"/>
      <c r="B415" s="4" t="n"/>
      <c r="C415" s="18" t="n"/>
      <c r="D415" s="4" t="n"/>
      <c r="E415" s="18" t="n"/>
      <c r="F415" s="4" t="n"/>
      <c r="G415" s="4" t="n"/>
      <c r="H415" s="15">
        <f>IF($D415="","",IFERROR(INDEX('Catalogue'!$B$3:$B$82,MATCH($D415,'Catalogue'!$A$3:$A$82,0)),""))</f>
        <v/>
      </c>
      <c r="I415" s="15">
        <f>IF($D415="","",IFERROR("Ø"&amp;INDEX('Catalogue'!$C$3:$C$82,MATCH($D415,'Catalogue'!$A$3:$A$82,0))&amp;" × "&amp;INDEX('Catalogue'!$D$3:$D$82,MATCH($D415,'Catalogue'!$A$3:$A$82,0)),""))</f>
        <v/>
      </c>
      <c r="J415" s="19">
        <f>IF($E415="","",IFERROR(INDEX('Stock by lot'!$G$3:$G$302,MATCH($E415,'Stock by lot'!$F$3:$F$302,0)),""))</f>
        <v/>
      </c>
      <c r="K415" s="15">
        <f>IF($E415="","",IF($J415="","Lot not in stock",IF(AND($A415&lt;&gt;"",$J415&lt;$A415),"Expired on the day","OK")))</f>
        <v/>
      </c>
      <c r="L415" s="14">
        <f>IF(OR($E415="",'Lot trace'!$B$4=""),"",IF($E415='Lot trace'!$B$4,COUNTIF($E$3:$E415,'Lot trace'!$B$4),""))</f>
        <v/>
      </c>
    </row>
    <row r="416">
      <c r="A416" s="5" t="n"/>
      <c r="B416" s="4" t="n"/>
      <c r="C416" s="18" t="n"/>
      <c r="D416" s="4" t="n"/>
      <c r="E416" s="18" t="n"/>
      <c r="F416" s="4" t="n"/>
      <c r="G416" s="4" t="n"/>
      <c r="H416" s="15">
        <f>IF($D416="","",IFERROR(INDEX('Catalogue'!$B$3:$B$82,MATCH($D416,'Catalogue'!$A$3:$A$82,0)),""))</f>
        <v/>
      </c>
      <c r="I416" s="15">
        <f>IF($D416="","",IFERROR("Ø"&amp;INDEX('Catalogue'!$C$3:$C$82,MATCH($D416,'Catalogue'!$A$3:$A$82,0))&amp;" × "&amp;INDEX('Catalogue'!$D$3:$D$82,MATCH($D416,'Catalogue'!$A$3:$A$82,0)),""))</f>
        <v/>
      </c>
      <c r="J416" s="19">
        <f>IF($E416="","",IFERROR(INDEX('Stock by lot'!$G$3:$G$302,MATCH($E416,'Stock by lot'!$F$3:$F$302,0)),""))</f>
        <v/>
      </c>
      <c r="K416" s="15">
        <f>IF($E416="","",IF($J416="","Lot not in stock",IF(AND($A416&lt;&gt;"",$J416&lt;$A416),"Expired on the day","OK")))</f>
        <v/>
      </c>
      <c r="L416" s="14">
        <f>IF(OR($E416="",'Lot trace'!$B$4=""),"",IF($E416='Lot trace'!$B$4,COUNTIF($E$3:$E416,'Lot trace'!$B$4),""))</f>
        <v/>
      </c>
    </row>
    <row r="417">
      <c r="A417" s="5" t="n"/>
      <c r="B417" s="4" t="n"/>
      <c r="C417" s="18" t="n"/>
      <c r="D417" s="4" t="n"/>
      <c r="E417" s="18" t="n"/>
      <c r="F417" s="4" t="n"/>
      <c r="G417" s="4" t="n"/>
      <c r="H417" s="15">
        <f>IF($D417="","",IFERROR(INDEX('Catalogue'!$B$3:$B$82,MATCH($D417,'Catalogue'!$A$3:$A$82,0)),""))</f>
        <v/>
      </c>
      <c r="I417" s="15">
        <f>IF($D417="","",IFERROR("Ø"&amp;INDEX('Catalogue'!$C$3:$C$82,MATCH($D417,'Catalogue'!$A$3:$A$82,0))&amp;" × "&amp;INDEX('Catalogue'!$D$3:$D$82,MATCH($D417,'Catalogue'!$A$3:$A$82,0)),""))</f>
        <v/>
      </c>
      <c r="J417" s="19">
        <f>IF($E417="","",IFERROR(INDEX('Stock by lot'!$G$3:$G$302,MATCH($E417,'Stock by lot'!$F$3:$F$302,0)),""))</f>
        <v/>
      </c>
      <c r="K417" s="15">
        <f>IF($E417="","",IF($J417="","Lot not in stock",IF(AND($A417&lt;&gt;"",$J417&lt;$A417),"Expired on the day","OK")))</f>
        <v/>
      </c>
      <c r="L417" s="14">
        <f>IF(OR($E417="",'Lot trace'!$B$4=""),"",IF($E417='Lot trace'!$B$4,COUNTIF($E$3:$E417,'Lot trace'!$B$4),""))</f>
        <v/>
      </c>
    </row>
    <row r="418">
      <c r="A418" s="5" t="n"/>
      <c r="B418" s="4" t="n"/>
      <c r="C418" s="18" t="n"/>
      <c r="D418" s="4" t="n"/>
      <c r="E418" s="18" t="n"/>
      <c r="F418" s="4" t="n"/>
      <c r="G418" s="4" t="n"/>
      <c r="H418" s="15">
        <f>IF($D418="","",IFERROR(INDEX('Catalogue'!$B$3:$B$82,MATCH($D418,'Catalogue'!$A$3:$A$82,0)),""))</f>
        <v/>
      </c>
      <c r="I418" s="15">
        <f>IF($D418="","",IFERROR("Ø"&amp;INDEX('Catalogue'!$C$3:$C$82,MATCH($D418,'Catalogue'!$A$3:$A$82,0))&amp;" × "&amp;INDEX('Catalogue'!$D$3:$D$82,MATCH($D418,'Catalogue'!$A$3:$A$82,0)),""))</f>
        <v/>
      </c>
      <c r="J418" s="19">
        <f>IF($E418="","",IFERROR(INDEX('Stock by lot'!$G$3:$G$302,MATCH($E418,'Stock by lot'!$F$3:$F$302,0)),""))</f>
        <v/>
      </c>
      <c r="K418" s="15">
        <f>IF($E418="","",IF($J418="","Lot not in stock",IF(AND($A418&lt;&gt;"",$J418&lt;$A418),"Expired on the day","OK")))</f>
        <v/>
      </c>
      <c r="L418" s="14">
        <f>IF(OR($E418="",'Lot trace'!$B$4=""),"",IF($E418='Lot trace'!$B$4,COUNTIF($E$3:$E418,'Lot trace'!$B$4),""))</f>
        <v/>
      </c>
    </row>
    <row r="419">
      <c r="A419" s="5" t="n"/>
      <c r="B419" s="4" t="n"/>
      <c r="C419" s="18" t="n"/>
      <c r="D419" s="4" t="n"/>
      <c r="E419" s="18" t="n"/>
      <c r="F419" s="4" t="n"/>
      <c r="G419" s="4" t="n"/>
      <c r="H419" s="15">
        <f>IF($D419="","",IFERROR(INDEX('Catalogue'!$B$3:$B$82,MATCH($D419,'Catalogue'!$A$3:$A$82,0)),""))</f>
        <v/>
      </c>
      <c r="I419" s="15">
        <f>IF($D419="","",IFERROR("Ø"&amp;INDEX('Catalogue'!$C$3:$C$82,MATCH($D419,'Catalogue'!$A$3:$A$82,0))&amp;" × "&amp;INDEX('Catalogue'!$D$3:$D$82,MATCH($D419,'Catalogue'!$A$3:$A$82,0)),""))</f>
        <v/>
      </c>
      <c r="J419" s="19">
        <f>IF($E419="","",IFERROR(INDEX('Stock by lot'!$G$3:$G$302,MATCH($E419,'Stock by lot'!$F$3:$F$302,0)),""))</f>
        <v/>
      </c>
      <c r="K419" s="15">
        <f>IF($E419="","",IF($J419="","Lot not in stock",IF(AND($A419&lt;&gt;"",$J419&lt;$A419),"Expired on the day","OK")))</f>
        <v/>
      </c>
      <c r="L419" s="14">
        <f>IF(OR($E419="",'Lot trace'!$B$4=""),"",IF($E419='Lot trace'!$B$4,COUNTIF($E$3:$E419,'Lot trace'!$B$4),""))</f>
        <v/>
      </c>
    </row>
    <row r="420">
      <c r="A420" s="5" t="n"/>
      <c r="B420" s="4" t="n"/>
      <c r="C420" s="18" t="n"/>
      <c r="D420" s="4" t="n"/>
      <c r="E420" s="18" t="n"/>
      <c r="F420" s="4" t="n"/>
      <c r="G420" s="4" t="n"/>
      <c r="H420" s="15">
        <f>IF($D420="","",IFERROR(INDEX('Catalogue'!$B$3:$B$82,MATCH($D420,'Catalogue'!$A$3:$A$82,0)),""))</f>
        <v/>
      </c>
      <c r="I420" s="15">
        <f>IF($D420="","",IFERROR("Ø"&amp;INDEX('Catalogue'!$C$3:$C$82,MATCH($D420,'Catalogue'!$A$3:$A$82,0))&amp;" × "&amp;INDEX('Catalogue'!$D$3:$D$82,MATCH($D420,'Catalogue'!$A$3:$A$82,0)),""))</f>
        <v/>
      </c>
      <c r="J420" s="19">
        <f>IF($E420="","",IFERROR(INDEX('Stock by lot'!$G$3:$G$302,MATCH($E420,'Stock by lot'!$F$3:$F$302,0)),""))</f>
        <v/>
      </c>
      <c r="K420" s="15">
        <f>IF($E420="","",IF($J420="","Lot not in stock",IF(AND($A420&lt;&gt;"",$J420&lt;$A420),"Expired on the day","OK")))</f>
        <v/>
      </c>
      <c r="L420" s="14">
        <f>IF(OR($E420="",'Lot trace'!$B$4=""),"",IF($E420='Lot trace'!$B$4,COUNTIF($E$3:$E420,'Lot trace'!$B$4),""))</f>
        <v/>
      </c>
    </row>
    <row r="421">
      <c r="A421" s="5" t="n"/>
      <c r="B421" s="4" t="n"/>
      <c r="C421" s="18" t="n"/>
      <c r="D421" s="4" t="n"/>
      <c r="E421" s="18" t="n"/>
      <c r="F421" s="4" t="n"/>
      <c r="G421" s="4" t="n"/>
      <c r="H421" s="15">
        <f>IF($D421="","",IFERROR(INDEX('Catalogue'!$B$3:$B$82,MATCH($D421,'Catalogue'!$A$3:$A$82,0)),""))</f>
        <v/>
      </c>
      <c r="I421" s="15">
        <f>IF($D421="","",IFERROR("Ø"&amp;INDEX('Catalogue'!$C$3:$C$82,MATCH($D421,'Catalogue'!$A$3:$A$82,0))&amp;" × "&amp;INDEX('Catalogue'!$D$3:$D$82,MATCH($D421,'Catalogue'!$A$3:$A$82,0)),""))</f>
        <v/>
      </c>
      <c r="J421" s="19">
        <f>IF($E421="","",IFERROR(INDEX('Stock by lot'!$G$3:$G$302,MATCH($E421,'Stock by lot'!$F$3:$F$302,0)),""))</f>
        <v/>
      </c>
      <c r="K421" s="15">
        <f>IF($E421="","",IF($J421="","Lot not in stock",IF(AND($A421&lt;&gt;"",$J421&lt;$A421),"Expired on the day","OK")))</f>
        <v/>
      </c>
      <c r="L421" s="14">
        <f>IF(OR($E421="",'Lot trace'!$B$4=""),"",IF($E421='Lot trace'!$B$4,COUNTIF($E$3:$E421,'Lot trace'!$B$4),""))</f>
        <v/>
      </c>
    </row>
    <row r="422">
      <c r="A422" s="5" t="n"/>
      <c r="B422" s="4" t="n"/>
      <c r="C422" s="18" t="n"/>
      <c r="D422" s="4" t="n"/>
      <c r="E422" s="18" t="n"/>
      <c r="F422" s="4" t="n"/>
      <c r="G422" s="4" t="n"/>
      <c r="H422" s="15">
        <f>IF($D422="","",IFERROR(INDEX('Catalogue'!$B$3:$B$82,MATCH($D422,'Catalogue'!$A$3:$A$82,0)),""))</f>
        <v/>
      </c>
      <c r="I422" s="15">
        <f>IF($D422="","",IFERROR("Ø"&amp;INDEX('Catalogue'!$C$3:$C$82,MATCH($D422,'Catalogue'!$A$3:$A$82,0))&amp;" × "&amp;INDEX('Catalogue'!$D$3:$D$82,MATCH($D422,'Catalogue'!$A$3:$A$82,0)),""))</f>
        <v/>
      </c>
      <c r="J422" s="19">
        <f>IF($E422="","",IFERROR(INDEX('Stock by lot'!$G$3:$G$302,MATCH($E422,'Stock by lot'!$F$3:$F$302,0)),""))</f>
        <v/>
      </c>
      <c r="K422" s="15">
        <f>IF($E422="","",IF($J422="","Lot not in stock",IF(AND($A422&lt;&gt;"",$J422&lt;$A422),"Expired on the day","OK")))</f>
        <v/>
      </c>
      <c r="L422" s="14">
        <f>IF(OR($E422="",'Lot trace'!$B$4=""),"",IF($E422='Lot trace'!$B$4,COUNTIF($E$3:$E422,'Lot trace'!$B$4),""))</f>
        <v/>
      </c>
    </row>
    <row r="423">
      <c r="A423" s="5" t="n"/>
      <c r="B423" s="4" t="n"/>
      <c r="C423" s="18" t="n"/>
      <c r="D423" s="4" t="n"/>
      <c r="E423" s="18" t="n"/>
      <c r="F423" s="4" t="n"/>
      <c r="G423" s="4" t="n"/>
      <c r="H423" s="15">
        <f>IF($D423="","",IFERROR(INDEX('Catalogue'!$B$3:$B$82,MATCH($D423,'Catalogue'!$A$3:$A$82,0)),""))</f>
        <v/>
      </c>
      <c r="I423" s="15">
        <f>IF($D423="","",IFERROR("Ø"&amp;INDEX('Catalogue'!$C$3:$C$82,MATCH($D423,'Catalogue'!$A$3:$A$82,0))&amp;" × "&amp;INDEX('Catalogue'!$D$3:$D$82,MATCH($D423,'Catalogue'!$A$3:$A$82,0)),""))</f>
        <v/>
      </c>
      <c r="J423" s="19">
        <f>IF($E423="","",IFERROR(INDEX('Stock by lot'!$G$3:$G$302,MATCH($E423,'Stock by lot'!$F$3:$F$302,0)),""))</f>
        <v/>
      </c>
      <c r="K423" s="15">
        <f>IF($E423="","",IF($J423="","Lot not in stock",IF(AND($A423&lt;&gt;"",$J423&lt;$A423),"Expired on the day","OK")))</f>
        <v/>
      </c>
      <c r="L423" s="14">
        <f>IF(OR($E423="",'Lot trace'!$B$4=""),"",IF($E423='Lot trace'!$B$4,COUNTIF($E$3:$E423,'Lot trace'!$B$4),""))</f>
        <v/>
      </c>
    </row>
    <row r="424">
      <c r="A424" s="5" t="n"/>
      <c r="B424" s="4" t="n"/>
      <c r="C424" s="18" t="n"/>
      <c r="D424" s="4" t="n"/>
      <c r="E424" s="18" t="n"/>
      <c r="F424" s="4" t="n"/>
      <c r="G424" s="4" t="n"/>
      <c r="H424" s="15">
        <f>IF($D424="","",IFERROR(INDEX('Catalogue'!$B$3:$B$82,MATCH($D424,'Catalogue'!$A$3:$A$82,0)),""))</f>
        <v/>
      </c>
      <c r="I424" s="15">
        <f>IF($D424="","",IFERROR("Ø"&amp;INDEX('Catalogue'!$C$3:$C$82,MATCH($D424,'Catalogue'!$A$3:$A$82,0))&amp;" × "&amp;INDEX('Catalogue'!$D$3:$D$82,MATCH($D424,'Catalogue'!$A$3:$A$82,0)),""))</f>
        <v/>
      </c>
      <c r="J424" s="19">
        <f>IF($E424="","",IFERROR(INDEX('Stock by lot'!$G$3:$G$302,MATCH($E424,'Stock by lot'!$F$3:$F$302,0)),""))</f>
        <v/>
      </c>
      <c r="K424" s="15">
        <f>IF($E424="","",IF($J424="","Lot not in stock",IF(AND($A424&lt;&gt;"",$J424&lt;$A424),"Expired on the day","OK")))</f>
        <v/>
      </c>
      <c r="L424" s="14">
        <f>IF(OR($E424="",'Lot trace'!$B$4=""),"",IF($E424='Lot trace'!$B$4,COUNTIF($E$3:$E424,'Lot trace'!$B$4),""))</f>
        <v/>
      </c>
    </row>
    <row r="425">
      <c r="A425" s="5" t="n"/>
      <c r="B425" s="4" t="n"/>
      <c r="C425" s="18" t="n"/>
      <c r="D425" s="4" t="n"/>
      <c r="E425" s="18" t="n"/>
      <c r="F425" s="4" t="n"/>
      <c r="G425" s="4" t="n"/>
      <c r="H425" s="15">
        <f>IF($D425="","",IFERROR(INDEX('Catalogue'!$B$3:$B$82,MATCH($D425,'Catalogue'!$A$3:$A$82,0)),""))</f>
        <v/>
      </c>
      <c r="I425" s="15">
        <f>IF($D425="","",IFERROR("Ø"&amp;INDEX('Catalogue'!$C$3:$C$82,MATCH($D425,'Catalogue'!$A$3:$A$82,0))&amp;" × "&amp;INDEX('Catalogue'!$D$3:$D$82,MATCH($D425,'Catalogue'!$A$3:$A$82,0)),""))</f>
        <v/>
      </c>
      <c r="J425" s="19">
        <f>IF($E425="","",IFERROR(INDEX('Stock by lot'!$G$3:$G$302,MATCH($E425,'Stock by lot'!$F$3:$F$302,0)),""))</f>
        <v/>
      </c>
      <c r="K425" s="15">
        <f>IF($E425="","",IF($J425="","Lot not in stock",IF(AND($A425&lt;&gt;"",$J425&lt;$A425),"Expired on the day","OK")))</f>
        <v/>
      </c>
      <c r="L425" s="14">
        <f>IF(OR($E425="",'Lot trace'!$B$4=""),"",IF($E425='Lot trace'!$B$4,COUNTIF($E$3:$E425,'Lot trace'!$B$4),""))</f>
        <v/>
      </c>
    </row>
    <row r="426">
      <c r="A426" s="5" t="n"/>
      <c r="B426" s="4" t="n"/>
      <c r="C426" s="18" t="n"/>
      <c r="D426" s="4" t="n"/>
      <c r="E426" s="18" t="n"/>
      <c r="F426" s="4" t="n"/>
      <c r="G426" s="4" t="n"/>
      <c r="H426" s="15">
        <f>IF($D426="","",IFERROR(INDEX('Catalogue'!$B$3:$B$82,MATCH($D426,'Catalogue'!$A$3:$A$82,0)),""))</f>
        <v/>
      </c>
      <c r="I426" s="15">
        <f>IF($D426="","",IFERROR("Ø"&amp;INDEX('Catalogue'!$C$3:$C$82,MATCH($D426,'Catalogue'!$A$3:$A$82,0))&amp;" × "&amp;INDEX('Catalogue'!$D$3:$D$82,MATCH($D426,'Catalogue'!$A$3:$A$82,0)),""))</f>
        <v/>
      </c>
      <c r="J426" s="19">
        <f>IF($E426="","",IFERROR(INDEX('Stock by lot'!$G$3:$G$302,MATCH($E426,'Stock by lot'!$F$3:$F$302,0)),""))</f>
        <v/>
      </c>
      <c r="K426" s="15">
        <f>IF($E426="","",IF($J426="","Lot not in stock",IF(AND($A426&lt;&gt;"",$J426&lt;$A426),"Expired on the day","OK")))</f>
        <v/>
      </c>
      <c r="L426" s="14">
        <f>IF(OR($E426="",'Lot trace'!$B$4=""),"",IF($E426='Lot trace'!$B$4,COUNTIF($E$3:$E426,'Lot trace'!$B$4),""))</f>
        <v/>
      </c>
    </row>
    <row r="427">
      <c r="A427" s="5" t="n"/>
      <c r="B427" s="4" t="n"/>
      <c r="C427" s="18" t="n"/>
      <c r="D427" s="4" t="n"/>
      <c r="E427" s="18" t="n"/>
      <c r="F427" s="4" t="n"/>
      <c r="G427" s="4" t="n"/>
      <c r="H427" s="15">
        <f>IF($D427="","",IFERROR(INDEX('Catalogue'!$B$3:$B$82,MATCH($D427,'Catalogue'!$A$3:$A$82,0)),""))</f>
        <v/>
      </c>
      <c r="I427" s="15">
        <f>IF($D427="","",IFERROR("Ø"&amp;INDEX('Catalogue'!$C$3:$C$82,MATCH($D427,'Catalogue'!$A$3:$A$82,0))&amp;" × "&amp;INDEX('Catalogue'!$D$3:$D$82,MATCH($D427,'Catalogue'!$A$3:$A$82,0)),""))</f>
        <v/>
      </c>
      <c r="J427" s="19">
        <f>IF($E427="","",IFERROR(INDEX('Stock by lot'!$G$3:$G$302,MATCH($E427,'Stock by lot'!$F$3:$F$302,0)),""))</f>
        <v/>
      </c>
      <c r="K427" s="15">
        <f>IF($E427="","",IF($J427="","Lot not in stock",IF(AND($A427&lt;&gt;"",$J427&lt;$A427),"Expired on the day","OK")))</f>
        <v/>
      </c>
      <c r="L427" s="14">
        <f>IF(OR($E427="",'Lot trace'!$B$4=""),"",IF($E427='Lot trace'!$B$4,COUNTIF($E$3:$E427,'Lot trace'!$B$4),""))</f>
        <v/>
      </c>
    </row>
    <row r="428">
      <c r="A428" s="5" t="n"/>
      <c r="B428" s="4" t="n"/>
      <c r="C428" s="18" t="n"/>
      <c r="D428" s="4" t="n"/>
      <c r="E428" s="18" t="n"/>
      <c r="F428" s="4" t="n"/>
      <c r="G428" s="4" t="n"/>
      <c r="H428" s="15">
        <f>IF($D428="","",IFERROR(INDEX('Catalogue'!$B$3:$B$82,MATCH($D428,'Catalogue'!$A$3:$A$82,0)),""))</f>
        <v/>
      </c>
      <c r="I428" s="15">
        <f>IF($D428="","",IFERROR("Ø"&amp;INDEX('Catalogue'!$C$3:$C$82,MATCH($D428,'Catalogue'!$A$3:$A$82,0))&amp;" × "&amp;INDEX('Catalogue'!$D$3:$D$82,MATCH($D428,'Catalogue'!$A$3:$A$82,0)),""))</f>
        <v/>
      </c>
      <c r="J428" s="19">
        <f>IF($E428="","",IFERROR(INDEX('Stock by lot'!$G$3:$G$302,MATCH($E428,'Stock by lot'!$F$3:$F$302,0)),""))</f>
        <v/>
      </c>
      <c r="K428" s="15">
        <f>IF($E428="","",IF($J428="","Lot not in stock",IF(AND($A428&lt;&gt;"",$J428&lt;$A428),"Expired on the day","OK")))</f>
        <v/>
      </c>
      <c r="L428" s="14">
        <f>IF(OR($E428="",'Lot trace'!$B$4=""),"",IF($E428='Lot trace'!$B$4,COUNTIF($E$3:$E428,'Lot trace'!$B$4),""))</f>
        <v/>
      </c>
    </row>
    <row r="429">
      <c r="A429" s="5" t="n"/>
      <c r="B429" s="4" t="n"/>
      <c r="C429" s="18" t="n"/>
      <c r="D429" s="4" t="n"/>
      <c r="E429" s="18" t="n"/>
      <c r="F429" s="4" t="n"/>
      <c r="G429" s="4" t="n"/>
      <c r="H429" s="15">
        <f>IF($D429="","",IFERROR(INDEX('Catalogue'!$B$3:$B$82,MATCH($D429,'Catalogue'!$A$3:$A$82,0)),""))</f>
        <v/>
      </c>
      <c r="I429" s="15">
        <f>IF($D429="","",IFERROR("Ø"&amp;INDEX('Catalogue'!$C$3:$C$82,MATCH($D429,'Catalogue'!$A$3:$A$82,0))&amp;" × "&amp;INDEX('Catalogue'!$D$3:$D$82,MATCH($D429,'Catalogue'!$A$3:$A$82,0)),""))</f>
        <v/>
      </c>
      <c r="J429" s="19">
        <f>IF($E429="","",IFERROR(INDEX('Stock by lot'!$G$3:$G$302,MATCH($E429,'Stock by lot'!$F$3:$F$302,0)),""))</f>
        <v/>
      </c>
      <c r="K429" s="15">
        <f>IF($E429="","",IF($J429="","Lot not in stock",IF(AND($A429&lt;&gt;"",$J429&lt;$A429),"Expired on the day","OK")))</f>
        <v/>
      </c>
      <c r="L429" s="14">
        <f>IF(OR($E429="",'Lot trace'!$B$4=""),"",IF($E429='Lot trace'!$B$4,COUNTIF($E$3:$E429,'Lot trace'!$B$4),""))</f>
        <v/>
      </c>
    </row>
    <row r="430">
      <c r="A430" s="5" t="n"/>
      <c r="B430" s="4" t="n"/>
      <c r="C430" s="18" t="n"/>
      <c r="D430" s="4" t="n"/>
      <c r="E430" s="18" t="n"/>
      <c r="F430" s="4" t="n"/>
      <c r="G430" s="4" t="n"/>
      <c r="H430" s="15">
        <f>IF($D430="","",IFERROR(INDEX('Catalogue'!$B$3:$B$82,MATCH($D430,'Catalogue'!$A$3:$A$82,0)),""))</f>
        <v/>
      </c>
      <c r="I430" s="15">
        <f>IF($D430="","",IFERROR("Ø"&amp;INDEX('Catalogue'!$C$3:$C$82,MATCH($D430,'Catalogue'!$A$3:$A$82,0))&amp;" × "&amp;INDEX('Catalogue'!$D$3:$D$82,MATCH($D430,'Catalogue'!$A$3:$A$82,0)),""))</f>
        <v/>
      </c>
      <c r="J430" s="19">
        <f>IF($E430="","",IFERROR(INDEX('Stock by lot'!$G$3:$G$302,MATCH($E430,'Stock by lot'!$F$3:$F$302,0)),""))</f>
        <v/>
      </c>
      <c r="K430" s="15">
        <f>IF($E430="","",IF($J430="","Lot not in stock",IF(AND($A430&lt;&gt;"",$J430&lt;$A430),"Expired on the day","OK")))</f>
        <v/>
      </c>
      <c r="L430" s="14">
        <f>IF(OR($E430="",'Lot trace'!$B$4=""),"",IF($E430='Lot trace'!$B$4,COUNTIF($E$3:$E430,'Lot trace'!$B$4),""))</f>
        <v/>
      </c>
    </row>
    <row r="431">
      <c r="A431" s="5" t="n"/>
      <c r="B431" s="4" t="n"/>
      <c r="C431" s="18" t="n"/>
      <c r="D431" s="4" t="n"/>
      <c r="E431" s="18" t="n"/>
      <c r="F431" s="4" t="n"/>
      <c r="G431" s="4" t="n"/>
      <c r="H431" s="15">
        <f>IF($D431="","",IFERROR(INDEX('Catalogue'!$B$3:$B$82,MATCH($D431,'Catalogue'!$A$3:$A$82,0)),""))</f>
        <v/>
      </c>
      <c r="I431" s="15">
        <f>IF($D431="","",IFERROR("Ø"&amp;INDEX('Catalogue'!$C$3:$C$82,MATCH($D431,'Catalogue'!$A$3:$A$82,0))&amp;" × "&amp;INDEX('Catalogue'!$D$3:$D$82,MATCH($D431,'Catalogue'!$A$3:$A$82,0)),""))</f>
        <v/>
      </c>
      <c r="J431" s="19">
        <f>IF($E431="","",IFERROR(INDEX('Stock by lot'!$G$3:$G$302,MATCH($E431,'Stock by lot'!$F$3:$F$302,0)),""))</f>
        <v/>
      </c>
      <c r="K431" s="15">
        <f>IF($E431="","",IF($J431="","Lot not in stock",IF(AND($A431&lt;&gt;"",$J431&lt;$A431),"Expired on the day","OK")))</f>
        <v/>
      </c>
      <c r="L431" s="14">
        <f>IF(OR($E431="",'Lot trace'!$B$4=""),"",IF($E431='Lot trace'!$B$4,COUNTIF($E$3:$E431,'Lot trace'!$B$4),""))</f>
        <v/>
      </c>
    </row>
    <row r="432">
      <c r="A432" s="5" t="n"/>
      <c r="B432" s="4" t="n"/>
      <c r="C432" s="18" t="n"/>
      <c r="D432" s="4" t="n"/>
      <c r="E432" s="18" t="n"/>
      <c r="F432" s="4" t="n"/>
      <c r="G432" s="4" t="n"/>
      <c r="H432" s="15">
        <f>IF($D432="","",IFERROR(INDEX('Catalogue'!$B$3:$B$82,MATCH($D432,'Catalogue'!$A$3:$A$82,0)),""))</f>
        <v/>
      </c>
      <c r="I432" s="15">
        <f>IF($D432="","",IFERROR("Ø"&amp;INDEX('Catalogue'!$C$3:$C$82,MATCH($D432,'Catalogue'!$A$3:$A$82,0))&amp;" × "&amp;INDEX('Catalogue'!$D$3:$D$82,MATCH($D432,'Catalogue'!$A$3:$A$82,0)),""))</f>
        <v/>
      </c>
      <c r="J432" s="19">
        <f>IF($E432="","",IFERROR(INDEX('Stock by lot'!$G$3:$G$302,MATCH($E432,'Stock by lot'!$F$3:$F$302,0)),""))</f>
        <v/>
      </c>
      <c r="K432" s="15">
        <f>IF($E432="","",IF($J432="","Lot not in stock",IF(AND($A432&lt;&gt;"",$J432&lt;$A432),"Expired on the day","OK")))</f>
        <v/>
      </c>
      <c r="L432" s="14">
        <f>IF(OR($E432="",'Lot trace'!$B$4=""),"",IF($E432='Lot trace'!$B$4,COUNTIF($E$3:$E432,'Lot trace'!$B$4),""))</f>
        <v/>
      </c>
    </row>
    <row r="433">
      <c r="A433" s="5" t="n"/>
      <c r="B433" s="4" t="n"/>
      <c r="C433" s="18" t="n"/>
      <c r="D433" s="4" t="n"/>
      <c r="E433" s="18" t="n"/>
      <c r="F433" s="4" t="n"/>
      <c r="G433" s="4" t="n"/>
      <c r="H433" s="15">
        <f>IF($D433="","",IFERROR(INDEX('Catalogue'!$B$3:$B$82,MATCH($D433,'Catalogue'!$A$3:$A$82,0)),""))</f>
        <v/>
      </c>
      <c r="I433" s="15">
        <f>IF($D433="","",IFERROR("Ø"&amp;INDEX('Catalogue'!$C$3:$C$82,MATCH($D433,'Catalogue'!$A$3:$A$82,0))&amp;" × "&amp;INDEX('Catalogue'!$D$3:$D$82,MATCH($D433,'Catalogue'!$A$3:$A$82,0)),""))</f>
        <v/>
      </c>
      <c r="J433" s="19">
        <f>IF($E433="","",IFERROR(INDEX('Stock by lot'!$G$3:$G$302,MATCH($E433,'Stock by lot'!$F$3:$F$302,0)),""))</f>
        <v/>
      </c>
      <c r="K433" s="15">
        <f>IF($E433="","",IF($J433="","Lot not in stock",IF(AND($A433&lt;&gt;"",$J433&lt;$A433),"Expired on the day","OK")))</f>
        <v/>
      </c>
      <c r="L433" s="14">
        <f>IF(OR($E433="",'Lot trace'!$B$4=""),"",IF($E433='Lot trace'!$B$4,COUNTIF($E$3:$E433,'Lot trace'!$B$4),""))</f>
        <v/>
      </c>
    </row>
    <row r="434">
      <c r="A434" s="5" t="n"/>
      <c r="B434" s="4" t="n"/>
      <c r="C434" s="18" t="n"/>
      <c r="D434" s="4" t="n"/>
      <c r="E434" s="18" t="n"/>
      <c r="F434" s="4" t="n"/>
      <c r="G434" s="4" t="n"/>
      <c r="H434" s="15">
        <f>IF($D434="","",IFERROR(INDEX('Catalogue'!$B$3:$B$82,MATCH($D434,'Catalogue'!$A$3:$A$82,0)),""))</f>
        <v/>
      </c>
      <c r="I434" s="15">
        <f>IF($D434="","",IFERROR("Ø"&amp;INDEX('Catalogue'!$C$3:$C$82,MATCH($D434,'Catalogue'!$A$3:$A$82,0))&amp;" × "&amp;INDEX('Catalogue'!$D$3:$D$82,MATCH($D434,'Catalogue'!$A$3:$A$82,0)),""))</f>
        <v/>
      </c>
      <c r="J434" s="19">
        <f>IF($E434="","",IFERROR(INDEX('Stock by lot'!$G$3:$G$302,MATCH($E434,'Stock by lot'!$F$3:$F$302,0)),""))</f>
        <v/>
      </c>
      <c r="K434" s="15">
        <f>IF($E434="","",IF($J434="","Lot not in stock",IF(AND($A434&lt;&gt;"",$J434&lt;$A434),"Expired on the day","OK")))</f>
        <v/>
      </c>
      <c r="L434" s="14">
        <f>IF(OR($E434="",'Lot trace'!$B$4=""),"",IF($E434='Lot trace'!$B$4,COUNTIF($E$3:$E434,'Lot trace'!$B$4),""))</f>
        <v/>
      </c>
    </row>
    <row r="435">
      <c r="A435" s="5" t="n"/>
      <c r="B435" s="4" t="n"/>
      <c r="C435" s="18" t="n"/>
      <c r="D435" s="4" t="n"/>
      <c r="E435" s="18" t="n"/>
      <c r="F435" s="4" t="n"/>
      <c r="G435" s="4" t="n"/>
      <c r="H435" s="15">
        <f>IF($D435="","",IFERROR(INDEX('Catalogue'!$B$3:$B$82,MATCH($D435,'Catalogue'!$A$3:$A$82,0)),""))</f>
        <v/>
      </c>
      <c r="I435" s="15">
        <f>IF($D435="","",IFERROR("Ø"&amp;INDEX('Catalogue'!$C$3:$C$82,MATCH($D435,'Catalogue'!$A$3:$A$82,0))&amp;" × "&amp;INDEX('Catalogue'!$D$3:$D$82,MATCH($D435,'Catalogue'!$A$3:$A$82,0)),""))</f>
        <v/>
      </c>
      <c r="J435" s="19">
        <f>IF($E435="","",IFERROR(INDEX('Stock by lot'!$G$3:$G$302,MATCH($E435,'Stock by lot'!$F$3:$F$302,0)),""))</f>
        <v/>
      </c>
      <c r="K435" s="15">
        <f>IF($E435="","",IF($J435="","Lot not in stock",IF(AND($A435&lt;&gt;"",$J435&lt;$A435),"Expired on the day","OK")))</f>
        <v/>
      </c>
      <c r="L435" s="14">
        <f>IF(OR($E435="",'Lot trace'!$B$4=""),"",IF($E435='Lot trace'!$B$4,COUNTIF($E$3:$E435,'Lot trace'!$B$4),""))</f>
        <v/>
      </c>
    </row>
    <row r="436">
      <c r="A436" s="5" t="n"/>
      <c r="B436" s="4" t="n"/>
      <c r="C436" s="18" t="n"/>
      <c r="D436" s="4" t="n"/>
      <c r="E436" s="18" t="n"/>
      <c r="F436" s="4" t="n"/>
      <c r="G436" s="4" t="n"/>
      <c r="H436" s="15">
        <f>IF($D436="","",IFERROR(INDEX('Catalogue'!$B$3:$B$82,MATCH($D436,'Catalogue'!$A$3:$A$82,0)),""))</f>
        <v/>
      </c>
      <c r="I436" s="15">
        <f>IF($D436="","",IFERROR("Ø"&amp;INDEX('Catalogue'!$C$3:$C$82,MATCH($D436,'Catalogue'!$A$3:$A$82,0))&amp;" × "&amp;INDEX('Catalogue'!$D$3:$D$82,MATCH($D436,'Catalogue'!$A$3:$A$82,0)),""))</f>
        <v/>
      </c>
      <c r="J436" s="19">
        <f>IF($E436="","",IFERROR(INDEX('Stock by lot'!$G$3:$G$302,MATCH($E436,'Stock by lot'!$F$3:$F$302,0)),""))</f>
        <v/>
      </c>
      <c r="K436" s="15">
        <f>IF($E436="","",IF($J436="","Lot not in stock",IF(AND($A436&lt;&gt;"",$J436&lt;$A436),"Expired on the day","OK")))</f>
        <v/>
      </c>
      <c r="L436" s="14">
        <f>IF(OR($E436="",'Lot trace'!$B$4=""),"",IF($E436='Lot trace'!$B$4,COUNTIF($E$3:$E436,'Lot trace'!$B$4),""))</f>
        <v/>
      </c>
    </row>
    <row r="437">
      <c r="A437" s="5" t="n"/>
      <c r="B437" s="4" t="n"/>
      <c r="C437" s="18" t="n"/>
      <c r="D437" s="4" t="n"/>
      <c r="E437" s="18" t="n"/>
      <c r="F437" s="4" t="n"/>
      <c r="G437" s="4" t="n"/>
      <c r="H437" s="15">
        <f>IF($D437="","",IFERROR(INDEX('Catalogue'!$B$3:$B$82,MATCH($D437,'Catalogue'!$A$3:$A$82,0)),""))</f>
        <v/>
      </c>
      <c r="I437" s="15">
        <f>IF($D437="","",IFERROR("Ø"&amp;INDEX('Catalogue'!$C$3:$C$82,MATCH($D437,'Catalogue'!$A$3:$A$82,0))&amp;" × "&amp;INDEX('Catalogue'!$D$3:$D$82,MATCH($D437,'Catalogue'!$A$3:$A$82,0)),""))</f>
        <v/>
      </c>
      <c r="J437" s="19">
        <f>IF($E437="","",IFERROR(INDEX('Stock by lot'!$G$3:$G$302,MATCH($E437,'Stock by lot'!$F$3:$F$302,0)),""))</f>
        <v/>
      </c>
      <c r="K437" s="15">
        <f>IF($E437="","",IF($J437="","Lot not in stock",IF(AND($A437&lt;&gt;"",$J437&lt;$A437),"Expired on the day","OK")))</f>
        <v/>
      </c>
      <c r="L437" s="14">
        <f>IF(OR($E437="",'Lot trace'!$B$4=""),"",IF($E437='Lot trace'!$B$4,COUNTIF($E$3:$E437,'Lot trace'!$B$4),""))</f>
        <v/>
      </c>
    </row>
    <row r="438">
      <c r="A438" s="5" t="n"/>
      <c r="B438" s="4" t="n"/>
      <c r="C438" s="18" t="n"/>
      <c r="D438" s="4" t="n"/>
      <c r="E438" s="18" t="n"/>
      <c r="F438" s="4" t="n"/>
      <c r="G438" s="4" t="n"/>
      <c r="H438" s="15">
        <f>IF($D438="","",IFERROR(INDEX('Catalogue'!$B$3:$B$82,MATCH($D438,'Catalogue'!$A$3:$A$82,0)),""))</f>
        <v/>
      </c>
      <c r="I438" s="15">
        <f>IF($D438="","",IFERROR("Ø"&amp;INDEX('Catalogue'!$C$3:$C$82,MATCH($D438,'Catalogue'!$A$3:$A$82,0))&amp;" × "&amp;INDEX('Catalogue'!$D$3:$D$82,MATCH($D438,'Catalogue'!$A$3:$A$82,0)),""))</f>
        <v/>
      </c>
      <c r="J438" s="19">
        <f>IF($E438="","",IFERROR(INDEX('Stock by lot'!$G$3:$G$302,MATCH($E438,'Stock by lot'!$F$3:$F$302,0)),""))</f>
        <v/>
      </c>
      <c r="K438" s="15">
        <f>IF($E438="","",IF($J438="","Lot not in stock",IF(AND($A438&lt;&gt;"",$J438&lt;$A438),"Expired on the day","OK")))</f>
        <v/>
      </c>
      <c r="L438" s="14">
        <f>IF(OR($E438="",'Lot trace'!$B$4=""),"",IF($E438='Lot trace'!$B$4,COUNTIF($E$3:$E438,'Lot trace'!$B$4),""))</f>
        <v/>
      </c>
    </row>
    <row r="439">
      <c r="A439" s="5" t="n"/>
      <c r="B439" s="4" t="n"/>
      <c r="C439" s="18" t="n"/>
      <c r="D439" s="4" t="n"/>
      <c r="E439" s="18" t="n"/>
      <c r="F439" s="4" t="n"/>
      <c r="G439" s="4" t="n"/>
      <c r="H439" s="15">
        <f>IF($D439="","",IFERROR(INDEX('Catalogue'!$B$3:$B$82,MATCH($D439,'Catalogue'!$A$3:$A$82,0)),""))</f>
        <v/>
      </c>
      <c r="I439" s="15">
        <f>IF($D439="","",IFERROR("Ø"&amp;INDEX('Catalogue'!$C$3:$C$82,MATCH($D439,'Catalogue'!$A$3:$A$82,0))&amp;" × "&amp;INDEX('Catalogue'!$D$3:$D$82,MATCH($D439,'Catalogue'!$A$3:$A$82,0)),""))</f>
        <v/>
      </c>
      <c r="J439" s="19">
        <f>IF($E439="","",IFERROR(INDEX('Stock by lot'!$G$3:$G$302,MATCH($E439,'Stock by lot'!$F$3:$F$302,0)),""))</f>
        <v/>
      </c>
      <c r="K439" s="15">
        <f>IF($E439="","",IF($J439="","Lot not in stock",IF(AND($A439&lt;&gt;"",$J439&lt;$A439),"Expired on the day","OK")))</f>
        <v/>
      </c>
      <c r="L439" s="14">
        <f>IF(OR($E439="",'Lot trace'!$B$4=""),"",IF($E439='Lot trace'!$B$4,COUNTIF($E$3:$E439,'Lot trace'!$B$4),""))</f>
        <v/>
      </c>
    </row>
    <row r="440">
      <c r="A440" s="5" t="n"/>
      <c r="B440" s="4" t="n"/>
      <c r="C440" s="18" t="n"/>
      <c r="D440" s="4" t="n"/>
      <c r="E440" s="18" t="n"/>
      <c r="F440" s="4" t="n"/>
      <c r="G440" s="4" t="n"/>
      <c r="H440" s="15">
        <f>IF($D440="","",IFERROR(INDEX('Catalogue'!$B$3:$B$82,MATCH($D440,'Catalogue'!$A$3:$A$82,0)),""))</f>
        <v/>
      </c>
      <c r="I440" s="15">
        <f>IF($D440="","",IFERROR("Ø"&amp;INDEX('Catalogue'!$C$3:$C$82,MATCH($D440,'Catalogue'!$A$3:$A$82,0))&amp;" × "&amp;INDEX('Catalogue'!$D$3:$D$82,MATCH($D440,'Catalogue'!$A$3:$A$82,0)),""))</f>
        <v/>
      </c>
      <c r="J440" s="19">
        <f>IF($E440="","",IFERROR(INDEX('Stock by lot'!$G$3:$G$302,MATCH($E440,'Stock by lot'!$F$3:$F$302,0)),""))</f>
        <v/>
      </c>
      <c r="K440" s="15">
        <f>IF($E440="","",IF($J440="","Lot not in stock",IF(AND($A440&lt;&gt;"",$J440&lt;$A440),"Expired on the day","OK")))</f>
        <v/>
      </c>
      <c r="L440" s="14">
        <f>IF(OR($E440="",'Lot trace'!$B$4=""),"",IF($E440='Lot trace'!$B$4,COUNTIF($E$3:$E440,'Lot trace'!$B$4),""))</f>
        <v/>
      </c>
    </row>
    <row r="441">
      <c r="A441" s="5" t="n"/>
      <c r="B441" s="4" t="n"/>
      <c r="C441" s="18" t="n"/>
      <c r="D441" s="4" t="n"/>
      <c r="E441" s="18" t="n"/>
      <c r="F441" s="4" t="n"/>
      <c r="G441" s="4" t="n"/>
      <c r="H441" s="15">
        <f>IF($D441="","",IFERROR(INDEX('Catalogue'!$B$3:$B$82,MATCH($D441,'Catalogue'!$A$3:$A$82,0)),""))</f>
        <v/>
      </c>
      <c r="I441" s="15">
        <f>IF($D441="","",IFERROR("Ø"&amp;INDEX('Catalogue'!$C$3:$C$82,MATCH($D441,'Catalogue'!$A$3:$A$82,0))&amp;" × "&amp;INDEX('Catalogue'!$D$3:$D$82,MATCH($D441,'Catalogue'!$A$3:$A$82,0)),""))</f>
        <v/>
      </c>
      <c r="J441" s="19">
        <f>IF($E441="","",IFERROR(INDEX('Stock by lot'!$G$3:$G$302,MATCH($E441,'Stock by lot'!$F$3:$F$302,0)),""))</f>
        <v/>
      </c>
      <c r="K441" s="15">
        <f>IF($E441="","",IF($J441="","Lot not in stock",IF(AND($A441&lt;&gt;"",$J441&lt;$A441),"Expired on the day","OK")))</f>
        <v/>
      </c>
      <c r="L441" s="14">
        <f>IF(OR($E441="",'Lot trace'!$B$4=""),"",IF($E441='Lot trace'!$B$4,COUNTIF($E$3:$E441,'Lot trace'!$B$4),""))</f>
        <v/>
      </c>
    </row>
    <row r="442">
      <c r="A442" s="5" t="n"/>
      <c r="B442" s="4" t="n"/>
      <c r="C442" s="18" t="n"/>
      <c r="D442" s="4" t="n"/>
      <c r="E442" s="18" t="n"/>
      <c r="F442" s="4" t="n"/>
      <c r="G442" s="4" t="n"/>
      <c r="H442" s="15">
        <f>IF($D442="","",IFERROR(INDEX('Catalogue'!$B$3:$B$82,MATCH($D442,'Catalogue'!$A$3:$A$82,0)),""))</f>
        <v/>
      </c>
      <c r="I442" s="15">
        <f>IF($D442="","",IFERROR("Ø"&amp;INDEX('Catalogue'!$C$3:$C$82,MATCH($D442,'Catalogue'!$A$3:$A$82,0))&amp;" × "&amp;INDEX('Catalogue'!$D$3:$D$82,MATCH($D442,'Catalogue'!$A$3:$A$82,0)),""))</f>
        <v/>
      </c>
      <c r="J442" s="19">
        <f>IF($E442="","",IFERROR(INDEX('Stock by lot'!$G$3:$G$302,MATCH($E442,'Stock by lot'!$F$3:$F$302,0)),""))</f>
        <v/>
      </c>
      <c r="K442" s="15">
        <f>IF($E442="","",IF($J442="","Lot not in stock",IF(AND($A442&lt;&gt;"",$J442&lt;$A442),"Expired on the day","OK")))</f>
        <v/>
      </c>
      <c r="L442" s="14">
        <f>IF(OR($E442="",'Lot trace'!$B$4=""),"",IF($E442='Lot trace'!$B$4,COUNTIF($E$3:$E442,'Lot trace'!$B$4),""))</f>
        <v/>
      </c>
    </row>
    <row r="443">
      <c r="A443" s="5" t="n"/>
      <c r="B443" s="4" t="n"/>
      <c r="C443" s="18" t="n"/>
      <c r="D443" s="4" t="n"/>
      <c r="E443" s="18" t="n"/>
      <c r="F443" s="4" t="n"/>
      <c r="G443" s="4" t="n"/>
      <c r="H443" s="15">
        <f>IF($D443="","",IFERROR(INDEX('Catalogue'!$B$3:$B$82,MATCH($D443,'Catalogue'!$A$3:$A$82,0)),""))</f>
        <v/>
      </c>
      <c r="I443" s="15">
        <f>IF($D443="","",IFERROR("Ø"&amp;INDEX('Catalogue'!$C$3:$C$82,MATCH($D443,'Catalogue'!$A$3:$A$82,0))&amp;" × "&amp;INDEX('Catalogue'!$D$3:$D$82,MATCH($D443,'Catalogue'!$A$3:$A$82,0)),""))</f>
        <v/>
      </c>
      <c r="J443" s="19">
        <f>IF($E443="","",IFERROR(INDEX('Stock by lot'!$G$3:$G$302,MATCH($E443,'Stock by lot'!$F$3:$F$302,0)),""))</f>
        <v/>
      </c>
      <c r="K443" s="15">
        <f>IF($E443="","",IF($J443="","Lot not in stock",IF(AND($A443&lt;&gt;"",$J443&lt;$A443),"Expired on the day","OK")))</f>
        <v/>
      </c>
      <c r="L443" s="14">
        <f>IF(OR($E443="",'Lot trace'!$B$4=""),"",IF($E443='Lot trace'!$B$4,COUNTIF($E$3:$E443,'Lot trace'!$B$4),""))</f>
        <v/>
      </c>
    </row>
    <row r="444">
      <c r="A444" s="5" t="n"/>
      <c r="B444" s="4" t="n"/>
      <c r="C444" s="18" t="n"/>
      <c r="D444" s="4" t="n"/>
      <c r="E444" s="18" t="n"/>
      <c r="F444" s="4" t="n"/>
      <c r="G444" s="4" t="n"/>
      <c r="H444" s="15">
        <f>IF($D444="","",IFERROR(INDEX('Catalogue'!$B$3:$B$82,MATCH($D444,'Catalogue'!$A$3:$A$82,0)),""))</f>
        <v/>
      </c>
      <c r="I444" s="15">
        <f>IF($D444="","",IFERROR("Ø"&amp;INDEX('Catalogue'!$C$3:$C$82,MATCH($D444,'Catalogue'!$A$3:$A$82,0))&amp;" × "&amp;INDEX('Catalogue'!$D$3:$D$82,MATCH($D444,'Catalogue'!$A$3:$A$82,0)),""))</f>
        <v/>
      </c>
      <c r="J444" s="19">
        <f>IF($E444="","",IFERROR(INDEX('Stock by lot'!$G$3:$G$302,MATCH($E444,'Stock by lot'!$F$3:$F$302,0)),""))</f>
        <v/>
      </c>
      <c r="K444" s="15">
        <f>IF($E444="","",IF($J444="","Lot not in stock",IF(AND($A444&lt;&gt;"",$J444&lt;$A444),"Expired on the day","OK")))</f>
        <v/>
      </c>
      <c r="L444" s="14">
        <f>IF(OR($E444="",'Lot trace'!$B$4=""),"",IF($E444='Lot trace'!$B$4,COUNTIF($E$3:$E444,'Lot trace'!$B$4),""))</f>
        <v/>
      </c>
    </row>
    <row r="445">
      <c r="A445" s="5" t="n"/>
      <c r="B445" s="4" t="n"/>
      <c r="C445" s="18" t="n"/>
      <c r="D445" s="4" t="n"/>
      <c r="E445" s="18" t="n"/>
      <c r="F445" s="4" t="n"/>
      <c r="G445" s="4" t="n"/>
      <c r="H445" s="15">
        <f>IF($D445="","",IFERROR(INDEX('Catalogue'!$B$3:$B$82,MATCH($D445,'Catalogue'!$A$3:$A$82,0)),""))</f>
        <v/>
      </c>
      <c r="I445" s="15">
        <f>IF($D445="","",IFERROR("Ø"&amp;INDEX('Catalogue'!$C$3:$C$82,MATCH($D445,'Catalogue'!$A$3:$A$82,0))&amp;" × "&amp;INDEX('Catalogue'!$D$3:$D$82,MATCH($D445,'Catalogue'!$A$3:$A$82,0)),""))</f>
        <v/>
      </c>
      <c r="J445" s="19">
        <f>IF($E445="","",IFERROR(INDEX('Stock by lot'!$G$3:$G$302,MATCH($E445,'Stock by lot'!$F$3:$F$302,0)),""))</f>
        <v/>
      </c>
      <c r="K445" s="15">
        <f>IF($E445="","",IF($J445="","Lot not in stock",IF(AND($A445&lt;&gt;"",$J445&lt;$A445),"Expired on the day","OK")))</f>
        <v/>
      </c>
      <c r="L445" s="14">
        <f>IF(OR($E445="",'Lot trace'!$B$4=""),"",IF($E445='Lot trace'!$B$4,COUNTIF($E$3:$E445,'Lot trace'!$B$4),""))</f>
        <v/>
      </c>
    </row>
    <row r="446">
      <c r="A446" s="5" t="n"/>
      <c r="B446" s="4" t="n"/>
      <c r="C446" s="18" t="n"/>
      <c r="D446" s="4" t="n"/>
      <c r="E446" s="18" t="n"/>
      <c r="F446" s="4" t="n"/>
      <c r="G446" s="4" t="n"/>
      <c r="H446" s="15">
        <f>IF($D446="","",IFERROR(INDEX('Catalogue'!$B$3:$B$82,MATCH($D446,'Catalogue'!$A$3:$A$82,0)),""))</f>
        <v/>
      </c>
      <c r="I446" s="15">
        <f>IF($D446="","",IFERROR("Ø"&amp;INDEX('Catalogue'!$C$3:$C$82,MATCH($D446,'Catalogue'!$A$3:$A$82,0))&amp;" × "&amp;INDEX('Catalogue'!$D$3:$D$82,MATCH($D446,'Catalogue'!$A$3:$A$82,0)),""))</f>
        <v/>
      </c>
      <c r="J446" s="19">
        <f>IF($E446="","",IFERROR(INDEX('Stock by lot'!$G$3:$G$302,MATCH($E446,'Stock by lot'!$F$3:$F$302,0)),""))</f>
        <v/>
      </c>
      <c r="K446" s="15">
        <f>IF($E446="","",IF($J446="","Lot not in stock",IF(AND($A446&lt;&gt;"",$J446&lt;$A446),"Expired on the day","OK")))</f>
        <v/>
      </c>
      <c r="L446" s="14">
        <f>IF(OR($E446="",'Lot trace'!$B$4=""),"",IF($E446='Lot trace'!$B$4,COUNTIF($E$3:$E446,'Lot trace'!$B$4),""))</f>
        <v/>
      </c>
    </row>
    <row r="447">
      <c r="A447" s="5" t="n"/>
      <c r="B447" s="4" t="n"/>
      <c r="C447" s="18" t="n"/>
      <c r="D447" s="4" t="n"/>
      <c r="E447" s="18" t="n"/>
      <c r="F447" s="4" t="n"/>
      <c r="G447" s="4" t="n"/>
      <c r="H447" s="15">
        <f>IF($D447="","",IFERROR(INDEX('Catalogue'!$B$3:$B$82,MATCH($D447,'Catalogue'!$A$3:$A$82,0)),""))</f>
        <v/>
      </c>
      <c r="I447" s="15">
        <f>IF($D447="","",IFERROR("Ø"&amp;INDEX('Catalogue'!$C$3:$C$82,MATCH($D447,'Catalogue'!$A$3:$A$82,0))&amp;" × "&amp;INDEX('Catalogue'!$D$3:$D$82,MATCH($D447,'Catalogue'!$A$3:$A$82,0)),""))</f>
        <v/>
      </c>
      <c r="J447" s="19">
        <f>IF($E447="","",IFERROR(INDEX('Stock by lot'!$G$3:$G$302,MATCH($E447,'Stock by lot'!$F$3:$F$302,0)),""))</f>
        <v/>
      </c>
      <c r="K447" s="15">
        <f>IF($E447="","",IF($J447="","Lot not in stock",IF(AND($A447&lt;&gt;"",$J447&lt;$A447),"Expired on the day","OK")))</f>
        <v/>
      </c>
      <c r="L447" s="14">
        <f>IF(OR($E447="",'Lot trace'!$B$4=""),"",IF($E447='Lot trace'!$B$4,COUNTIF($E$3:$E447,'Lot trace'!$B$4),""))</f>
        <v/>
      </c>
    </row>
    <row r="448">
      <c r="A448" s="5" t="n"/>
      <c r="B448" s="4" t="n"/>
      <c r="C448" s="18" t="n"/>
      <c r="D448" s="4" t="n"/>
      <c r="E448" s="18" t="n"/>
      <c r="F448" s="4" t="n"/>
      <c r="G448" s="4" t="n"/>
      <c r="H448" s="15">
        <f>IF($D448="","",IFERROR(INDEX('Catalogue'!$B$3:$B$82,MATCH($D448,'Catalogue'!$A$3:$A$82,0)),""))</f>
        <v/>
      </c>
      <c r="I448" s="15">
        <f>IF($D448="","",IFERROR("Ø"&amp;INDEX('Catalogue'!$C$3:$C$82,MATCH($D448,'Catalogue'!$A$3:$A$82,0))&amp;" × "&amp;INDEX('Catalogue'!$D$3:$D$82,MATCH($D448,'Catalogue'!$A$3:$A$82,0)),""))</f>
        <v/>
      </c>
      <c r="J448" s="19">
        <f>IF($E448="","",IFERROR(INDEX('Stock by lot'!$G$3:$G$302,MATCH($E448,'Stock by lot'!$F$3:$F$302,0)),""))</f>
        <v/>
      </c>
      <c r="K448" s="15">
        <f>IF($E448="","",IF($J448="","Lot not in stock",IF(AND($A448&lt;&gt;"",$J448&lt;$A448),"Expired on the day","OK")))</f>
        <v/>
      </c>
      <c r="L448" s="14">
        <f>IF(OR($E448="",'Lot trace'!$B$4=""),"",IF($E448='Lot trace'!$B$4,COUNTIF($E$3:$E448,'Lot trace'!$B$4),""))</f>
        <v/>
      </c>
    </row>
    <row r="449">
      <c r="A449" s="5" t="n"/>
      <c r="B449" s="4" t="n"/>
      <c r="C449" s="18" t="n"/>
      <c r="D449" s="4" t="n"/>
      <c r="E449" s="18" t="n"/>
      <c r="F449" s="4" t="n"/>
      <c r="G449" s="4" t="n"/>
      <c r="H449" s="15">
        <f>IF($D449="","",IFERROR(INDEX('Catalogue'!$B$3:$B$82,MATCH($D449,'Catalogue'!$A$3:$A$82,0)),""))</f>
        <v/>
      </c>
      <c r="I449" s="15">
        <f>IF($D449="","",IFERROR("Ø"&amp;INDEX('Catalogue'!$C$3:$C$82,MATCH($D449,'Catalogue'!$A$3:$A$82,0))&amp;" × "&amp;INDEX('Catalogue'!$D$3:$D$82,MATCH($D449,'Catalogue'!$A$3:$A$82,0)),""))</f>
        <v/>
      </c>
      <c r="J449" s="19">
        <f>IF($E449="","",IFERROR(INDEX('Stock by lot'!$G$3:$G$302,MATCH($E449,'Stock by lot'!$F$3:$F$302,0)),""))</f>
        <v/>
      </c>
      <c r="K449" s="15">
        <f>IF($E449="","",IF($J449="","Lot not in stock",IF(AND($A449&lt;&gt;"",$J449&lt;$A449),"Expired on the day","OK")))</f>
        <v/>
      </c>
      <c r="L449" s="14">
        <f>IF(OR($E449="",'Lot trace'!$B$4=""),"",IF($E449='Lot trace'!$B$4,COUNTIF($E$3:$E449,'Lot trace'!$B$4),""))</f>
        <v/>
      </c>
    </row>
    <row r="450">
      <c r="A450" s="5" t="n"/>
      <c r="B450" s="4" t="n"/>
      <c r="C450" s="18" t="n"/>
      <c r="D450" s="4" t="n"/>
      <c r="E450" s="18" t="n"/>
      <c r="F450" s="4" t="n"/>
      <c r="G450" s="4" t="n"/>
      <c r="H450" s="15">
        <f>IF($D450="","",IFERROR(INDEX('Catalogue'!$B$3:$B$82,MATCH($D450,'Catalogue'!$A$3:$A$82,0)),""))</f>
        <v/>
      </c>
      <c r="I450" s="15">
        <f>IF($D450="","",IFERROR("Ø"&amp;INDEX('Catalogue'!$C$3:$C$82,MATCH($D450,'Catalogue'!$A$3:$A$82,0))&amp;" × "&amp;INDEX('Catalogue'!$D$3:$D$82,MATCH($D450,'Catalogue'!$A$3:$A$82,0)),""))</f>
        <v/>
      </c>
      <c r="J450" s="19">
        <f>IF($E450="","",IFERROR(INDEX('Stock by lot'!$G$3:$G$302,MATCH($E450,'Stock by lot'!$F$3:$F$302,0)),""))</f>
        <v/>
      </c>
      <c r="K450" s="15">
        <f>IF($E450="","",IF($J450="","Lot not in stock",IF(AND($A450&lt;&gt;"",$J450&lt;$A450),"Expired on the day","OK")))</f>
        <v/>
      </c>
      <c r="L450" s="14">
        <f>IF(OR($E450="",'Lot trace'!$B$4=""),"",IF($E450='Lot trace'!$B$4,COUNTIF($E$3:$E450,'Lot trace'!$B$4),""))</f>
        <v/>
      </c>
    </row>
    <row r="451">
      <c r="A451" s="5" t="n"/>
      <c r="B451" s="4" t="n"/>
      <c r="C451" s="18" t="n"/>
      <c r="D451" s="4" t="n"/>
      <c r="E451" s="18" t="n"/>
      <c r="F451" s="4" t="n"/>
      <c r="G451" s="4" t="n"/>
      <c r="H451" s="15">
        <f>IF($D451="","",IFERROR(INDEX('Catalogue'!$B$3:$B$82,MATCH($D451,'Catalogue'!$A$3:$A$82,0)),""))</f>
        <v/>
      </c>
      <c r="I451" s="15">
        <f>IF($D451="","",IFERROR("Ø"&amp;INDEX('Catalogue'!$C$3:$C$82,MATCH($D451,'Catalogue'!$A$3:$A$82,0))&amp;" × "&amp;INDEX('Catalogue'!$D$3:$D$82,MATCH($D451,'Catalogue'!$A$3:$A$82,0)),""))</f>
        <v/>
      </c>
      <c r="J451" s="19">
        <f>IF($E451="","",IFERROR(INDEX('Stock by lot'!$G$3:$G$302,MATCH($E451,'Stock by lot'!$F$3:$F$302,0)),""))</f>
        <v/>
      </c>
      <c r="K451" s="15">
        <f>IF($E451="","",IF($J451="","Lot not in stock",IF(AND($A451&lt;&gt;"",$J451&lt;$A451),"Expired on the day","OK")))</f>
        <v/>
      </c>
      <c r="L451" s="14">
        <f>IF(OR($E451="",'Lot trace'!$B$4=""),"",IF($E451='Lot trace'!$B$4,COUNTIF($E$3:$E451,'Lot trace'!$B$4),""))</f>
        <v/>
      </c>
    </row>
    <row r="452">
      <c r="A452" s="5" t="n"/>
      <c r="B452" s="4" t="n"/>
      <c r="C452" s="18" t="n"/>
      <c r="D452" s="4" t="n"/>
      <c r="E452" s="18" t="n"/>
      <c r="F452" s="4" t="n"/>
      <c r="G452" s="4" t="n"/>
      <c r="H452" s="15">
        <f>IF($D452="","",IFERROR(INDEX('Catalogue'!$B$3:$B$82,MATCH($D452,'Catalogue'!$A$3:$A$82,0)),""))</f>
        <v/>
      </c>
      <c r="I452" s="15">
        <f>IF($D452="","",IFERROR("Ø"&amp;INDEX('Catalogue'!$C$3:$C$82,MATCH($D452,'Catalogue'!$A$3:$A$82,0))&amp;" × "&amp;INDEX('Catalogue'!$D$3:$D$82,MATCH($D452,'Catalogue'!$A$3:$A$82,0)),""))</f>
        <v/>
      </c>
      <c r="J452" s="19">
        <f>IF($E452="","",IFERROR(INDEX('Stock by lot'!$G$3:$G$302,MATCH($E452,'Stock by lot'!$F$3:$F$302,0)),""))</f>
        <v/>
      </c>
      <c r="K452" s="15">
        <f>IF($E452="","",IF($J452="","Lot not in stock",IF(AND($A452&lt;&gt;"",$J452&lt;$A452),"Expired on the day","OK")))</f>
        <v/>
      </c>
      <c r="L452" s="14">
        <f>IF(OR($E452="",'Lot trace'!$B$4=""),"",IF($E452='Lot trace'!$B$4,COUNTIF($E$3:$E452,'Lot trace'!$B$4),""))</f>
        <v/>
      </c>
    </row>
    <row r="453">
      <c r="A453" s="5" t="n"/>
      <c r="B453" s="4" t="n"/>
      <c r="C453" s="18" t="n"/>
      <c r="D453" s="4" t="n"/>
      <c r="E453" s="18" t="n"/>
      <c r="F453" s="4" t="n"/>
      <c r="G453" s="4" t="n"/>
      <c r="H453" s="15">
        <f>IF($D453="","",IFERROR(INDEX('Catalogue'!$B$3:$B$82,MATCH($D453,'Catalogue'!$A$3:$A$82,0)),""))</f>
        <v/>
      </c>
      <c r="I453" s="15">
        <f>IF($D453="","",IFERROR("Ø"&amp;INDEX('Catalogue'!$C$3:$C$82,MATCH($D453,'Catalogue'!$A$3:$A$82,0))&amp;" × "&amp;INDEX('Catalogue'!$D$3:$D$82,MATCH($D453,'Catalogue'!$A$3:$A$82,0)),""))</f>
        <v/>
      </c>
      <c r="J453" s="19">
        <f>IF($E453="","",IFERROR(INDEX('Stock by lot'!$G$3:$G$302,MATCH($E453,'Stock by lot'!$F$3:$F$302,0)),""))</f>
        <v/>
      </c>
      <c r="K453" s="15">
        <f>IF($E453="","",IF($J453="","Lot not in stock",IF(AND($A453&lt;&gt;"",$J453&lt;$A453),"Expired on the day","OK")))</f>
        <v/>
      </c>
      <c r="L453" s="14">
        <f>IF(OR($E453="",'Lot trace'!$B$4=""),"",IF($E453='Lot trace'!$B$4,COUNTIF($E$3:$E453,'Lot trace'!$B$4),""))</f>
        <v/>
      </c>
    </row>
    <row r="454">
      <c r="A454" s="5" t="n"/>
      <c r="B454" s="4" t="n"/>
      <c r="C454" s="18" t="n"/>
      <c r="D454" s="4" t="n"/>
      <c r="E454" s="18" t="n"/>
      <c r="F454" s="4" t="n"/>
      <c r="G454" s="4" t="n"/>
      <c r="H454" s="15">
        <f>IF($D454="","",IFERROR(INDEX('Catalogue'!$B$3:$B$82,MATCH($D454,'Catalogue'!$A$3:$A$82,0)),""))</f>
        <v/>
      </c>
      <c r="I454" s="15">
        <f>IF($D454="","",IFERROR("Ø"&amp;INDEX('Catalogue'!$C$3:$C$82,MATCH($D454,'Catalogue'!$A$3:$A$82,0))&amp;" × "&amp;INDEX('Catalogue'!$D$3:$D$82,MATCH($D454,'Catalogue'!$A$3:$A$82,0)),""))</f>
        <v/>
      </c>
      <c r="J454" s="19">
        <f>IF($E454="","",IFERROR(INDEX('Stock by lot'!$G$3:$G$302,MATCH($E454,'Stock by lot'!$F$3:$F$302,0)),""))</f>
        <v/>
      </c>
      <c r="K454" s="15">
        <f>IF($E454="","",IF($J454="","Lot not in stock",IF(AND($A454&lt;&gt;"",$J454&lt;$A454),"Expired on the day","OK")))</f>
        <v/>
      </c>
      <c r="L454" s="14">
        <f>IF(OR($E454="",'Lot trace'!$B$4=""),"",IF($E454='Lot trace'!$B$4,COUNTIF($E$3:$E454,'Lot trace'!$B$4),""))</f>
        <v/>
      </c>
    </row>
    <row r="455">
      <c r="A455" s="5" t="n"/>
      <c r="B455" s="4" t="n"/>
      <c r="C455" s="18" t="n"/>
      <c r="D455" s="4" t="n"/>
      <c r="E455" s="18" t="n"/>
      <c r="F455" s="4" t="n"/>
      <c r="G455" s="4" t="n"/>
      <c r="H455" s="15">
        <f>IF($D455="","",IFERROR(INDEX('Catalogue'!$B$3:$B$82,MATCH($D455,'Catalogue'!$A$3:$A$82,0)),""))</f>
        <v/>
      </c>
      <c r="I455" s="15">
        <f>IF($D455="","",IFERROR("Ø"&amp;INDEX('Catalogue'!$C$3:$C$82,MATCH($D455,'Catalogue'!$A$3:$A$82,0))&amp;" × "&amp;INDEX('Catalogue'!$D$3:$D$82,MATCH($D455,'Catalogue'!$A$3:$A$82,0)),""))</f>
        <v/>
      </c>
      <c r="J455" s="19">
        <f>IF($E455="","",IFERROR(INDEX('Stock by lot'!$G$3:$G$302,MATCH($E455,'Stock by lot'!$F$3:$F$302,0)),""))</f>
        <v/>
      </c>
      <c r="K455" s="15">
        <f>IF($E455="","",IF($J455="","Lot not in stock",IF(AND($A455&lt;&gt;"",$J455&lt;$A455),"Expired on the day","OK")))</f>
        <v/>
      </c>
      <c r="L455" s="14">
        <f>IF(OR($E455="",'Lot trace'!$B$4=""),"",IF($E455='Lot trace'!$B$4,COUNTIF($E$3:$E455,'Lot trace'!$B$4),""))</f>
        <v/>
      </c>
    </row>
    <row r="456">
      <c r="A456" s="5" t="n"/>
      <c r="B456" s="4" t="n"/>
      <c r="C456" s="18" t="n"/>
      <c r="D456" s="4" t="n"/>
      <c r="E456" s="18" t="n"/>
      <c r="F456" s="4" t="n"/>
      <c r="G456" s="4" t="n"/>
      <c r="H456" s="15">
        <f>IF($D456="","",IFERROR(INDEX('Catalogue'!$B$3:$B$82,MATCH($D456,'Catalogue'!$A$3:$A$82,0)),""))</f>
        <v/>
      </c>
      <c r="I456" s="15">
        <f>IF($D456="","",IFERROR("Ø"&amp;INDEX('Catalogue'!$C$3:$C$82,MATCH($D456,'Catalogue'!$A$3:$A$82,0))&amp;" × "&amp;INDEX('Catalogue'!$D$3:$D$82,MATCH($D456,'Catalogue'!$A$3:$A$82,0)),""))</f>
        <v/>
      </c>
      <c r="J456" s="19">
        <f>IF($E456="","",IFERROR(INDEX('Stock by lot'!$G$3:$G$302,MATCH($E456,'Stock by lot'!$F$3:$F$302,0)),""))</f>
        <v/>
      </c>
      <c r="K456" s="15">
        <f>IF($E456="","",IF($J456="","Lot not in stock",IF(AND($A456&lt;&gt;"",$J456&lt;$A456),"Expired on the day","OK")))</f>
        <v/>
      </c>
      <c r="L456" s="14">
        <f>IF(OR($E456="",'Lot trace'!$B$4=""),"",IF($E456='Lot trace'!$B$4,COUNTIF($E$3:$E456,'Lot trace'!$B$4),""))</f>
        <v/>
      </c>
    </row>
    <row r="457">
      <c r="A457" s="5" t="n"/>
      <c r="B457" s="4" t="n"/>
      <c r="C457" s="18" t="n"/>
      <c r="D457" s="4" t="n"/>
      <c r="E457" s="18" t="n"/>
      <c r="F457" s="4" t="n"/>
      <c r="G457" s="4" t="n"/>
      <c r="H457" s="15">
        <f>IF($D457="","",IFERROR(INDEX('Catalogue'!$B$3:$B$82,MATCH($D457,'Catalogue'!$A$3:$A$82,0)),""))</f>
        <v/>
      </c>
      <c r="I457" s="15">
        <f>IF($D457="","",IFERROR("Ø"&amp;INDEX('Catalogue'!$C$3:$C$82,MATCH($D457,'Catalogue'!$A$3:$A$82,0))&amp;" × "&amp;INDEX('Catalogue'!$D$3:$D$82,MATCH($D457,'Catalogue'!$A$3:$A$82,0)),""))</f>
        <v/>
      </c>
      <c r="J457" s="19">
        <f>IF($E457="","",IFERROR(INDEX('Stock by lot'!$G$3:$G$302,MATCH($E457,'Stock by lot'!$F$3:$F$302,0)),""))</f>
        <v/>
      </c>
      <c r="K457" s="15">
        <f>IF($E457="","",IF($J457="","Lot not in stock",IF(AND($A457&lt;&gt;"",$J457&lt;$A457),"Expired on the day","OK")))</f>
        <v/>
      </c>
      <c r="L457" s="14">
        <f>IF(OR($E457="",'Lot trace'!$B$4=""),"",IF($E457='Lot trace'!$B$4,COUNTIF($E$3:$E457,'Lot trace'!$B$4),""))</f>
        <v/>
      </c>
    </row>
    <row r="458">
      <c r="A458" s="5" t="n"/>
      <c r="B458" s="4" t="n"/>
      <c r="C458" s="18" t="n"/>
      <c r="D458" s="4" t="n"/>
      <c r="E458" s="18" t="n"/>
      <c r="F458" s="4" t="n"/>
      <c r="G458" s="4" t="n"/>
      <c r="H458" s="15">
        <f>IF($D458="","",IFERROR(INDEX('Catalogue'!$B$3:$B$82,MATCH($D458,'Catalogue'!$A$3:$A$82,0)),""))</f>
        <v/>
      </c>
      <c r="I458" s="15">
        <f>IF($D458="","",IFERROR("Ø"&amp;INDEX('Catalogue'!$C$3:$C$82,MATCH($D458,'Catalogue'!$A$3:$A$82,0))&amp;" × "&amp;INDEX('Catalogue'!$D$3:$D$82,MATCH($D458,'Catalogue'!$A$3:$A$82,0)),""))</f>
        <v/>
      </c>
      <c r="J458" s="19">
        <f>IF($E458="","",IFERROR(INDEX('Stock by lot'!$G$3:$G$302,MATCH($E458,'Stock by lot'!$F$3:$F$302,0)),""))</f>
        <v/>
      </c>
      <c r="K458" s="15">
        <f>IF($E458="","",IF($J458="","Lot not in stock",IF(AND($A458&lt;&gt;"",$J458&lt;$A458),"Expired on the day","OK")))</f>
        <v/>
      </c>
      <c r="L458" s="14">
        <f>IF(OR($E458="",'Lot trace'!$B$4=""),"",IF($E458='Lot trace'!$B$4,COUNTIF($E$3:$E458,'Lot trace'!$B$4),""))</f>
        <v/>
      </c>
    </row>
    <row r="459">
      <c r="A459" s="5" t="n"/>
      <c r="B459" s="4" t="n"/>
      <c r="C459" s="18" t="n"/>
      <c r="D459" s="4" t="n"/>
      <c r="E459" s="18" t="n"/>
      <c r="F459" s="4" t="n"/>
      <c r="G459" s="4" t="n"/>
      <c r="H459" s="15">
        <f>IF($D459="","",IFERROR(INDEX('Catalogue'!$B$3:$B$82,MATCH($D459,'Catalogue'!$A$3:$A$82,0)),""))</f>
        <v/>
      </c>
      <c r="I459" s="15">
        <f>IF($D459="","",IFERROR("Ø"&amp;INDEX('Catalogue'!$C$3:$C$82,MATCH($D459,'Catalogue'!$A$3:$A$82,0))&amp;" × "&amp;INDEX('Catalogue'!$D$3:$D$82,MATCH($D459,'Catalogue'!$A$3:$A$82,0)),""))</f>
        <v/>
      </c>
      <c r="J459" s="19">
        <f>IF($E459="","",IFERROR(INDEX('Stock by lot'!$G$3:$G$302,MATCH($E459,'Stock by lot'!$F$3:$F$302,0)),""))</f>
        <v/>
      </c>
      <c r="K459" s="15">
        <f>IF($E459="","",IF($J459="","Lot not in stock",IF(AND($A459&lt;&gt;"",$J459&lt;$A459),"Expired on the day","OK")))</f>
        <v/>
      </c>
      <c r="L459" s="14">
        <f>IF(OR($E459="",'Lot trace'!$B$4=""),"",IF($E459='Lot trace'!$B$4,COUNTIF($E$3:$E459,'Lot trace'!$B$4),""))</f>
        <v/>
      </c>
    </row>
    <row r="460">
      <c r="A460" s="5" t="n"/>
      <c r="B460" s="4" t="n"/>
      <c r="C460" s="18" t="n"/>
      <c r="D460" s="4" t="n"/>
      <c r="E460" s="18" t="n"/>
      <c r="F460" s="4" t="n"/>
      <c r="G460" s="4" t="n"/>
      <c r="H460" s="15">
        <f>IF($D460="","",IFERROR(INDEX('Catalogue'!$B$3:$B$82,MATCH($D460,'Catalogue'!$A$3:$A$82,0)),""))</f>
        <v/>
      </c>
      <c r="I460" s="15">
        <f>IF($D460="","",IFERROR("Ø"&amp;INDEX('Catalogue'!$C$3:$C$82,MATCH($D460,'Catalogue'!$A$3:$A$82,0))&amp;" × "&amp;INDEX('Catalogue'!$D$3:$D$82,MATCH($D460,'Catalogue'!$A$3:$A$82,0)),""))</f>
        <v/>
      </c>
      <c r="J460" s="19">
        <f>IF($E460="","",IFERROR(INDEX('Stock by lot'!$G$3:$G$302,MATCH($E460,'Stock by lot'!$F$3:$F$302,0)),""))</f>
        <v/>
      </c>
      <c r="K460" s="15">
        <f>IF($E460="","",IF($J460="","Lot not in stock",IF(AND($A460&lt;&gt;"",$J460&lt;$A460),"Expired on the day","OK")))</f>
        <v/>
      </c>
      <c r="L460" s="14">
        <f>IF(OR($E460="",'Lot trace'!$B$4=""),"",IF($E460='Lot trace'!$B$4,COUNTIF($E$3:$E460,'Lot trace'!$B$4),""))</f>
        <v/>
      </c>
    </row>
    <row r="461">
      <c r="A461" s="5" t="n"/>
      <c r="B461" s="4" t="n"/>
      <c r="C461" s="18" t="n"/>
      <c r="D461" s="4" t="n"/>
      <c r="E461" s="18" t="n"/>
      <c r="F461" s="4" t="n"/>
      <c r="G461" s="4" t="n"/>
      <c r="H461" s="15">
        <f>IF($D461="","",IFERROR(INDEX('Catalogue'!$B$3:$B$82,MATCH($D461,'Catalogue'!$A$3:$A$82,0)),""))</f>
        <v/>
      </c>
      <c r="I461" s="15">
        <f>IF($D461="","",IFERROR("Ø"&amp;INDEX('Catalogue'!$C$3:$C$82,MATCH($D461,'Catalogue'!$A$3:$A$82,0))&amp;" × "&amp;INDEX('Catalogue'!$D$3:$D$82,MATCH($D461,'Catalogue'!$A$3:$A$82,0)),""))</f>
        <v/>
      </c>
      <c r="J461" s="19">
        <f>IF($E461="","",IFERROR(INDEX('Stock by lot'!$G$3:$G$302,MATCH($E461,'Stock by lot'!$F$3:$F$302,0)),""))</f>
        <v/>
      </c>
      <c r="K461" s="15">
        <f>IF($E461="","",IF($J461="","Lot not in stock",IF(AND($A461&lt;&gt;"",$J461&lt;$A461),"Expired on the day","OK")))</f>
        <v/>
      </c>
      <c r="L461" s="14">
        <f>IF(OR($E461="",'Lot trace'!$B$4=""),"",IF($E461='Lot trace'!$B$4,COUNTIF($E$3:$E461,'Lot trace'!$B$4),""))</f>
        <v/>
      </c>
    </row>
    <row r="462">
      <c r="A462" s="5" t="n"/>
      <c r="B462" s="4" t="n"/>
      <c r="C462" s="18" t="n"/>
      <c r="D462" s="4" t="n"/>
      <c r="E462" s="18" t="n"/>
      <c r="F462" s="4" t="n"/>
      <c r="G462" s="4" t="n"/>
      <c r="H462" s="15">
        <f>IF($D462="","",IFERROR(INDEX('Catalogue'!$B$3:$B$82,MATCH($D462,'Catalogue'!$A$3:$A$82,0)),""))</f>
        <v/>
      </c>
      <c r="I462" s="15">
        <f>IF($D462="","",IFERROR("Ø"&amp;INDEX('Catalogue'!$C$3:$C$82,MATCH($D462,'Catalogue'!$A$3:$A$82,0))&amp;" × "&amp;INDEX('Catalogue'!$D$3:$D$82,MATCH($D462,'Catalogue'!$A$3:$A$82,0)),""))</f>
        <v/>
      </c>
      <c r="J462" s="19">
        <f>IF($E462="","",IFERROR(INDEX('Stock by lot'!$G$3:$G$302,MATCH($E462,'Stock by lot'!$F$3:$F$302,0)),""))</f>
        <v/>
      </c>
      <c r="K462" s="15">
        <f>IF($E462="","",IF($J462="","Lot not in stock",IF(AND($A462&lt;&gt;"",$J462&lt;$A462),"Expired on the day","OK")))</f>
        <v/>
      </c>
      <c r="L462" s="14">
        <f>IF(OR($E462="",'Lot trace'!$B$4=""),"",IF($E462='Lot trace'!$B$4,COUNTIF($E$3:$E462,'Lot trace'!$B$4),""))</f>
        <v/>
      </c>
    </row>
    <row r="463">
      <c r="A463" s="5" t="n"/>
      <c r="B463" s="4" t="n"/>
      <c r="C463" s="18" t="n"/>
      <c r="D463" s="4" t="n"/>
      <c r="E463" s="18" t="n"/>
      <c r="F463" s="4" t="n"/>
      <c r="G463" s="4" t="n"/>
      <c r="H463" s="15">
        <f>IF($D463="","",IFERROR(INDEX('Catalogue'!$B$3:$B$82,MATCH($D463,'Catalogue'!$A$3:$A$82,0)),""))</f>
        <v/>
      </c>
      <c r="I463" s="15">
        <f>IF($D463="","",IFERROR("Ø"&amp;INDEX('Catalogue'!$C$3:$C$82,MATCH($D463,'Catalogue'!$A$3:$A$82,0))&amp;" × "&amp;INDEX('Catalogue'!$D$3:$D$82,MATCH($D463,'Catalogue'!$A$3:$A$82,0)),""))</f>
        <v/>
      </c>
      <c r="J463" s="19">
        <f>IF($E463="","",IFERROR(INDEX('Stock by lot'!$G$3:$G$302,MATCH($E463,'Stock by lot'!$F$3:$F$302,0)),""))</f>
        <v/>
      </c>
      <c r="K463" s="15">
        <f>IF($E463="","",IF($J463="","Lot not in stock",IF(AND($A463&lt;&gt;"",$J463&lt;$A463),"Expired on the day","OK")))</f>
        <v/>
      </c>
      <c r="L463" s="14">
        <f>IF(OR($E463="",'Lot trace'!$B$4=""),"",IF($E463='Lot trace'!$B$4,COUNTIF($E$3:$E463,'Lot trace'!$B$4),""))</f>
        <v/>
      </c>
    </row>
    <row r="464">
      <c r="A464" s="5" t="n"/>
      <c r="B464" s="4" t="n"/>
      <c r="C464" s="18" t="n"/>
      <c r="D464" s="4" t="n"/>
      <c r="E464" s="18" t="n"/>
      <c r="F464" s="4" t="n"/>
      <c r="G464" s="4" t="n"/>
      <c r="H464" s="15">
        <f>IF($D464="","",IFERROR(INDEX('Catalogue'!$B$3:$B$82,MATCH($D464,'Catalogue'!$A$3:$A$82,0)),""))</f>
        <v/>
      </c>
      <c r="I464" s="15">
        <f>IF($D464="","",IFERROR("Ø"&amp;INDEX('Catalogue'!$C$3:$C$82,MATCH($D464,'Catalogue'!$A$3:$A$82,0))&amp;" × "&amp;INDEX('Catalogue'!$D$3:$D$82,MATCH($D464,'Catalogue'!$A$3:$A$82,0)),""))</f>
        <v/>
      </c>
      <c r="J464" s="19">
        <f>IF($E464="","",IFERROR(INDEX('Stock by lot'!$G$3:$G$302,MATCH($E464,'Stock by lot'!$F$3:$F$302,0)),""))</f>
        <v/>
      </c>
      <c r="K464" s="15">
        <f>IF($E464="","",IF($J464="","Lot not in stock",IF(AND($A464&lt;&gt;"",$J464&lt;$A464),"Expired on the day","OK")))</f>
        <v/>
      </c>
      <c r="L464" s="14">
        <f>IF(OR($E464="",'Lot trace'!$B$4=""),"",IF($E464='Lot trace'!$B$4,COUNTIF($E$3:$E464,'Lot trace'!$B$4),""))</f>
        <v/>
      </c>
    </row>
    <row r="465">
      <c r="A465" s="5" t="n"/>
      <c r="B465" s="4" t="n"/>
      <c r="C465" s="18" t="n"/>
      <c r="D465" s="4" t="n"/>
      <c r="E465" s="18" t="n"/>
      <c r="F465" s="4" t="n"/>
      <c r="G465" s="4" t="n"/>
      <c r="H465" s="15">
        <f>IF($D465="","",IFERROR(INDEX('Catalogue'!$B$3:$B$82,MATCH($D465,'Catalogue'!$A$3:$A$82,0)),""))</f>
        <v/>
      </c>
      <c r="I465" s="15">
        <f>IF($D465="","",IFERROR("Ø"&amp;INDEX('Catalogue'!$C$3:$C$82,MATCH($D465,'Catalogue'!$A$3:$A$82,0))&amp;" × "&amp;INDEX('Catalogue'!$D$3:$D$82,MATCH($D465,'Catalogue'!$A$3:$A$82,0)),""))</f>
        <v/>
      </c>
      <c r="J465" s="19">
        <f>IF($E465="","",IFERROR(INDEX('Stock by lot'!$G$3:$G$302,MATCH($E465,'Stock by lot'!$F$3:$F$302,0)),""))</f>
        <v/>
      </c>
      <c r="K465" s="15">
        <f>IF($E465="","",IF($J465="","Lot not in stock",IF(AND($A465&lt;&gt;"",$J465&lt;$A465),"Expired on the day","OK")))</f>
        <v/>
      </c>
      <c r="L465" s="14">
        <f>IF(OR($E465="",'Lot trace'!$B$4=""),"",IF($E465='Lot trace'!$B$4,COUNTIF($E$3:$E465,'Lot trace'!$B$4),""))</f>
        <v/>
      </c>
    </row>
    <row r="466">
      <c r="A466" s="5" t="n"/>
      <c r="B466" s="4" t="n"/>
      <c r="C466" s="18" t="n"/>
      <c r="D466" s="4" t="n"/>
      <c r="E466" s="18" t="n"/>
      <c r="F466" s="4" t="n"/>
      <c r="G466" s="4" t="n"/>
      <c r="H466" s="15">
        <f>IF($D466="","",IFERROR(INDEX('Catalogue'!$B$3:$B$82,MATCH($D466,'Catalogue'!$A$3:$A$82,0)),""))</f>
        <v/>
      </c>
      <c r="I466" s="15">
        <f>IF($D466="","",IFERROR("Ø"&amp;INDEX('Catalogue'!$C$3:$C$82,MATCH($D466,'Catalogue'!$A$3:$A$82,0))&amp;" × "&amp;INDEX('Catalogue'!$D$3:$D$82,MATCH($D466,'Catalogue'!$A$3:$A$82,0)),""))</f>
        <v/>
      </c>
      <c r="J466" s="19">
        <f>IF($E466="","",IFERROR(INDEX('Stock by lot'!$G$3:$G$302,MATCH($E466,'Stock by lot'!$F$3:$F$302,0)),""))</f>
        <v/>
      </c>
      <c r="K466" s="15">
        <f>IF($E466="","",IF($J466="","Lot not in stock",IF(AND($A466&lt;&gt;"",$J466&lt;$A466),"Expired on the day","OK")))</f>
        <v/>
      </c>
      <c r="L466" s="14">
        <f>IF(OR($E466="",'Lot trace'!$B$4=""),"",IF($E466='Lot trace'!$B$4,COUNTIF($E$3:$E466,'Lot trace'!$B$4),""))</f>
        <v/>
      </c>
    </row>
    <row r="467">
      <c r="A467" s="5" t="n"/>
      <c r="B467" s="4" t="n"/>
      <c r="C467" s="18" t="n"/>
      <c r="D467" s="4" t="n"/>
      <c r="E467" s="18" t="n"/>
      <c r="F467" s="4" t="n"/>
      <c r="G467" s="4" t="n"/>
      <c r="H467" s="15">
        <f>IF($D467="","",IFERROR(INDEX('Catalogue'!$B$3:$B$82,MATCH($D467,'Catalogue'!$A$3:$A$82,0)),""))</f>
        <v/>
      </c>
      <c r="I467" s="15">
        <f>IF($D467="","",IFERROR("Ø"&amp;INDEX('Catalogue'!$C$3:$C$82,MATCH($D467,'Catalogue'!$A$3:$A$82,0))&amp;" × "&amp;INDEX('Catalogue'!$D$3:$D$82,MATCH($D467,'Catalogue'!$A$3:$A$82,0)),""))</f>
        <v/>
      </c>
      <c r="J467" s="19">
        <f>IF($E467="","",IFERROR(INDEX('Stock by lot'!$G$3:$G$302,MATCH($E467,'Stock by lot'!$F$3:$F$302,0)),""))</f>
        <v/>
      </c>
      <c r="K467" s="15">
        <f>IF($E467="","",IF($J467="","Lot not in stock",IF(AND($A467&lt;&gt;"",$J467&lt;$A467),"Expired on the day","OK")))</f>
        <v/>
      </c>
      <c r="L467" s="14">
        <f>IF(OR($E467="",'Lot trace'!$B$4=""),"",IF($E467='Lot trace'!$B$4,COUNTIF($E$3:$E467,'Lot trace'!$B$4),""))</f>
        <v/>
      </c>
    </row>
    <row r="468">
      <c r="A468" s="5" t="n"/>
      <c r="B468" s="4" t="n"/>
      <c r="C468" s="18" t="n"/>
      <c r="D468" s="4" t="n"/>
      <c r="E468" s="18" t="n"/>
      <c r="F468" s="4" t="n"/>
      <c r="G468" s="4" t="n"/>
      <c r="H468" s="15">
        <f>IF($D468="","",IFERROR(INDEX('Catalogue'!$B$3:$B$82,MATCH($D468,'Catalogue'!$A$3:$A$82,0)),""))</f>
        <v/>
      </c>
      <c r="I468" s="15">
        <f>IF($D468="","",IFERROR("Ø"&amp;INDEX('Catalogue'!$C$3:$C$82,MATCH($D468,'Catalogue'!$A$3:$A$82,0))&amp;" × "&amp;INDEX('Catalogue'!$D$3:$D$82,MATCH($D468,'Catalogue'!$A$3:$A$82,0)),""))</f>
        <v/>
      </c>
      <c r="J468" s="19">
        <f>IF($E468="","",IFERROR(INDEX('Stock by lot'!$G$3:$G$302,MATCH($E468,'Stock by lot'!$F$3:$F$302,0)),""))</f>
        <v/>
      </c>
      <c r="K468" s="15">
        <f>IF($E468="","",IF($J468="","Lot not in stock",IF(AND($A468&lt;&gt;"",$J468&lt;$A468),"Expired on the day","OK")))</f>
        <v/>
      </c>
      <c r="L468" s="14">
        <f>IF(OR($E468="",'Lot trace'!$B$4=""),"",IF($E468='Lot trace'!$B$4,COUNTIF($E$3:$E468,'Lot trace'!$B$4),""))</f>
        <v/>
      </c>
    </row>
    <row r="469">
      <c r="A469" s="5" t="n"/>
      <c r="B469" s="4" t="n"/>
      <c r="C469" s="18" t="n"/>
      <c r="D469" s="4" t="n"/>
      <c r="E469" s="18" t="n"/>
      <c r="F469" s="4" t="n"/>
      <c r="G469" s="4" t="n"/>
      <c r="H469" s="15">
        <f>IF($D469="","",IFERROR(INDEX('Catalogue'!$B$3:$B$82,MATCH($D469,'Catalogue'!$A$3:$A$82,0)),""))</f>
        <v/>
      </c>
      <c r="I469" s="15">
        <f>IF($D469="","",IFERROR("Ø"&amp;INDEX('Catalogue'!$C$3:$C$82,MATCH($D469,'Catalogue'!$A$3:$A$82,0))&amp;" × "&amp;INDEX('Catalogue'!$D$3:$D$82,MATCH($D469,'Catalogue'!$A$3:$A$82,0)),""))</f>
        <v/>
      </c>
      <c r="J469" s="19">
        <f>IF($E469="","",IFERROR(INDEX('Stock by lot'!$G$3:$G$302,MATCH($E469,'Stock by lot'!$F$3:$F$302,0)),""))</f>
        <v/>
      </c>
      <c r="K469" s="15">
        <f>IF($E469="","",IF($J469="","Lot not in stock",IF(AND($A469&lt;&gt;"",$J469&lt;$A469),"Expired on the day","OK")))</f>
        <v/>
      </c>
      <c r="L469" s="14">
        <f>IF(OR($E469="",'Lot trace'!$B$4=""),"",IF($E469='Lot trace'!$B$4,COUNTIF($E$3:$E469,'Lot trace'!$B$4),""))</f>
        <v/>
      </c>
    </row>
    <row r="470">
      <c r="A470" s="5" t="n"/>
      <c r="B470" s="4" t="n"/>
      <c r="C470" s="18" t="n"/>
      <c r="D470" s="4" t="n"/>
      <c r="E470" s="18" t="n"/>
      <c r="F470" s="4" t="n"/>
      <c r="G470" s="4" t="n"/>
      <c r="H470" s="15">
        <f>IF($D470="","",IFERROR(INDEX('Catalogue'!$B$3:$B$82,MATCH($D470,'Catalogue'!$A$3:$A$82,0)),""))</f>
        <v/>
      </c>
      <c r="I470" s="15">
        <f>IF($D470="","",IFERROR("Ø"&amp;INDEX('Catalogue'!$C$3:$C$82,MATCH($D470,'Catalogue'!$A$3:$A$82,0))&amp;" × "&amp;INDEX('Catalogue'!$D$3:$D$82,MATCH($D470,'Catalogue'!$A$3:$A$82,0)),""))</f>
        <v/>
      </c>
      <c r="J470" s="19">
        <f>IF($E470="","",IFERROR(INDEX('Stock by lot'!$G$3:$G$302,MATCH($E470,'Stock by lot'!$F$3:$F$302,0)),""))</f>
        <v/>
      </c>
      <c r="K470" s="15">
        <f>IF($E470="","",IF($J470="","Lot not in stock",IF(AND($A470&lt;&gt;"",$J470&lt;$A470),"Expired on the day","OK")))</f>
        <v/>
      </c>
      <c r="L470" s="14">
        <f>IF(OR($E470="",'Lot trace'!$B$4=""),"",IF($E470='Lot trace'!$B$4,COUNTIF($E$3:$E470,'Lot trace'!$B$4),""))</f>
        <v/>
      </c>
    </row>
    <row r="471">
      <c r="A471" s="5" t="n"/>
      <c r="B471" s="4" t="n"/>
      <c r="C471" s="18" t="n"/>
      <c r="D471" s="4" t="n"/>
      <c r="E471" s="18" t="n"/>
      <c r="F471" s="4" t="n"/>
      <c r="G471" s="4" t="n"/>
      <c r="H471" s="15">
        <f>IF($D471="","",IFERROR(INDEX('Catalogue'!$B$3:$B$82,MATCH($D471,'Catalogue'!$A$3:$A$82,0)),""))</f>
        <v/>
      </c>
      <c r="I471" s="15">
        <f>IF($D471="","",IFERROR("Ø"&amp;INDEX('Catalogue'!$C$3:$C$82,MATCH($D471,'Catalogue'!$A$3:$A$82,0))&amp;" × "&amp;INDEX('Catalogue'!$D$3:$D$82,MATCH($D471,'Catalogue'!$A$3:$A$82,0)),""))</f>
        <v/>
      </c>
      <c r="J471" s="19">
        <f>IF($E471="","",IFERROR(INDEX('Stock by lot'!$G$3:$G$302,MATCH($E471,'Stock by lot'!$F$3:$F$302,0)),""))</f>
        <v/>
      </c>
      <c r="K471" s="15">
        <f>IF($E471="","",IF($J471="","Lot not in stock",IF(AND($A471&lt;&gt;"",$J471&lt;$A471),"Expired on the day","OK")))</f>
        <v/>
      </c>
      <c r="L471" s="14">
        <f>IF(OR($E471="",'Lot trace'!$B$4=""),"",IF($E471='Lot trace'!$B$4,COUNTIF($E$3:$E471,'Lot trace'!$B$4),""))</f>
        <v/>
      </c>
    </row>
    <row r="472">
      <c r="A472" s="5" t="n"/>
      <c r="B472" s="4" t="n"/>
      <c r="C472" s="18" t="n"/>
      <c r="D472" s="4" t="n"/>
      <c r="E472" s="18" t="n"/>
      <c r="F472" s="4" t="n"/>
      <c r="G472" s="4" t="n"/>
      <c r="H472" s="15">
        <f>IF($D472="","",IFERROR(INDEX('Catalogue'!$B$3:$B$82,MATCH($D472,'Catalogue'!$A$3:$A$82,0)),""))</f>
        <v/>
      </c>
      <c r="I472" s="15">
        <f>IF($D472="","",IFERROR("Ø"&amp;INDEX('Catalogue'!$C$3:$C$82,MATCH($D472,'Catalogue'!$A$3:$A$82,0))&amp;" × "&amp;INDEX('Catalogue'!$D$3:$D$82,MATCH($D472,'Catalogue'!$A$3:$A$82,0)),""))</f>
        <v/>
      </c>
      <c r="J472" s="19">
        <f>IF($E472="","",IFERROR(INDEX('Stock by lot'!$G$3:$G$302,MATCH($E472,'Stock by lot'!$F$3:$F$302,0)),""))</f>
        <v/>
      </c>
      <c r="K472" s="15">
        <f>IF($E472="","",IF($J472="","Lot not in stock",IF(AND($A472&lt;&gt;"",$J472&lt;$A472),"Expired on the day","OK")))</f>
        <v/>
      </c>
      <c r="L472" s="14">
        <f>IF(OR($E472="",'Lot trace'!$B$4=""),"",IF($E472='Lot trace'!$B$4,COUNTIF($E$3:$E472,'Lot trace'!$B$4),""))</f>
        <v/>
      </c>
    </row>
    <row r="473">
      <c r="A473" s="5" t="n"/>
      <c r="B473" s="4" t="n"/>
      <c r="C473" s="18" t="n"/>
      <c r="D473" s="4" t="n"/>
      <c r="E473" s="18" t="n"/>
      <c r="F473" s="4" t="n"/>
      <c r="G473" s="4" t="n"/>
      <c r="H473" s="15">
        <f>IF($D473="","",IFERROR(INDEX('Catalogue'!$B$3:$B$82,MATCH($D473,'Catalogue'!$A$3:$A$82,0)),""))</f>
        <v/>
      </c>
      <c r="I473" s="15">
        <f>IF($D473="","",IFERROR("Ø"&amp;INDEX('Catalogue'!$C$3:$C$82,MATCH($D473,'Catalogue'!$A$3:$A$82,0))&amp;" × "&amp;INDEX('Catalogue'!$D$3:$D$82,MATCH($D473,'Catalogue'!$A$3:$A$82,0)),""))</f>
        <v/>
      </c>
      <c r="J473" s="19">
        <f>IF($E473="","",IFERROR(INDEX('Stock by lot'!$G$3:$G$302,MATCH($E473,'Stock by lot'!$F$3:$F$302,0)),""))</f>
        <v/>
      </c>
      <c r="K473" s="15">
        <f>IF($E473="","",IF($J473="","Lot not in stock",IF(AND($A473&lt;&gt;"",$J473&lt;$A473),"Expired on the day","OK")))</f>
        <v/>
      </c>
      <c r="L473" s="14">
        <f>IF(OR($E473="",'Lot trace'!$B$4=""),"",IF($E473='Lot trace'!$B$4,COUNTIF($E$3:$E473,'Lot trace'!$B$4),""))</f>
        <v/>
      </c>
    </row>
    <row r="474">
      <c r="A474" s="5" t="n"/>
      <c r="B474" s="4" t="n"/>
      <c r="C474" s="18" t="n"/>
      <c r="D474" s="4" t="n"/>
      <c r="E474" s="18" t="n"/>
      <c r="F474" s="4" t="n"/>
      <c r="G474" s="4" t="n"/>
      <c r="H474" s="15">
        <f>IF($D474="","",IFERROR(INDEX('Catalogue'!$B$3:$B$82,MATCH($D474,'Catalogue'!$A$3:$A$82,0)),""))</f>
        <v/>
      </c>
      <c r="I474" s="15">
        <f>IF($D474="","",IFERROR("Ø"&amp;INDEX('Catalogue'!$C$3:$C$82,MATCH($D474,'Catalogue'!$A$3:$A$82,0))&amp;" × "&amp;INDEX('Catalogue'!$D$3:$D$82,MATCH($D474,'Catalogue'!$A$3:$A$82,0)),""))</f>
        <v/>
      </c>
      <c r="J474" s="19">
        <f>IF($E474="","",IFERROR(INDEX('Stock by lot'!$G$3:$G$302,MATCH($E474,'Stock by lot'!$F$3:$F$302,0)),""))</f>
        <v/>
      </c>
      <c r="K474" s="15">
        <f>IF($E474="","",IF($J474="","Lot not in stock",IF(AND($A474&lt;&gt;"",$J474&lt;$A474),"Expired on the day","OK")))</f>
        <v/>
      </c>
      <c r="L474" s="14">
        <f>IF(OR($E474="",'Lot trace'!$B$4=""),"",IF($E474='Lot trace'!$B$4,COUNTIF($E$3:$E474,'Lot trace'!$B$4),""))</f>
        <v/>
      </c>
    </row>
    <row r="475">
      <c r="A475" s="5" t="n"/>
      <c r="B475" s="4" t="n"/>
      <c r="C475" s="18" t="n"/>
      <c r="D475" s="4" t="n"/>
      <c r="E475" s="18" t="n"/>
      <c r="F475" s="4" t="n"/>
      <c r="G475" s="4" t="n"/>
      <c r="H475" s="15">
        <f>IF($D475="","",IFERROR(INDEX('Catalogue'!$B$3:$B$82,MATCH($D475,'Catalogue'!$A$3:$A$82,0)),""))</f>
        <v/>
      </c>
      <c r="I475" s="15">
        <f>IF($D475="","",IFERROR("Ø"&amp;INDEX('Catalogue'!$C$3:$C$82,MATCH($D475,'Catalogue'!$A$3:$A$82,0))&amp;" × "&amp;INDEX('Catalogue'!$D$3:$D$82,MATCH($D475,'Catalogue'!$A$3:$A$82,0)),""))</f>
        <v/>
      </c>
      <c r="J475" s="19">
        <f>IF($E475="","",IFERROR(INDEX('Stock by lot'!$G$3:$G$302,MATCH($E475,'Stock by lot'!$F$3:$F$302,0)),""))</f>
        <v/>
      </c>
      <c r="K475" s="15">
        <f>IF($E475="","",IF($J475="","Lot not in stock",IF(AND($A475&lt;&gt;"",$J475&lt;$A475),"Expired on the day","OK")))</f>
        <v/>
      </c>
      <c r="L475" s="14">
        <f>IF(OR($E475="",'Lot trace'!$B$4=""),"",IF($E475='Lot trace'!$B$4,COUNTIF($E$3:$E475,'Lot trace'!$B$4),""))</f>
        <v/>
      </c>
    </row>
    <row r="476">
      <c r="A476" s="5" t="n"/>
      <c r="B476" s="4" t="n"/>
      <c r="C476" s="18" t="n"/>
      <c r="D476" s="4" t="n"/>
      <c r="E476" s="18" t="n"/>
      <c r="F476" s="4" t="n"/>
      <c r="G476" s="4" t="n"/>
      <c r="H476" s="15">
        <f>IF($D476="","",IFERROR(INDEX('Catalogue'!$B$3:$B$82,MATCH($D476,'Catalogue'!$A$3:$A$82,0)),""))</f>
        <v/>
      </c>
      <c r="I476" s="15">
        <f>IF($D476="","",IFERROR("Ø"&amp;INDEX('Catalogue'!$C$3:$C$82,MATCH($D476,'Catalogue'!$A$3:$A$82,0))&amp;" × "&amp;INDEX('Catalogue'!$D$3:$D$82,MATCH($D476,'Catalogue'!$A$3:$A$82,0)),""))</f>
        <v/>
      </c>
      <c r="J476" s="19">
        <f>IF($E476="","",IFERROR(INDEX('Stock by lot'!$G$3:$G$302,MATCH($E476,'Stock by lot'!$F$3:$F$302,0)),""))</f>
        <v/>
      </c>
      <c r="K476" s="15">
        <f>IF($E476="","",IF($J476="","Lot not in stock",IF(AND($A476&lt;&gt;"",$J476&lt;$A476),"Expired on the day","OK")))</f>
        <v/>
      </c>
      <c r="L476" s="14">
        <f>IF(OR($E476="",'Lot trace'!$B$4=""),"",IF($E476='Lot trace'!$B$4,COUNTIF($E$3:$E476,'Lot trace'!$B$4),""))</f>
        <v/>
      </c>
    </row>
    <row r="477">
      <c r="A477" s="5" t="n"/>
      <c r="B477" s="4" t="n"/>
      <c r="C477" s="18" t="n"/>
      <c r="D477" s="4" t="n"/>
      <c r="E477" s="18" t="n"/>
      <c r="F477" s="4" t="n"/>
      <c r="G477" s="4" t="n"/>
      <c r="H477" s="15">
        <f>IF($D477="","",IFERROR(INDEX('Catalogue'!$B$3:$B$82,MATCH($D477,'Catalogue'!$A$3:$A$82,0)),""))</f>
        <v/>
      </c>
      <c r="I477" s="15">
        <f>IF($D477="","",IFERROR("Ø"&amp;INDEX('Catalogue'!$C$3:$C$82,MATCH($D477,'Catalogue'!$A$3:$A$82,0))&amp;" × "&amp;INDEX('Catalogue'!$D$3:$D$82,MATCH($D477,'Catalogue'!$A$3:$A$82,0)),""))</f>
        <v/>
      </c>
      <c r="J477" s="19">
        <f>IF($E477="","",IFERROR(INDEX('Stock by lot'!$G$3:$G$302,MATCH($E477,'Stock by lot'!$F$3:$F$302,0)),""))</f>
        <v/>
      </c>
      <c r="K477" s="15">
        <f>IF($E477="","",IF($J477="","Lot not in stock",IF(AND($A477&lt;&gt;"",$J477&lt;$A477),"Expired on the day","OK")))</f>
        <v/>
      </c>
      <c r="L477" s="14">
        <f>IF(OR($E477="",'Lot trace'!$B$4=""),"",IF($E477='Lot trace'!$B$4,COUNTIF($E$3:$E477,'Lot trace'!$B$4),""))</f>
        <v/>
      </c>
    </row>
    <row r="478">
      <c r="A478" s="5" t="n"/>
      <c r="B478" s="4" t="n"/>
      <c r="C478" s="18" t="n"/>
      <c r="D478" s="4" t="n"/>
      <c r="E478" s="18" t="n"/>
      <c r="F478" s="4" t="n"/>
      <c r="G478" s="4" t="n"/>
      <c r="H478" s="15">
        <f>IF($D478="","",IFERROR(INDEX('Catalogue'!$B$3:$B$82,MATCH($D478,'Catalogue'!$A$3:$A$82,0)),""))</f>
        <v/>
      </c>
      <c r="I478" s="15">
        <f>IF($D478="","",IFERROR("Ø"&amp;INDEX('Catalogue'!$C$3:$C$82,MATCH($D478,'Catalogue'!$A$3:$A$82,0))&amp;" × "&amp;INDEX('Catalogue'!$D$3:$D$82,MATCH($D478,'Catalogue'!$A$3:$A$82,0)),""))</f>
        <v/>
      </c>
      <c r="J478" s="19">
        <f>IF($E478="","",IFERROR(INDEX('Stock by lot'!$G$3:$G$302,MATCH($E478,'Stock by lot'!$F$3:$F$302,0)),""))</f>
        <v/>
      </c>
      <c r="K478" s="15">
        <f>IF($E478="","",IF($J478="","Lot not in stock",IF(AND($A478&lt;&gt;"",$J478&lt;$A478),"Expired on the day","OK")))</f>
        <v/>
      </c>
      <c r="L478" s="14">
        <f>IF(OR($E478="",'Lot trace'!$B$4=""),"",IF($E478='Lot trace'!$B$4,COUNTIF($E$3:$E478,'Lot trace'!$B$4),""))</f>
        <v/>
      </c>
    </row>
    <row r="479">
      <c r="A479" s="5" t="n"/>
      <c r="B479" s="4" t="n"/>
      <c r="C479" s="18" t="n"/>
      <c r="D479" s="4" t="n"/>
      <c r="E479" s="18" t="n"/>
      <c r="F479" s="4" t="n"/>
      <c r="G479" s="4" t="n"/>
      <c r="H479" s="15">
        <f>IF($D479="","",IFERROR(INDEX('Catalogue'!$B$3:$B$82,MATCH($D479,'Catalogue'!$A$3:$A$82,0)),""))</f>
        <v/>
      </c>
      <c r="I479" s="15">
        <f>IF($D479="","",IFERROR("Ø"&amp;INDEX('Catalogue'!$C$3:$C$82,MATCH($D479,'Catalogue'!$A$3:$A$82,0))&amp;" × "&amp;INDEX('Catalogue'!$D$3:$D$82,MATCH($D479,'Catalogue'!$A$3:$A$82,0)),""))</f>
        <v/>
      </c>
      <c r="J479" s="19">
        <f>IF($E479="","",IFERROR(INDEX('Stock by lot'!$G$3:$G$302,MATCH($E479,'Stock by lot'!$F$3:$F$302,0)),""))</f>
        <v/>
      </c>
      <c r="K479" s="15">
        <f>IF($E479="","",IF($J479="","Lot not in stock",IF(AND($A479&lt;&gt;"",$J479&lt;$A479),"Expired on the day","OK")))</f>
        <v/>
      </c>
      <c r="L479" s="14">
        <f>IF(OR($E479="",'Lot trace'!$B$4=""),"",IF($E479='Lot trace'!$B$4,COUNTIF($E$3:$E479,'Lot trace'!$B$4),""))</f>
        <v/>
      </c>
    </row>
    <row r="480">
      <c r="A480" s="5" t="n"/>
      <c r="B480" s="4" t="n"/>
      <c r="C480" s="18" t="n"/>
      <c r="D480" s="4" t="n"/>
      <c r="E480" s="18" t="n"/>
      <c r="F480" s="4" t="n"/>
      <c r="G480" s="4" t="n"/>
      <c r="H480" s="15">
        <f>IF($D480="","",IFERROR(INDEX('Catalogue'!$B$3:$B$82,MATCH($D480,'Catalogue'!$A$3:$A$82,0)),""))</f>
        <v/>
      </c>
      <c r="I480" s="15">
        <f>IF($D480="","",IFERROR("Ø"&amp;INDEX('Catalogue'!$C$3:$C$82,MATCH($D480,'Catalogue'!$A$3:$A$82,0))&amp;" × "&amp;INDEX('Catalogue'!$D$3:$D$82,MATCH($D480,'Catalogue'!$A$3:$A$82,0)),""))</f>
        <v/>
      </c>
      <c r="J480" s="19">
        <f>IF($E480="","",IFERROR(INDEX('Stock by lot'!$G$3:$G$302,MATCH($E480,'Stock by lot'!$F$3:$F$302,0)),""))</f>
        <v/>
      </c>
      <c r="K480" s="15">
        <f>IF($E480="","",IF($J480="","Lot not in stock",IF(AND($A480&lt;&gt;"",$J480&lt;$A480),"Expired on the day","OK")))</f>
        <v/>
      </c>
      <c r="L480" s="14">
        <f>IF(OR($E480="",'Lot trace'!$B$4=""),"",IF($E480='Lot trace'!$B$4,COUNTIF($E$3:$E480,'Lot trace'!$B$4),""))</f>
        <v/>
      </c>
    </row>
    <row r="481">
      <c r="A481" s="5" t="n"/>
      <c r="B481" s="4" t="n"/>
      <c r="C481" s="18" t="n"/>
      <c r="D481" s="4" t="n"/>
      <c r="E481" s="18" t="n"/>
      <c r="F481" s="4" t="n"/>
      <c r="G481" s="4" t="n"/>
      <c r="H481" s="15">
        <f>IF($D481="","",IFERROR(INDEX('Catalogue'!$B$3:$B$82,MATCH($D481,'Catalogue'!$A$3:$A$82,0)),""))</f>
        <v/>
      </c>
      <c r="I481" s="15">
        <f>IF($D481="","",IFERROR("Ø"&amp;INDEX('Catalogue'!$C$3:$C$82,MATCH($D481,'Catalogue'!$A$3:$A$82,0))&amp;" × "&amp;INDEX('Catalogue'!$D$3:$D$82,MATCH($D481,'Catalogue'!$A$3:$A$82,0)),""))</f>
        <v/>
      </c>
      <c r="J481" s="19">
        <f>IF($E481="","",IFERROR(INDEX('Stock by lot'!$G$3:$G$302,MATCH($E481,'Stock by lot'!$F$3:$F$302,0)),""))</f>
        <v/>
      </c>
      <c r="K481" s="15">
        <f>IF($E481="","",IF($J481="","Lot not in stock",IF(AND($A481&lt;&gt;"",$J481&lt;$A481),"Expired on the day","OK")))</f>
        <v/>
      </c>
      <c r="L481" s="14">
        <f>IF(OR($E481="",'Lot trace'!$B$4=""),"",IF($E481='Lot trace'!$B$4,COUNTIF($E$3:$E481,'Lot trace'!$B$4),""))</f>
        <v/>
      </c>
    </row>
    <row r="482">
      <c r="A482" s="5" t="n"/>
      <c r="B482" s="4" t="n"/>
      <c r="C482" s="18" t="n"/>
      <c r="D482" s="4" t="n"/>
      <c r="E482" s="18" t="n"/>
      <c r="F482" s="4" t="n"/>
      <c r="G482" s="4" t="n"/>
      <c r="H482" s="15">
        <f>IF($D482="","",IFERROR(INDEX('Catalogue'!$B$3:$B$82,MATCH($D482,'Catalogue'!$A$3:$A$82,0)),""))</f>
        <v/>
      </c>
      <c r="I482" s="15">
        <f>IF($D482="","",IFERROR("Ø"&amp;INDEX('Catalogue'!$C$3:$C$82,MATCH($D482,'Catalogue'!$A$3:$A$82,0))&amp;" × "&amp;INDEX('Catalogue'!$D$3:$D$82,MATCH($D482,'Catalogue'!$A$3:$A$82,0)),""))</f>
        <v/>
      </c>
      <c r="J482" s="19">
        <f>IF($E482="","",IFERROR(INDEX('Stock by lot'!$G$3:$G$302,MATCH($E482,'Stock by lot'!$F$3:$F$302,0)),""))</f>
        <v/>
      </c>
      <c r="K482" s="15">
        <f>IF($E482="","",IF($J482="","Lot not in stock",IF(AND($A482&lt;&gt;"",$J482&lt;$A482),"Expired on the day","OK")))</f>
        <v/>
      </c>
      <c r="L482" s="14">
        <f>IF(OR($E482="",'Lot trace'!$B$4=""),"",IF($E482='Lot trace'!$B$4,COUNTIF($E$3:$E482,'Lot trace'!$B$4),""))</f>
        <v/>
      </c>
    </row>
    <row r="483">
      <c r="A483" s="5" t="n"/>
      <c r="B483" s="4" t="n"/>
      <c r="C483" s="18" t="n"/>
      <c r="D483" s="4" t="n"/>
      <c r="E483" s="18" t="n"/>
      <c r="F483" s="4" t="n"/>
      <c r="G483" s="4" t="n"/>
      <c r="H483" s="15">
        <f>IF($D483="","",IFERROR(INDEX('Catalogue'!$B$3:$B$82,MATCH($D483,'Catalogue'!$A$3:$A$82,0)),""))</f>
        <v/>
      </c>
      <c r="I483" s="15">
        <f>IF($D483="","",IFERROR("Ø"&amp;INDEX('Catalogue'!$C$3:$C$82,MATCH($D483,'Catalogue'!$A$3:$A$82,0))&amp;" × "&amp;INDEX('Catalogue'!$D$3:$D$82,MATCH($D483,'Catalogue'!$A$3:$A$82,0)),""))</f>
        <v/>
      </c>
      <c r="J483" s="19">
        <f>IF($E483="","",IFERROR(INDEX('Stock by lot'!$G$3:$G$302,MATCH($E483,'Stock by lot'!$F$3:$F$302,0)),""))</f>
        <v/>
      </c>
      <c r="K483" s="15">
        <f>IF($E483="","",IF($J483="","Lot not in stock",IF(AND($A483&lt;&gt;"",$J483&lt;$A483),"Expired on the day","OK")))</f>
        <v/>
      </c>
      <c r="L483" s="14">
        <f>IF(OR($E483="",'Lot trace'!$B$4=""),"",IF($E483='Lot trace'!$B$4,COUNTIF($E$3:$E483,'Lot trace'!$B$4),""))</f>
        <v/>
      </c>
    </row>
    <row r="484">
      <c r="A484" s="5" t="n"/>
      <c r="B484" s="4" t="n"/>
      <c r="C484" s="18" t="n"/>
      <c r="D484" s="4" t="n"/>
      <c r="E484" s="18" t="n"/>
      <c r="F484" s="4" t="n"/>
      <c r="G484" s="4" t="n"/>
      <c r="H484" s="15">
        <f>IF($D484="","",IFERROR(INDEX('Catalogue'!$B$3:$B$82,MATCH($D484,'Catalogue'!$A$3:$A$82,0)),""))</f>
        <v/>
      </c>
      <c r="I484" s="15">
        <f>IF($D484="","",IFERROR("Ø"&amp;INDEX('Catalogue'!$C$3:$C$82,MATCH($D484,'Catalogue'!$A$3:$A$82,0))&amp;" × "&amp;INDEX('Catalogue'!$D$3:$D$82,MATCH($D484,'Catalogue'!$A$3:$A$82,0)),""))</f>
        <v/>
      </c>
      <c r="J484" s="19">
        <f>IF($E484="","",IFERROR(INDEX('Stock by lot'!$G$3:$G$302,MATCH($E484,'Stock by lot'!$F$3:$F$302,0)),""))</f>
        <v/>
      </c>
      <c r="K484" s="15">
        <f>IF($E484="","",IF($J484="","Lot not in stock",IF(AND($A484&lt;&gt;"",$J484&lt;$A484),"Expired on the day","OK")))</f>
        <v/>
      </c>
      <c r="L484" s="14">
        <f>IF(OR($E484="",'Lot trace'!$B$4=""),"",IF($E484='Lot trace'!$B$4,COUNTIF($E$3:$E484,'Lot trace'!$B$4),""))</f>
        <v/>
      </c>
    </row>
    <row r="485">
      <c r="A485" s="5" t="n"/>
      <c r="B485" s="4" t="n"/>
      <c r="C485" s="18" t="n"/>
      <c r="D485" s="4" t="n"/>
      <c r="E485" s="18" t="n"/>
      <c r="F485" s="4" t="n"/>
      <c r="G485" s="4" t="n"/>
      <c r="H485" s="15">
        <f>IF($D485="","",IFERROR(INDEX('Catalogue'!$B$3:$B$82,MATCH($D485,'Catalogue'!$A$3:$A$82,0)),""))</f>
        <v/>
      </c>
      <c r="I485" s="15">
        <f>IF($D485="","",IFERROR("Ø"&amp;INDEX('Catalogue'!$C$3:$C$82,MATCH($D485,'Catalogue'!$A$3:$A$82,0))&amp;" × "&amp;INDEX('Catalogue'!$D$3:$D$82,MATCH($D485,'Catalogue'!$A$3:$A$82,0)),""))</f>
        <v/>
      </c>
      <c r="J485" s="19">
        <f>IF($E485="","",IFERROR(INDEX('Stock by lot'!$G$3:$G$302,MATCH($E485,'Stock by lot'!$F$3:$F$302,0)),""))</f>
        <v/>
      </c>
      <c r="K485" s="15">
        <f>IF($E485="","",IF($J485="","Lot not in stock",IF(AND($A485&lt;&gt;"",$J485&lt;$A485),"Expired on the day","OK")))</f>
        <v/>
      </c>
      <c r="L485" s="14">
        <f>IF(OR($E485="",'Lot trace'!$B$4=""),"",IF($E485='Lot trace'!$B$4,COUNTIF($E$3:$E485,'Lot trace'!$B$4),""))</f>
        <v/>
      </c>
    </row>
    <row r="486">
      <c r="A486" s="5" t="n"/>
      <c r="B486" s="4" t="n"/>
      <c r="C486" s="18" t="n"/>
      <c r="D486" s="4" t="n"/>
      <c r="E486" s="18" t="n"/>
      <c r="F486" s="4" t="n"/>
      <c r="G486" s="4" t="n"/>
      <c r="H486" s="15">
        <f>IF($D486="","",IFERROR(INDEX('Catalogue'!$B$3:$B$82,MATCH($D486,'Catalogue'!$A$3:$A$82,0)),""))</f>
        <v/>
      </c>
      <c r="I486" s="15">
        <f>IF($D486="","",IFERROR("Ø"&amp;INDEX('Catalogue'!$C$3:$C$82,MATCH($D486,'Catalogue'!$A$3:$A$82,0))&amp;" × "&amp;INDEX('Catalogue'!$D$3:$D$82,MATCH($D486,'Catalogue'!$A$3:$A$82,0)),""))</f>
        <v/>
      </c>
      <c r="J486" s="19">
        <f>IF($E486="","",IFERROR(INDEX('Stock by lot'!$G$3:$G$302,MATCH($E486,'Stock by lot'!$F$3:$F$302,0)),""))</f>
        <v/>
      </c>
      <c r="K486" s="15">
        <f>IF($E486="","",IF($J486="","Lot not in stock",IF(AND($A486&lt;&gt;"",$J486&lt;$A486),"Expired on the day","OK")))</f>
        <v/>
      </c>
      <c r="L486" s="14">
        <f>IF(OR($E486="",'Lot trace'!$B$4=""),"",IF($E486='Lot trace'!$B$4,COUNTIF($E$3:$E486,'Lot trace'!$B$4),""))</f>
        <v/>
      </c>
    </row>
    <row r="487">
      <c r="A487" s="5" t="n"/>
      <c r="B487" s="4" t="n"/>
      <c r="C487" s="18" t="n"/>
      <c r="D487" s="4" t="n"/>
      <c r="E487" s="18" t="n"/>
      <c r="F487" s="4" t="n"/>
      <c r="G487" s="4" t="n"/>
      <c r="H487" s="15">
        <f>IF($D487="","",IFERROR(INDEX('Catalogue'!$B$3:$B$82,MATCH($D487,'Catalogue'!$A$3:$A$82,0)),""))</f>
        <v/>
      </c>
      <c r="I487" s="15">
        <f>IF($D487="","",IFERROR("Ø"&amp;INDEX('Catalogue'!$C$3:$C$82,MATCH($D487,'Catalogue'!$A$3:$A$82,0))&amp;" × "&amp;INDEX('Catalogue'!$D$3:$D$82,MATCH($D487,'Catalogue'!$A$3:$A$82,0)),""))</f>
        <v/>
      </c>
      <c r="J487" s="19">
        <f>IF($E487="","",IFERROR(INDEX('Stock by lot'!$G$3:$G$302,MATCH($E487,'Stock by lot'!$F$3:$F$302,0)),""))</f>
        <v/>
      </c>
      <c r="K487" s="15">
        <f>IF($E487="","",IF($J487="","Lot not in stock",IF(AND($A487&lt;&gt;"",$J487&lt;$A487),"Expired on the day","OK")))</f>
        <v/>
      </c>
      <c r="L487" s="14">
        <f>IF(OR($E487="",'Lot trace'!$B$4=""),"",IF($E487='Lot trace'!$B$4,COUNTIF($E$3:$E487,'Lot trace'!$B$4),""))</f>
        <v/>
      </c>
    </row>
    <row r="488">
      <c r="A488" s="5" t="n"/>
      <c r="B488" s="4" t="n"/>
      <c r="C488" s="18" t="n"/>
      <c r="D488" s="4" t="n"/>
      <c r="E488" s="18" t="n"/>
      <c r="F488" s="4" t="n"/>
      <c r="G488" s="4" t="n"/>
      <c r="H488" s="15">
        <f>IF($D488="","",IFERROR(INDEX('Catalogue'!$B$3:$B$82,MATCH($D488,'Catalogue'!$A$3:$A$82,0)),""))</f>
        <v/>
      </c>
      <c r="I488" s="15">
        <f>IF($D488="","",IFERROR("Ø"&amp;INDEX('Catalogue'!$C$3:$C$82,MATCH($D488,'Catalogue'!$A$3:$A$82,0))&amp;" × "&amp;INDEX('Catalogue'!$D$3:$D$82,MATCH($D488,'Catalogue'!$A$3:$A$82,0)),""))</f>
        <v/>
      </c>
      <c r="J488" s="19">
        <f>IF($E488="","",IFERROR(INDEX('Stock by lot'!$G$3:$G$302,MATCH($E488,'Stock by lot'!$F$3:$F$302,0)),""))</f>
        <v/>
      </c>
      <c r="K488" s="15">
        <f>IF($E488="","",IF($J488="","Lot not in stock",IF(AND($A488&lt;&gt;"",$J488&lt;$A488),"Expired on the day","OK")))</f>
        <v/>
      </c>
      <c r="L488" s="14">
        <f>IF(OR($E488="",'Lot trace'!$B$4=""),"",IF($E488='Lot trace'!$B$4,COUNTIF($E$3:$E488,'Lot trace'!$B$4),""))</f>
        <v/>
      </c>
    </row>
    <row r="489">
      <c r="A489" s="5" t="n"/>
      <c r="B489" s="4" t="n"/>
      <c r="C489" s="18" t="n"/>
      <c r="D489" s="4" t="n"/>
      <c r="E489" s="18" t="n"/>
      <c r="F489" s="4" t="n"/>
      <c r="G489" s="4" t="n"/>
      <c r="H489" s="15">
        <f>IF($D489="","",IFERROR(INDEX('Catalogue'!$B$3:$B$82,MATCH($D489,'Catalogue'!$A$3:$A$82,0)),""))</f>
        <v/>
      </c>
      <c r="I489" s="15">
        <f>IF($D489="","",IFERROR("Ø"&amp;INDEX('Catalogue'!$C$3:$C$82,MATCH($D489,'Catalogue'!$A$3:$A$82,0))&amp;" × "&amp;INDEX('Catalogue'!$D$3:$D$82,MATCH($D489,'Catalogue'!$A$3:$A$82,0)),""))</f>
        <v/>
      </c>
      <c r="J489" s="19">
        <f>IF($E489="","",IFERROR(INDEX('Stock by lot'!$G$3:$G$302,MATCH($E489,'Stock by lot'!$F$3:$F$302,0)),""))</f>
        <v/>
      </c>
      <c r="K489" s="15">
        <f>IF($E489="","",IF($J489="","Lot not in stock",IF(AND($A489&lt;&gt;"",$J489&lt;$A489),"Expired on the day","OK")))</f>
        <v/>
      </c>
      <c r="L489" s="14">
        <f>IF(OR($E489="",'Lot trace'!$B$4=""),"",IF($E489='Lot trace'!$B$4,COUNTIF($E$3:$E489,'Lot trace'!$B$4),""))</f>
        <v/>
      </c>
    </row>
    <row r="490">
      <c r="A490" s="5" t="n"/>
      <c r="B490" s="4" t="n"/>
      <c r="C490" s="18" t="n"/>
      <c r="D490" s="4" t="n"/>
      <c r="E490" s="18" t="n"/>
      <c r="F490" s="4" t="n"/>
      <c r="G490" s="4" t="n"/>
      <c r="H490" s="15">
        <f>IF($D490="","",IFERROR(INDEX('Catalogue'!$B$3:$B$82,MATCH($D490,'Catalogue'!$A$3:$A$82,0)),""))</f>
        <v/>
      </c>
      <c r="I490" s="15">
        <f>IF($D490="","",IFERROR("Ø"&amp;INDEX('Catalogue'!$C$3:$C$82,MATCH($D490,'Catalogue'!$A$3:$A$82,0))&amp;" × "&amp;INDEX('Catalogue'!$D$3:$D$82,MATCH($D490,'Catalogue'!$A$3:$A$82,0)),""))</f>
        <v/>
      </c>
      <c r="J490" s="19">
        <f>IF($E490="","",IFERROR(INDEX('Stock by lot'!$G$3:$G$302,MATCH($E490,'Stock by lot'!$F$3:$F$302,0)),""))</f>
        <v/>
      </c>
      <c r="K490" s="15">
        <f>IF($E490="","",IF($J490="","Lot not in stock",IF(AND($A490&lt;&gt;"",$J490&lt;$A490),"Expired on the day","OK")))</f>
        <v/>
      </c>
      <c r="L490" s="14">
        <f>IF(OR($E490="",'Lot trace'!$B$4=""),"",IF($E490='Lot trace'!$B$4,COUNTIF($E$3:$E490,'Lot trace'!$B$4),""))</f>
        <v/>
      </c>
    </row>
    <row r="491">
      <c r="A491" s="5" t="n"/>
      <c r="B491" s="4" t="n"/>
      <c r="C491" s="18" t="n"/>
      <c r="D491" s="4" t="n"/>
      <c r="E491" s="18" t="n"/>
      <c r="F491" s="4" t="n"/>
      <c r="G491" s="4" t="n"/>
      <c r="H491" s="15">
        <f>IF($D491="","",IFERROR(INDEX('Catalogue'!$B$3:$B$82,MATCH($D491,'Catalogue'!$A$3:$A$82,0)),""))</f>
        <v/>
      </c>
      <c r="I491" s="15">
        <f>IF($D491="","",IFERROR("Ø"&amp;INDEX('Catalogue'!$C$3:$C$82,MATCH($D491,'Catalogue'!$A$3:$A$82,0))&amp;" × "&amp;INDEX('Catalogue'!$D$3:$D$82,MATCH($D491,'Catalogue'!$A$3:$A$82,0)),""))</f>
        <v/>
      </c>
      <c r="J491" s="19">
        <f>IF($E491="","",IFERROR(INDEX('Stock by lot'!$G$3:$G$302,MATCH($E491,'Stock by lot'!$F$3:$F$302,0)),""))</f>
        <v/>
      </c>
      <c r="K491" s="15">
        <f>IF($E491="","",IF($J491="","Lot not in stock",IF(AND($A491&lt;&gt;"",$J491&lt;$A491),"Expired on the day","OK")))</f>
        <v/>
      </c>
      <c r="L491" s="14">
        <f>IF(OR($E491="",'Lot trace'!$B$4=""),"",IF($E491='Lot trace'!$B$4,COUNTIF($E$3:$E491,'Lot trace'!$B$4),""))</f>
        <v/>
      </c>
    </row>
    <row r="492">
      <c r="A492" s="5" t="n"/>
      <c r="B492" s="4" t="n"/>
      <c r="C492" s="18" t="n"/>
      <c r="D492" s="4" t="n"/>
      <c r="E492" s="18" t="n"/>
      <c r="F492" s="4" t="n"/>
      <c r="G492" s="4" t="n"/>
      <c r="H492" s="15">
        <f>IF($D492="","",IFERROR(INDEX('Catalogue'!$B$3:$B$82,MATCH($D492,'Catalogue'!$A$3:$A$82,0)),""))</f>
        <v/>
      </c>
      <c r="I492" s="15">
        <f>IF($D492="","",IFERROR("Ø"&amp;INDEX('Catalogue'!$C$3:$C$82,MATCH($D492,'Catalogue'!$A$3:$A$82,0))&amp;" × "&amp;INDEX('Catalogue'!$D$3:$D$82,MATCH($D492,'Catalogue'!$A$3:$A$82,0)),""))</f>
        <v/>
      </c>
      <c r="J492" s="19">
        <f>IF($E492="","",IFERROR(INDEX('Stock by lot'!$G$3:$G$302,MATCH($E492,'Stock by lot'!$F$3:$F$302,0)),""))</f>
        <v/>
      </c>
      <c r="K492" s="15">
        <f>IF($E492="","",IF($J492="","Lot not in stock",IF(AND($A492&lt;&gt;"",$J492&lt;$A492),"Expired on the day","OK")))</f>
        <v/>
      </c>
      <c r="L492" s="14">
        <f>IF(OR($E492="",'Lot trace'!$B$4=""),"",IF($E492='Lot trace'!$B$4,COUNTIF($E$3:$E492,'Lot trace'!$B$4),""))</f>
        <v/>
      </c>
    </row>
    <row r="493">
      <c r="A493" s="5" t="n"/>
      <c r="B493" s="4" t="n"/>
      <c r="C493" s="18" t="n"/>
      <c r="D493" s="4" t="n"/>
      <c r="E493" s="18" t="n"/>
      <c r="F493" s="4" t="n"/>
      <c r="G493" s="4" t="n"/>
      <c r="H493" s="15">
        <f>IF($D493="","",IFERROR(INDEX('Catalogue'!$B$3:$B$82,MATCH($D493,'Catalogue'!$A$3:$A$82,0)),""))</f>
        <v/>
      </c>
      <c r="I493" s="15">
        <f>IF($D493="","",IFERROR("Ø"&amp;INDEX('Catalogue'!$C$3:$C$82,MATCH($D493,'Catalogue'!$A$3:$A$82,0))&amp;" × "&amp;INDEX('Catalogue'!$D$3:$D$82,MATCH($D493,'Catalogue'!$A$3:$A$82,0)),""))</f>
        <v/>
      </c>
      <c r="J493" s="19">
        <f>IF($E493="","",IFERROR(INDEX('Stock by lot'!$G$3:$G$302,MATCH($E493,'Stock by lot'!$F$3:$F$302,0)),""))</f>
        <v/>
      </c>
      <c r="K493" s="15">
        <f>IF($E493="","",IF($J493="","Lot not in stock",IF(AND($A493&lt;&gt;"",$J493&lt;$A493),"Expired on the day","OK")))</f>
        <v/>
      </c>
      <c r="L493" s="14">
        <f>IF(OR($E493="",'Lot trace'!$B$4=""),"",IF($E493='Lot trace'!$B$4,COUNTIF($E$3:$E493,'Lot trace'!$B$4),""))</f>
        <v/>
      </c>
    </row>
    <row r="494">
      <c r="A494" s="5" t="n"/>
      <c r="B494" s="4" t="n"/>
      <c r="C494" s="18" t="n"/>
      <c r="D494" s="4" t="n"/>
      <c r="E494" s="18" t="n"/>
      <c r="F494" s="4" t="n"/>
      <c r="G494" s="4" t="n"/>
      <c r="H494" s="15">
        <f>IF($D494="","",IFERROR(INDEX('Catalogue'!$B$3:$B$82,MATCH($D494,'Catalogue'!$A$3:$A$82,0)),""))</f>
        <v/>
      </c>
      <c r="I494" s="15">
        <f>IF($D494="","",IFERROR("Ø"&amp;INDEX('Catalogue'!$C$3:$C$82,MATCH($D494,'Catalogue'!$A$3:$A$82,0))&amp;" × "&amp;INDEX('Catalogue'!$D$3:$D$82,MATCH($D494,'Catalogue'!$A$3:$A$82,0)),""))</f>
        <v/>
      </c>
      <c r="J494" s="19">
        <f>IF($E494="","",IFERROR(INDEX('Stock by lot'!$G$3:$G$302,MATCH($E494,'Stock by lot'!$F$3:$F$302,0)),""))</f>
        <v/>
      </c>
      <c r="K494" s="15">
        <f>IF($E494="","",IF($J494="","Lot not in stock",IF(AND($A494&lt;&gt;"",$J494&lt;$A494),"Expired on the day","OK")))</f>
        <v/>
      </c>
      <c r="L494" s="14">
        <f>IF(OR($E494="",'Lot trace'!$B$4=""),"",IF($E494='Lot trace'!$B$4,COUNTIF($E$3:$E494,'Lot trace'!$B$4),""))</f>
        <v/>
      </c>
    </row>
    <row r="495">
      <c r="A495" s="5" t="n"/>
      <c r="B495" s="4" t="n"/>
      <c r="C495" s="18" t="n"/>
      <c r="D495" s="4" t="n"/>
      <c r="E495" s="18" t="n"/>
      <c r="F495" s="4" t="n"/>
      <c r="G495" s="4" t="n"/>
      <c r="H495" s="15">
        <f>IF($D495="","",IFERROR(INDEX('Catalogue'!$B$3:$B$82,MATCH($D495,'Catalogue'!$A$3:$A$82,0)),""))</f>
        <v/>
      </c>
      <c r="I495" s="15">
        <f>IF($D495="","",IFERROR("Ø"&amp;INDEX('Catalogue'!$C$3:$C$82,MATCH($D495,'Catalogue'!$A$3:$A$82,0))&amp;" × "&amp;INDEX('Catalogue'!$D$3:$D$82,MATCH($D495,'Catalogue'!$A$3:$A$82,0)),""))</f>
        <v/>
      </c>
      <c r="J495" s="19">
        <f>IF($E495="","",IFERROR(INDEX('Stock by lot'!$G$3:$G$302,MATCH($E495,'Stock by lot'!$F$3:$F$302,0)),""))</f>
        <v/>
      </c>
      <c r="K495" s="15">
        <f>IF($E495="","",IF($J495="","Lot not in stock",IF(AND($A495&lt;&gt;"",$J495&lt;$A495),"Expired on the day","OK")))</f>
        <v/>
      </c>
      <c r="L495" s="14">
        <f>IF(OR($E495="",'Lot trace'!$B$4=""),"",IF($E495='Lot trace'!$B$4,COUNTIF($E$3:$E495,'Lot trace'!$B$4),""))</f>
        <v/>
      </c>
    </row>
    <row r="496">
      <c r="A496" s="5" t="n"/>
      <c r="B496" s="4" t="n"/>
      <c r="C496" s="18" t="n"/>
      <c r="D496" s="4" t="n"/>
      <c r="E496" s="18" t="n"/>
      <c r="F496" s="4" t="n"/>
      <c r="G496" s="4" t="n"/>
      <c r="H496" s="15">
        <f>IF($D496="","",IFERROR(INDEX('Catalogue'!$B$3:$B$82,MATCH($D496,'Catalogue'!$A$3:$A$82,0)),""))</f>
        <v/>
      </c>
      <c r="I496" s="15">
        <f>IF($D496="","",IFERROR("Ø"&amp;INDEX('Catalogue'!$C$3:$C$82,MATCH($D496,'Catalogue'!$A$3:$A$82,0))&amp;" × "&amp;INDEX('Catalogue'!$D$3:$D$82,MATCH($D496,'Catalogue'!$A$3:$A$82,0)),""))</f>
        <v/>
      </c>
      <c r="J496" s="19">
        <f>IF($E496="","",IFERROR(INDEX('Stock by lot'!$G$3:$G$302,MATCH($E496,'Stock by lot'!$F$3:$F$302,0)),""))</f>
        <v/>
      </c>
      <c r="K496" s="15">
        <f>IF($E496="","",IF($J496="","Lot not in stock",IF(AND($A496&lt;&gt;"",$J496&lt;$A496),"Expired on the day","OK")))</f>
        <v/>
      </c>
      <c r="L496" s="14">
        <f>IF(OR($E496="",'Lot trace'!$B$4=""),"",IF($E496='Lot trace'!$B$4,COUNTIF($E$3:$E496,'Lot trace'!$B$4),""))</f>
        <v/>
      </c>
    </row>
    <row r="497">
      <c r="A497" s="5" t="n"/>
      <c r="B497" s="4" t="n"/>
      <c r="C497" s="18" t="n"/>
      <c r="D497" s="4" t="n"/>
      <c r="E497" s="18" t="n"/>
      <c r="F497" s="4" t="n"/>
      <c r="G497" s="4" t="n"/>
      <c r="H497" s="15">
        <f>IF($D497="","",IFERROR(INDEX('Catalogue'!$B$3:$B$82,MATCH($D497,'Catalogue'!$A$3:$A$82,0)),""))</f>
        <v/>
      </c>
      <c r="I497" s="15">
        <f>IF($D497="","",IFERROR("Ø"&amp;INDEX('Catalogue'!$C$3:$C$82,MATCH($D497,'Catalogue'!$A$3:$A$82,0))&amp;" × "&amp;INDEX('Catalogue'!$D$3:$D$82,MATCH($D497,'Catalogue'!$A$3:$A$82,0)),""))</f>
        <v/>
      </c>
      <c r="J497" s="19">
        <f>IF($E497="","",IFERROR(INDEX('Stock by lot'!$G$3:$G$302,MATCH($E497,'Stock by lot'!$F$3:$F$302,0)),""))</f>
        <v/>
      </c>
      <c r="K497" s="15">
        <f>IF($E497="","",IF($J497="","Lot not in stock",IF(AND($A497&lt;&gt;"",$J497&lt;$A497),"Expired on the day","OK")))</f>
        <v/>
      </c>
      <c r="L497" s="14">
        <f>IF(OR($E497="",'Lot trace'!$B$4=""),"",IF($E497='Lot trace'!$B$4,COUNTIF($E$3:$E497,'Lot trace'!$B$4),""))</f>
        <v/>
      </c>
    </row>
    <row r="498">
      <c r="A498" s="5" t="n"/>
      <c r="B498" s="4" t="n"/>
      <c r="C498" s="18" t="n"/>
      <c r="D498" s="4" t="n"/>
      <c r="E498" s="18" t="n"/>
      <c r="F498" s="4" t="n"/>
      <c r="G498" s="4" t="n"/>
      <c r="H498" s="15">
        <f>IF($D498="","",IFERROR(INDEX('Catalogue'!$B$3:$B$82,MATCH($D498,'Catalogue'!$A$3:$A$82,0)),""))</f>
        <v/>
      </c>
      <c r="I498" s="15">
        <f>IF($D498="","",IFERROR("Ø"&amp;INDEX('Catalogue'!$C$3:$C$82,MATCH($D498,'Catalogue'!$A$3:$A$82,0))&amp;" × "&amp;INDEX('Catalogue'!$D$3:$D$82,MATCH($D498,'Catalogue'!$A$3:$A$82,0)),""))</f>
        <v/>
      </c>
      <c r="J498" s="19">
        <f>IF($E498="","",IFERROR(INDEX('Stock by lot'!$G$3:$G$302,MATCH($E498,'Stock by lot'!$F$3:$F$302,0)),""))</f>
        <v/>
      </c>
      <c r="K498" s="15">
        <f>IF($E498="","",IF($J498="","Lot not in stock",IF(AND($A498&lt;&gt;"",$J498&lt;$A498),"Expired on the day","OK")))</f>
        <v/>
      </c>
      <c r="L498" s="14">
        <f>IF(OR($E498="",'Lot trace'!$B$4=""),"",IF($E498='Lot trace'!$B$4,COUNTIF($E$3:$E498,'Lot trace'!$B$4),""))</f>
        <v/>
      </c>
    </row>
    <row r="499">
      <c r="A499" s="5" t="n"/>
      <c r="B499" s="4" t="n"/>
      <c r="C499" s="18" t="n"/>
      <c r="D499" s="4" t="n"/>
      <c r="E499" s="18" t="n"/>
      <c r="F499" s="4" t="n"/>
      <c r="G499" s="4" t="n"/>
      <c r="H499" s="15">
        <f>IF($D499="","",IFERROR(INDEX('Catalogue'!$B$3:$B$82,MATCH($D499,'Catalogue'!$A$3:$A$82,0)),""))</f>
        <v/>
      </c>
      <c r="I499" s="15">
        <f>IF($D499="","",IFERROR("Ø"&amp;INDEX('Catalogue'!$C$3:$C$82,MATCH($D499,'Catalogue'!$A$3:$A$82,0))&amp;" × "&amp;INDEX('Catalogue'!$D$3:$D$82,MATCH($D499,'Catalogue'!$A$3:$A$82,0)),""))</f>
        <v/>
      </c>
      <c r="J499" s="19">
        <f>IF($E499="","",IFERROR(INDEX('Stock by lot'!$G$3:$G$302,MATCH($E499,'Stock by lot'!$F$3:$F$302,0)),""))</f>
        <v/>
      </c>
      <c r="K499" s="15">
        <f>IF($E499="","",IF($J499="","Lot not in stock",IF(AND($A499&lt;&gt;"",$J499&lt;$A499),"Expired on the day","OK")))</f>
        <v/>
      </c>
      <c r="L499" s="14">
        <f>IF(OR($E499="",'Lot trace'!$B$4=""),"",IF($E499='Lot trace'!$B$4,COUNTIF($E$3:$E499,'Lot trace'!$B$4),""))</f>
        <v/>
      </c>
    </row>
    <row r="500">
      <c r="A500" s="5" t="n"/>
      <c r="B500" s="4" t="n"/>
      <c r="C500" s="18" t="n"/>
      <c r="D500" s="4" t="n"/>
      <c r="E500" s="18" t="n"/>
      <c r="F500" s="4" t="n"/>
      <c r="G500" s="4" t="n"/>
      <c r="H500" s="15">
        <f>IF($D500="","",IFERROR(INDEX('Catalogue'!$B$3:$B$82,MATCH($D500,'Catalogue'!$A$3:$A$82,0)),""))</f>
        <v/>
      </c>
      <c r="I500" s="15">
        <f>IF($D500="","",IFERROR("Ø"&amp;INDEX('Catalogue'!$C$3:$C$82,MATCH($D500,'Catalogue'!$A$3:$A$82,0))&amp;" × "&amp;INDEX('Catalogue'!$D$3:$D$82,MATCH($D500,'Catalogue'!$A$3:$A$82,0)),""))</f>
        <v/>
      </c>
      <c r="J500" s="19">
        <f>IF($E500="","",IFERROR(INDEX('Stock by lot'!$G$3:$G$302,MATCH($E500,'Stock by lot'!$F$3:$F$302,0)),""))</f>
        <v/>
      </c>
      <c r="K500" s="15">
        <f>IF($E500="","",IF($J500="","Lot not in stock",IF(AND($A500&lt;&gt;"",$J500&lt;$A500),"Expired on the day","OK")))</f>
        <v/>
      </c>
      <c r="L500" s="14">
        <f>IF(OR($E500="",'Lot trace'!$B$4=""),"",IF($E500='Lot trace'!$B$4,COUNTIF($E$3:$E500,'Lot trace'!$B$4),""))</f>
        <v/>
      </c>
    </row>
    <row r="501">
      <c r="A501" s="5" t="n"/>
      <c r="B501" s="4" t="n"/>
      <c r="C501" s="18" t="n"/>
      <c r="D501" s="4" t="n"/>
      <c r="E501" s="18" t="n"/>
      <c r="F501" s="4" t="n"/>
      <c r="G501" s="4" t="n"/>
      <c r="H501" s="15">
        <f>IF($D501="","",IFERROR(INDEX('Catalogue'!$B$3:$B$82,MATCH($D501,'Catalogue'!$A$3:$A$82,0)),""))</f>
        <v/>
      </c>
      <c r="I501" s="15">
        <f>IF($D501="","",IFERROR("Ø"&amp;INDEX('Catalogue'!$C$3:$C$82,MATCH($D501,'Catalogue'!$A$3:$A$82,0))&amp;" × "&amp;INDEX('Catalogue'!$D$3:$D$82,MATCH($D501,'Catalogue'!$A$3:$A$82,0)),""))</f>
        <v/>
      </c>
      <c r="J501" s="19">
        <f>IF($E501="","",IFERROR(INDEX('Stock by lot'!$G$3:$G$302,MATCH($E501,'Stock by lot'!$F$3:$F$302,0)),""))</f>
        <v/>
      </c>
      <c r="K501" s="15">
        <f>IF($E501="","",IF($J501="","Lot not in stock",IF(AND($A501&lt;&gt;"",$J501&lt;$A501),"Expired on the day","OK")))</f>
        <v/>
      </c>
      <c r="L501" s="14">
        <f>IF(OR($E501="",'Lot trace'!$B$4=""),"",IF($E501='Lot trace'!$B$4,COUNTIF($E$3:$E501,'Lot trace'!$B$4),""))</f>
        <v/>
      </c>
    </row>
    <row r="502">
      <c r="A502" s="5" t="n"/>
      <c r="B502" s="4" t="n"/>
      <c r="C502" s="18" t="n"/>
      <c r="D502" s="4" t="n"/>
      <c r="E502" s="18" t="n"/>
      <c r="F502" s="4" t="n"/>
      <c r="G502" s="4" t="n"/>
      <c r="H502" s="15">
        <f>IF($D502="","",IFERROR(INDEX('Catalogue'!$B$3:$B$82,MATCH($D502,'Catalogue'!$A$3:$A$82,0)),""))</f>
        <v/>
      </c>
      <c r="I502" s="15">
        <f>IF($D502="","",IFERROR("Ø"&amp;INDEX('Catalogue'!$C$3:$C$82,MATCH($D502,'Catalogue'!$A$3:$A$82,0))&amp;" × "&amp;INDEX('Catalogue'!$D$3:$D$82,MATCH($D502,'Catalogue'!$A$3:$A$82,0)),""))</f>
        <v/>
      </c>
      <c r="J502" s="19">
        <f>IF($E502="","",IFERROR(INDEX('Stock by lot'!$G$3:$G$302,MATCH($E502,'Stock by lot'!$F$3:$F$302,0)),""))</f>
        <v/>
      </c>
      <c r="K502" s="15">
        <f>IF($E502="","",IF($J502="","Lot not in stock",IF(AND($A502&lt;&gt;"",$J502&lt;$A502),"Expired on the day","OK")))</f>
        <v/>
      </c>
      <c r="L502" s="14">
        <f>IF(OR($E502="",'Lot trace'!$B$4=""),"",IF($E502='Lot trace'!$B$4,COUNTIF($E$3:$E502,'Lot trace'!$B$4),""))</f>
        <v/>
      </c>
    </row>
    <row r="503">
      <c r="A503" s="5" t="n"/>
      <c r="B503" s="4" t="n"/>
      <c r="C503" s="18" t="n"/>
      <c r="D503" s="4" t="n"/>
      <c r="E503" s="18" t="n"/>
      <c r="F503" s="4" t="n"/>
      <c r="G503" s="4" t="n"/>
      <c r="H503" s="15">
        <f>IF($D503="","",IFERROR(INDEX('Catalogue'!$B$3:$B$82,MATCH($D503,'Catalogue'!$A$3:$A$82,0)),""))</f>
        <v/>
      </c>
      <c r="I503" s="15">
        <f>IF($D503="","",IFERROR("Ø"&amp;INDEX('Catalogue'!$C$3:$C$82,MATCH($D503,'Catalogue'!$A$3:$A$82,0))&amp;" × "&amp;INDEX('Catalogue'!$D$3:$D$82,MATCH($D503,'Catalogue'!$A$3:$A$82,0)),""))</f>
        <v/>
      </c>
      <c r="J503" s="19">
        <f>IF($E503="","",IFERROR(INDEX('Stock by lot'!$G$3:$G$302,MATCH($E503,'Stock by lot'!$F$3:$F$302,0)),""))</f>
        <v/>
      </c>
      <c r="K503" s="15">
        <f>IF($E503="","",IF($J503="","Lot not in stock",IF(AND($A503&lt;&gt;"",$J503&lt;$A503),"Expired on the day","OK")))</f>
        <v/>
      </c>
      <c r="L503" s="14">
        <f>IF(OR($E503="",'Lot trace'!$B$4=""),"",IF($E503='Lot trace'!$B$4,COUNTIF($E$3:$E503,'Lot trace'!$B$4),""))</f>
        <v/>
      </c>
    </row>
    <row r="504">
      <c r="A504" s="5" t="n"/>
      <c r="B504" s="4" t="n"/>
      <c r="C504" s="18" t="n"/>
      <c r="D504" s="4" t="n"/>
      <c r="E504" s="18" t="n"/>
      <c r="F504" s="4" t="n"/>
      <c r="G504" s="4" t="n"/>
      <c r="H504" s="15">
        <f>IF($D504="","",IFERROR(INDEX('Catalogue'!$B$3:$B$82,MATCH($D504,'Catalogue'!$A$3:$A$82,0)),""))</f>
        <v/>
      </c>
      <c r="I504" s="15">
        <f>IF($D504="","",IFERROR("Ø"&amp;INDEX('Catalogue'!$C$3:$C$82,MATCH($D504,'Catalogue'!$A$3:$A$82,0))&amp;" × "&amp;INDEX('Catalogue'!$D$3:$D$82,MATCH($D504,'Catalogue'!$A$3:$A$82,0)),""))</f>
        <v/>
      </c>
      <c r="J504" s="19">
        <f>IF($E504="","",IFERROR(INDEX('Stock by lot'!$G$3:$G$302,MATCH($E504,'Stock by lot'!$F$3:$F$302,0)),""))</f>
        <v/>
      </c>
      <c r="K504" s="15">
        <f>IF($E504="","",IF($J504="","Lot not in stock",IF(AND($A504&lt;&gt;"",$J504&lt;$A504),"Expired on the day","OK")))</f>
        <v/>
      </c>
      <c r="L504" s="14">
        <f>IF(OR($E504="",'Lot trace'!$B$4=""),"",IF($E504='Lot trace'!$B$4,COUNTIF($E$3:$E504,'Lot trace'!$B$4),""))</f>
        <v/>
      </c>
    </row>
    <row r="505">
      <c r="A505" s="5" t="n"/>
      <c r="B505" s="4" t="n"/>
      <c r="C505" s="18" t="n"/>
      <c r="D505" s="4" t="n"/>
      <c r="E505" s="18" t="n"/>
      <c r="F505" s="4" t="n"/>
      <c r="G505" s="4" t="n"/>
      <c r="H505" s="15">
        <f>IF($D505="","",IFERROR(INDEX('Catalogue'!$B$3:$B$82,MATCH($D505,'Catalogue'!$A$3:$A$82,0)),""))</f>
        <v/>
      </c>
      <c r="I505" s="15">
        <f>IF($D505="","",IFERROR("Ø"&amp;INDEX('Catalogue'!$C$3:$C$82,MATCH($D505,'Catalogue'!$A$3:$A$82,0))&amp;" × "&amp;INDEX('Catalogue'!$D$3:$D$82,MATCH($D505,'Catalogue'!$A$3:$A$82,0)),""))</f>
        <v/>
      </c>
      <c r="J505" s="19">
        <f>IF($E505="","",IFERROR(INDEX('Stock by lot'!$G$3:$G$302,MATCH($E505,'Stock by lot'!$F$3:$F$302,0)),""))</f>
        <v/>
      </c>
      <c r="K505" s="15">
        <f>IF($E505="","",IF($J505="","Lot not in stock",IF(AND($A505&lt;&gt;"",$J505&lt;$A505),"Expired on the day","OK")))</f>
        <v/>
      </c>
      <c r="L505" s="14">
        <f>IF(OR($E505="",'Lot trace'!$B$4=""),"",IF($E505='Lot trace'!$B$4,COUNTIF($E$3:$E505,'Lot trace'!$B$4),""))</f>
        <v/>
      </c>
    </row>
    <row r="506">
      <c r="A506" s="5" t="n"/>
      <c r="B506" s="4" t="n"/>
      <c r="C506" s="18" t="n"/>
      <c r="D506" s="4" t="n"/>
      <c r="E506" s="18" t="n"/>
      <c r="F506" s="4" t="n"/>
      <c r="G506" s="4" t="n"/>
      <c r="H506" s="15">
        <f>IF($D506="","",IFERROR(INDEX('Catalogue'!$B$3:$B$82,MATCH($D506,'Catalogue'!$A$3:$A$82,0)),""))</f>
        <v/>
      </c>
      <c r="I506" s="15">
        <f>IF($D506="","",IFERROR("Ø"&amp;INDEX('Catalogue'!$C$3:$C$82,MATCH($D506,'Catalogue'!$A$3:$A$82,0))&amp;" × "&amp;INDEX('Catalogue'!$D$3:$D$82,MATCH($D506,'Catalogue'!$A$3:$A$82,0)),""))</f>
        <v/>
      </c>
      <c r="J506" s="19">
        <f>IF($E506="","",IFERROR(INDEX('Stock by lot'!$G$3:$G$302,MATCH($E506,'Stock by lot'!$F$3:$F$302,0)),""))</f>
        <v/>
      </c>
      <c r="K506" s="15">
        <f>IF($E506="","",IF($J506="","Lot not in stock",IF(AND($A506&lt;&gt;"",$J506&lt;$A506),"Expired on the day","OK")))</f>
        <v/>
      </c>
      <c r="L506" s="14">
        <f>IF(OR($E506="",'Lot trace'!$B$4=""),"",IF($E506='Lot trace'!$B$4,COUNTIF($E$3:$E506,'Lot trace'!$B$4),""))</f>
        <v/>
      </c>
    </row>
    <row r="507">
      <c r="A507" s="5" t="n"/>
      <c r="B507" s="4" t="n"/>
      <c r="C507" s="18" t="n"/>
      <c r="D507" s="4" t="n"/>
      <c r="E507" s="18" t="n"/>
      <c r="F507" s="4" t="n"/>
      <c r="G507" s="4" t="n"/>
      <c r="H507" s="15">
        <f>IF($D507="","",IFERROR(INDEX('Catalogue'!$B$3:$B$82,MATCH($D507,'Catalogue'!$A$3:$A$82,0)),""))</f>
        <v/>
      </c>
      <c r="I507" s="15">
        <f>IF($D507="","",IFERROR("Ø"&amp;INDEX('Catalogue'!$C$3:$C$82,MATCH($D507,'Catalogue'!$A$3:$A$82,0))&amp;" × "&amp;INDEX('Catalogue'!$D$3:$D$82,MATCH($D507,'Catalogue'!$A$3:$A$82,0)),""))</f>
        <v/>
      </c>
      <c r="J507" s="19">
        <f>IF($E507="","",IFERROR(INDEX('Stock by lot'!$G$3:$G$302,MATCH($E507,'Stock by lot'!$F$3:$F$302,0)),""))</f>
        <v/>
      </c>
      <c r="K507" s="15">
        <f>IF($E507="","",IF($J507="","Lot not in stock",IF(AND($A507&lt;&gt;"",$J507&lt;$A507),"Expired on the day","OK")))</f>
        <v/>
      </c>
      <c r="L507" s="14">
        <f>IF(OR($E507="",'Lot trace'!$B$4=""),"",IF($E507='Lot trace'!$B$4,COUNTIF($E$3:$E507,'Lot trace'!$B$4),""))</f>
        <v/>
      </c>
    </row>
    <row r="508">
      <c r="A508" s="5" t="n"/>
      <c r="B508" s="4" t="n"/>
      <c r="C508" s="18" t="n"/>
      <c r="D508" s="4" t="n"/>
      <c r="E508" s="18" t="n"/>
      <c r="F508" s="4" t="n"/>
      <c r="G508" s="4" t="n"/>
      <c r="H508" s="15">
        <f>IF($D508="","",IFERROR(INDEX('Catalogue'!$B$3:$B$82,MATCH($D508,'Catalogue'!$A$3:$A$82,0)),""))</f>
        <v/>
      </c>
      <c r="I508" s="15">
        <f>IF($D508="","",IFERROR("Ø"&amp;INDEX('Catalogue'!$C$3:$C$82,MATCH($D508,'Catalogue'!$A$3:$A$82,0))&amp;" × "&amp;INDEX('Catalogue'!$D$3:$D$82,MATCH($D508,'Catalogue'!$A$3:$A$82,0)),""))</f>
        <v/>
      </c>
      <c r="J508" s="19">
        <f>IF($E508="","",IFERROR(INDEX('Stock by lot'!$G$3:$G$302,MATCH($E508,'Stock by lot'!$F$3:$F$302,0)),""))</f>
        <v/>
      </c>
      <c r="K508" s="15">
        <f>IF($E508="","",IF($J508="","Lot not in stock",IF(AND($A508&lt;&gt;"",$J508&lt;$A508),"Expired on the day","OK")))</f>
        <v/>
      </c>
      <c r="L508" s="14">
        <f>IF(OR($E508="",'Lot trace'!$B$4=""),"",IF($E508='Lot trace'!$B$4,COUNTIF($E$3:$E508,'Lot trace'!$B$4),""))</f>
        <v/>
      </c>
    </row>
    <row r="509">
      <c r="A509" s="5" t="n"/>
      <c r="B509" s="4" t="n"/>
      <c r="C509" s="18" t="n"/>
      <c r="D509" s="4" t="n"/>
      <c r="E509" s="18" t="n"/>
      <c r="F509" s="4" t="n"/>
      <c r="G509" s="4" t="n"/>
      <c r="H509" s="15">
        <f>IF($D509="","",IFERROR(INDEX('Catalogue'!$B$3:$B$82,MATCH($D509,'Catalogue'!$A$3:$A$82,0)),""))</f>
        <v/>
      </c>
      <c r="I509" s="15">
        <f>IF($D509="","",IFERROR("Ø"&amp;INDEX('Catalogue'!$C$3:$C$82,MATCH($D509,'Catalogue'!$A$3:$A$82,0))&amp;" × "&amp;INDEX('Catalogue'!$D$3:$D$82,MATCH($D509,'Catalogue'!$A$3:$A$82,0)),""))</f>
        <v/>
      </c>
      <c r="J509" s="19">
        <f>IF($E509="","",IFERROR(INDEX('Stock by lot'!$G$3:$G$302,MATCH($E509,'Stock by lot'!$F$3:$F$302,0)),""))</f>
        <v/>
      </c>
      <c r="K509" s="15">
        <f>IF($E509="","",IF($J509="","Lot not in stock",IF(AND($A509&lt;&gt;"",$J509&lt;$A509),"Expired on the day","OK")))</f>
        <v/>
      </c>
      <c r="L509" s="14">
        <f>IF(OR($E509="",'Lot trace'!$B$4=""),"",IF($E509='Lot trace'!$B$4,COUNTIF($E$3:$E509,'Lot trace'!$B$4),""))</f>
        <v/>
      </c>
    </row>
    <row r="510">
      <c r="A510" s="5" t="n"/>
      <c r="B510" s="4" t="n"/>
      <c r="C510" s="18" t="n"/>
      <c r="D510" s="4" t="n"/>
      <c r="E510" s="18" t="n"/>
      <c r="F510" s="4" t="n"/>
      <c r="G510" s="4" t="n"/>
      <c r="H510" s="15">
        <f>IF($D510="","",IFERROR(INDEX('Catalogue'!$B$3:$B$82,MATCH($D510,'Catalogue'!$A$3:$A$82,0)),""))</f>
        <v/>
      </c>
      <c r="I510" s="15">
        <f>IF($D510="","",IFERROR("Ø"&amp;INDEX('Catalogue'!$C$3:$C$82,MATCH($D510,'Catalogue'!$A$3:$A$82,0))&amp;" × "&amp;INDEX('Catalogue'!$D$3:$D$82,MATCH($D510,'Catalogue'!$A$3:$A$82,0)),""))</f>
        <v/>
      </c>
      <c r="J510" s="19">
        <f>IF($E510="","",IFERROR(INDEX('Stock by lot'!$G$3:$G$302,MATCH($E510,'Stock by lot'!$F$3:$F$302,0)),""))</f>
        <v/>
      </c>
      <c r="K510" s="15">
        <f>IF($E510="","",IF($J510="","Lot not in stock",IF(AND($A510&lt;&gt;"",$J510&lt;$A510),"Expired on the day","OK")))</f>
        <v/>
      </c>
      <c r="L510" s="14">
        <f>IF(OR($E510="",'Lot trace'!$B$4=""),"",IF($E510='Lot trace'!$B$4,COUNTIF($E$3:$E510,'Lot trace'!$B$4),""))</f>
        <v/>
      </c>
    </row>
    <row r="511">
      <c r="A511" s="5" t="n"/>
      <c r="B511" s="4" t="n"/>
      <c r="C511" s="18" t="n"/>
      <c r="D511" s="4" t="n"/>
      <c r="E511" s="18" t="n"/>
      <c r="F511" s="4" t="n"/>
      <c r="G511" s="4" t="n"/>
      <c r="H511" s="15">
        <f>IF($D511="","",IFERROR(INDEX('Catalogue'!$B$3:$B$82,MATCH($D511,'Catalogue'!$A$3:$A$82,0)),""))</f>
        <v/>
      </c>
      <c r="I511" s="15">
        <f>IF($D511="","",IFERROR("Ø"&amp;INDEX('Catalogue'!$C$3:$C$82,MATCH($D511,'Catalogue'!$A$3:$A$82,0))&amp;" × "&amp;INDEX('Catalogue'!$D$3:$D$82,MATCH($D511,'Catalogue'!$A$3:$A$82,0)),""))</f>
        <v/>
      </c>
      <c r="J511" s="19">
        <f>IF($E511="","",IFERROR(INDEX('Stock by lot'!$G$3:$G$302,MATCH($E511,'Stock by lot'!$F$3:$F$302,0)),""))</f>
        <v/>
      </c>
      <c r="K511" s="15">
        <f>IF($E511="","",IF($J511="","Lot not in stock",IF(AND($A511&lt;&gt;"",$J511&lt;$A511),"Expired on the day","OK")))</f>
        <v/>
      </c>
      <c r="L511" s="14">
        <f>IF(OR($E511="",'Lot trace'!$B$4=""),"",IF($E511='Lot trace'!$B$4,COUNTIF($E$3:$E511,'Lot trace'!$B$4),""))</f>
        <v/>
      </c>
    </row>
    <row r="512">
      <c r="A512" s="5" t="n"/>
      <c r="B512" s="4" t="n"/>
      <c r="C512" s="18" t="n"/>
      <c r="D512" s="4" t="n"/>
      <c r="E512" s="18" t="n"/>
      <c r="F512" s="4" t="n"/>
      <c r="G512" s="4" t="n"/>
      <c r="H512" s="15">
        <f>IF($D512="","",IFERROR(INDEX('Catalogue'!$B$3:$B$82,MATCH($D512,'Catalogue'!$A$3:$A$82,0)),""))</f>
        <v/>
      </c>
      <c r="I512" s="15">
        <f>IF($D512="","",IFERROR("Ø"&amp;INDEX('Catalogue'!$C$3:$C$82,MATCH($D512,'Catalogue'!$A$3:$A$82,0))&amp;" × "&amp;INDEX('Catalogue'!$D$3:$D$82,MATCH($D512,'Catalogue'!$A$3:$A$82,0)),""))</f>
        <v/>
      </c>
      <c r="J512" s="19">
        <f>IF($E512="","",IFERROR(INDEX('Stock by lot'!$G$3:$G$302,MATCH($E512,'Stock by lot'!$F$3:$F$302,0)),""))</f>
        <v/>
      </c>
      <c r="K512" s="15">
        <f>IF($E512="","",IF($J512="","Lot not in stock",IF(AND($A512&lt;&gt;"",$J512&lt;$A512),"Expired on the day","OK")))</f>
        <v/>
      </c>
      <c r="L512" s="14">
        <f>IF(OR($E512="",'Lot trace'!$B$4=""),"",IF($E512='Lot trace'!$B$4,COUNTIF($E$3:$E512,'Lot trace'!$B$4),""))</f>
        <v/>
      </c>
    </row>
    <row r="513">
      <c r="A513" s="5" t="n"/>
      <c r="B513" s="4" t="n"/>
      <c r="C513" s="18" t="n"/>
      <c r="D513" s="4" t="n"/>
      <c r="E513" s="18" t="n"/>
      <c r="F513" s="4" t="n"/>
      <c r="G513" s="4" t="n"/>
      <c r="H513" s="15">
        <f>IF($D513="","",IFERROR(INDEX('Catalogue'!$B$3:$B$82,MATCH($D513,'Catalogue'!$A$3:$A$82,0)),""))</f>
        <v/>
      </c>
      <c r="I513" s="15">
        <f>IF($D513="","",IFERROR("Ø"&amp;INDEX('Catalogue'!$C$3:$C$82,MATCH($D513,'Catalogue'!$A$3:$A$82,0))&amp;" × "&amp;INDEX('Catalogue'!$D$3:$D$82,MATCH($D513,'Catalogue'!$A$3:$A$82,0)),""))</f>
        <v/>
      </c>
      <c r="J513" s="19">
        <f>IF($E513="","",IFERROR(INDEX('Stock by lot'!$G$3:$G$302,MATCH($E513,'Stock by lot'!$F$3:$F$302,0)),""))</f>
        <v/>
      </c>
      <c r="K513" s="15">
        <f>IF($E513="","",IF($J513="","Lot not in stock",IF(AND($A513&lt;&gt;"",$J513&lt;$A513),"Expired on the day","OK")))</f>
        <v/>
      </c>
      <c r="L513" s="14">
        <f>IF(OR($E513="",'Lot trace'!$B$4=""),"",IF($E513='Lot trace'!$B$4,COUNTIF($E$3:$E513,'Lot trace'!$B$4),""))</f>
        <v/>
      </c>
    </row>
    <row r="514">
      <c r="A514" s="5" t="n"/>
      <c r="B514" s="4" t="n"/>
      <c r="C514" s="18" t="n"/>
      <c r="D514" s="4" t="n"/>
      <c r="E514" s="18" t="n"/>
      <c r="F514" s="4" t="n"/>
      <c r="G514" s="4" t="n"/>
      <c r="H514" s="15">
        <f>IF($D514="","",IFERROR(INDEX('Catalogue'!$B$3:$B$82,MATCH($D514,'Catalogue'!$A$3:$A$82,0)),""))</f>
        <v/>
      </c>
      <c r="I514" s="15">
        <f>IF($D514="","",IFERROR("Ø"&amp;INDEX('Catalogue'!$C$3:$C$82,MATCH($D514,'Catalogue'!$A$3:$A$82,0))&amp;" × "&amp;INDEX('Catalogue'!$D$3:$D$82,MATCH($D514,'Catalogue'!$A$3:$A$82,0)),""))</f>
        <v/>
      </c>
      <c r="J514" s="19">
        <f>IF($E514="","",IFERROR(INDEX('Stock by lot'!$G$3:$G$302,MATCH($E514,'Stock by lot'!$F$3:$F$302,0)),""))</f>
        <v/>
      </c>
      <c r="K514" s="15">
        <f>IF($E514="","",IF($J514="","Lot not in stock",IF(AND($A514&lt;&gt;"",$J514&lt;$A514),"Expired on the day","OK")))</f>
        <v/>
      </c>
      <c r="L514" s="14">
        <f>IF(OR($E514="",'Lot trace'!$B$4=""),"",IF($E514='Lot trace'!$B$4,COUNTIF($E$3:$E514,'Lot trace'!$B$4),""))</f>
        <v/>
      </c>
    </row>
    <row r="515">
      <c r="A515" s="5" t="n"/>
      <c r="B515" s="4" t="n"/>
      <c r="C515" s="18" t="n"/>
      <c r="D515" s="4" t="n"/>
      <c r="E515" s="18" t="n"/>
      <c r="F515" s="4" t="n"/>
      <c r="G515" s="4" t="n"/>
      <c r="H515" s="15">
        <f>IF($D515="","",IFERROR(INDEX('Catalogue'!$B$3:$B$82,MATCH($D515,'Catalogue'!$A$3:$A$82,0)),""))</f>
        <v/>
      </c>
      <c r="I515" s="15">
        <f>IF($D515="","",IFERROR("Ø"&amp;INDEX('Catalogue'!$C$3:$C$82,MATCH($D515,'Catalogue'!$A$3:$A$82,0))&amp;" × "&amp;INDEX('Catalogue'!$D$3:$D$82,MATCH($D515,'Catalogue'!$A$3:$A$82,0)),""))</f>
        <v/>
      </c>
      <c r="J515" s="19">
        <f>IF($E515="","",IFERROR(INDEX('Stock by lot'!$G$3:$G$302,MATCH($E515,'Stock by lot'!$F$3:$F$302,0)),""))</f>
        <v/>
      </c>
      <c r="K515" s="15">
        <f>IF($E515="","",IF($J515="","Lot not in stock",IF(AND($A515&lt;&gt;"",$J515&lt;$A515),"Expired on the day","OK")))</f>
        <v/>
      </c>
      <c r="L515" s="14">
        <f>IF(OR($E515="",'Lot trace'!$B$4=""),"",IF($E515='Lot trace'!$B$4,COUNTIF($E$3:$E515,'Lot trace'!$B$4),""))</f>
        <v/>
      </c>
    </row>
    <row r="516">
      <c r="A516" s="5" t="n"/>
      <c r="B516" s="4" t="n"/>
      <c r="C516" s="18" t="n"/>
      <c r="D516" s="4" t="n"/>
      <c r="E516" s="18" t="n"/>
      <c r="F516" s="4" t="n"/>
      <c r="G516" s="4" t="n"/>
      <c r="H516" s="15">
        <f>IF($D516="","",IFERROR(INDEX('Catalogue'!$B$3:$B$82,MATCH($D516,'Catalogue'!$A$3:$A$82,0)),""))</f>
        <v/>
      </c>
      <c r="I516" s="15">
        <f>IF($D516="","",IFERROR("Ø"&amp;INDEX('Catalogue'!$C$3:$C$82,MATCH($D516,'Catalogue'!$A$3:$A$82,0))&amp;" × "&amp;INDEX('Catalogue'!$D$3:$D$82,MATCH($D516,'Catalogue'!$A$3:$A$82,0)),""))</f>
        <v/>
      </c>
      <c r="J516" s="19">
        <f>IF($E516="","",IFERROR(INDEX('Stock by lot'!$G$3:$G$302,MATCH($E516,'Stock by lot'!$F$3:$F$302,0)),""))</f>
        <v/>
      </c>
      <c r="K516" s="15">
        <f>IF($E516="","",IF($J516="","Lot not in stock",IF(AND($A516&lt;&gt;"",$J516&lt;$A516),"Expired on the day","OK")))</f>
        <v/>
      </c>
      <c r="L516" s="14">
        <f>IF(OR($E516="",'Lot trace'!$B$4=""),"",IF($E516='Lot trace'!$B$4,COUNTIF($E$3:$E516,'Lot trace'!$B$4),""))</f>
        <v/>
      </c>
    </row>
    <row r="517">
      <c r="A517" s="5" t="n"/>
      <c r="B517" s="4" t="n"/>
      <c r="C517" s="18" t="n"/>
      <c r="D517" s="4" t="n"/>
      <c r="E517" s="18" t="n"/>
      <c r="F517" s="4" t="n"/>
      <c r="G517" s="4" t="n"/>
      <c r="H517" s="15">
        <f>IF($D517="","",IFERROR(INDEX('Catalogue'!$B$3:$B$82,MATCH($D517,'Catalogue'!$A$3:$A$82,0)),""))</f>
        <v/>
      </c>
      <c r="I517" s="15">
        <f>IF($D517="","",IFERROR("Ø"&amp;INDEX('Catalogue'!$C$3:$C$82,MATCH($D517,'Catalogue'!$A$3:$A$82,0))&amp;" × "&amp;INDEX('Catalogue'!$D$3:$D$82,MATCH($D517,'Catalogue'!$A$3:$A$82,0)),""))</f>
        <v/>
      </c>
      <c r="J517" s="19">
        <f>IF($E517="","",IFERROR(INDEX('Stock by lot'!$G$3:$G$302,MATCH($E517,'Stock by lot'!$F$3:$F$302,0)),""))</f>
        <v/>
      </c>
      <c r="K517" s="15">
        <f>IF($E517="","",IF($J517="","Lot not in stock",IF(AND($A517&lt;&gt;"",$J517&lt;$A517),"Expired on the day","OK")))</f>
        <v/>
      </c>
      <c r="L517" s="14">
        <f>IF(OR($E517="",'Lot trace'!$B$4=""),"",IF($E517='Lot trace'!$B$4,COUNTIF($E$3:$E517,'Lot trace'!$B$4),""))</f>
        <v/>
      </c>
    </row>
    <row r="518">
      <c r="A518" s="5" t="n"/>
      <c r="B518" s="4" t="n"/>
      <c r="C518" s="18" t="n"/>
      <c r="D518" s="4" t="n"/>
      <c r="E518" s="18" t="n"/>
      <c r="F518" s="4" t="n"/>
      <c r="G518" s="4" t="n"/>
      <c r="H518" s="15">
        <f>IF($D518="","",IFERROR(INDEX('Catalogue'!$B$3:$B$82,MATCH($D518,'Catalogue'!$A$3:$A$82,0)),""))</f>
        <v/>
      </c>
      <c r="I518" s="15">
        <f>IF($D518="","",IFERROR("Ø"&amp;INDEX('Catalogue'!$C$3:$C$82,MATCH($D518,'Catalogue'!$A$3:$A$82,0))&amp;" × "&amp;INDEX('Catalogue'!$D$3:$D$82,MATCH($D518,'Catalogue'!$A$3:$A$82,0)),""))</f>
        <v/>
      </c>
      <c r="J518" s="19">
        <f>IF($E518="","",IFERROR(INDEX('Stock by lot'!$G$3:$G$302,MATCH($E518,'Stock by lot'!$F$3:$F$302,0)),""))</f>
        <v/>
      </c>
      <c r="K518" s="15">
        <f>IF($E518="","",IF($J518="","Lot not in stock",IF(AND($A518&lt;&gt;"",$J518&lt;$A518),"Expired on the day","OK")))</f>
        <v/>
      </c>
      <c r="L518" s="14">
        <f>IF(OR($E518="",'Lot trace'!$B$4=""),"",IF($E518='Lot trace'!$B$4,COUNTIF($E$3:$E518,'Lot trace'!$B$4),""))</f>
        <v/>
      </c>
    </row>
    <row r="519">
      <c r="A519" s="5" t="n"/>
      <c r="B519" s="4" t="n"/>
      <c r="C519" s="18" t="n"/>
      <c r="D519" s="4" t="n"/>
      <c r="E519" s="18" t="n"/>
      <c r="F519" s="4" t="n"/>
      <c r="G519" s="4" t="n"/>
      <c r="H519" s="15">
        <f>IF($D519="","",IFERROR(INDEX('Catalogue'!$B$3:$B$82,MATCH($D519,'Catalogue'!$A$3:$A$82,0)),""))</f>
        <v/>
      </c>
      <c r="I519" s="15">
        <f>IF($D519="","",IFERROR("Ø"&amp;INDEX('Catalogue'!$C$3:$C$82,MATCH($D519,'Catalogue'!$A$3:$A$82,0))&amp;" × "&amp;INDEX('Catalogue'!$D$3:$D$82,MATCH($D519,'Catalogue'!$A$3:$A$82,0)),""))</f>
        <v/>
      </c>
      <c r="J519" s="19">
        <f>IF($E519="","",IFERROR(INDEX('Stock by lot'!$G$3:$G$302,MATCH($E519,'Stock by lot'!$F$3:$F$302,0)),""))</f>
        <v/>
      </c>
      <c r="K519" s="15">
        <f>IF($E519="","",IF($J519="","Lot not in stock",IF(AND($A519&lt;&gt;"",$J519&lt;$A519),"Expired on the day","OK")))</f>
        <v/>
      </c>
      <c r="L519" s="14">
        <f>IF(OR($E519="",'Lot trace'!$B$4=""),"",IF($E519='Lot trace'!$B$4,COUNTIF($E$3:$E519,'Lot trace'!$B$4),""))</f>
        <v/>
      </c>
    </row>
    <row r="520">
      <c r="A520" s="5" t="n"/>
      <c r="B520" s="4" t="n"/>
      <c r="C520" s="18" t="n"/>
      <c r="D520" s="4" t="n"/>
      <c r="E520" s="18" t="n"/>
      <c r="F520" s="4" t="n"/>
      <c r="G520" s="4" t="n"/>
      <c r="H520" s="15">
        <f>IF($D520="","",IFERROR(INDEX('Catalogue'!$B$3:$B$82,MATCH($D520,'Catalogue'!$A$3:$A$82,0)),""))</f>
        <v/>
      </c>
      <c r="I520" s="15">
        <f>IF($D520="","",IFERROR("Ø"&amp;INDEX('Catalogue'!$C$3:$C$82,MATCH($D520,'Catalogue'!$A$3:$A$82,0))&amp;" × "&amp;INDEX('Catalogue'!$D$3:$D$82,MATCH($D520,'Catalogue'!$A$3:$A$82,0)),""))</f>
        <v/>
      </c>
      <c r="J520" s="19">
        <f>IF($E520="","",IFERROR(INDEX('Stock by lot'!$G$3:$G$302,MATCH($E520,'Stock by lot'!$F$3:$F$302,0)),""))</f>
        <v/>
      </c>
      <c r="K520" s="15">
        <f>IF($E520="","",IF($J520="","Lot not in stock",IF(AND($A520&lt;&gt;"",$J520&lt;$A520),"Expired on the day","OK")))</f>
        <v/>
      </c>
      <c r="L520" s="14">
        <f>IF(OR($E520="",'Lot trace'!$B$4=""),"",IF($E520='Lot trace'!$B$4,COUNTIF($E$3:$E520,'Lot trace'!$B$4),""))</f>
        <v/>
      </c>
    </row>
    <row r="521">
      <c r="A521" s="5" t="n"/>
      <c r="B521" s="4" t="n"/>
      <c r="C521" s="18" t="n"/>
      <c r="D521" s="4" t="n"/>
      <c r="E521" s="18" t="n"/>
      <c r="F521" s="4" t="n"/>
      <c r="G521" s="4" t="n"/>
      <c r="H521" s="15">
        <f>IF($D521="","",IFERROR(INDEX('Catalogue'!$B$3:$B$82,MATCH($D521,'Catalogue'!$A$3:$A$82,0)),""))</f>
        <v/>
      </c>
      <c r="I521" s="15">
        <f>IF($D521="","",IFERROR("Ø"&amp;INDEX('Catalogue'!$C$3:$C$82,MATCH($D521,'Catalogue'!$A$3:$A$82,0))&amp;" × "&amp;INDEX('Catalogue'!$D$3:$D$82,MATCH($D521,'Catalogue'!$A$3:$A$82,0)),""))</f>
        <v/>
      </c>
      <c r="J521" s="19">
        <f>IF($E521="","",IFERROR(INDEX('Stock by lot'!$G$3:$G$302,MATCH($E521,'Stock by lot'!$F$3:$F$302,0)),""))</f>
        <v/>
      </c>
      <c r="K521" s="15">
        <f>IF($E521="","",IF($J521="","Lot not in stock",IF(AND($A521&lt;&gt;"",$J521&lt;$A521),"Expired on the day","OK")))</f>
        <v/>
      </c>
      <c r="L521" s="14">
        <f>IF(OR($E521="",'Lot trace'!$B$4=""),"",IF($E521='Lot trace'!$B$4,COUNTIF($E$3:$E521,'Lot trace'!$B$4),""))</f>
        <v/>
      </c>
    </row>
    <row r="522">
      <c r="A522" s="5" t="n"/>
      <c r="B522" s="4" t="n"/>
      <c r="C522" s="18" t="n"/>
      <c r="D522" s="4" t="n"/>
      <c r="E522" s="18" t="n"/>
      <c r="F522" s="4" t="n"/>
      <c r="G522" s="4" t="n"/>
      <c r="H522" s="15">
        <f>IF($D522="","",IFERROR(INDEX('Catalogue'!$B$3:$B$82,MATCH($D522,'Catalogue'!$A$3:$A$82,0)),""))</f>
        <v/>
      </c>
      <c r="I522" s="15">
        <f>IF($D522="","",IFERROR("Ø"&amp;INDEX('Catalogue'!$C$3:$C$82,MATCH($D522,'Catalogue'!$A$3:$A$82,0))&amp;" × "&amp;INDEX('Catalogue'!$D$3:$D$82,MATCH($D522,'Catalogue'!$A$3:$A$82,0)),""))</f>
        <v/>
      </c>
      <c r="J522" s="19">
        <f>IF($E522="","",IFERROR(INDEX('Stock by lot'!$G$3:$G$302,MATCH($E522,'Stock by lot'!$F$3:$F$302,0)),""))</f>
        <v/>
      </c>
      <c r="K522" s="15">
        <f>IF($E522="","",IF($J522="","Lot not in stock",IF(AND($A522&lt;&gt;"",$J522&lt;$A522),"Expired on the day","OK")))</f>
        <v/>
      </c>
      <c r="L522" s="14">
        <f>IF(OR($E522="",'Lot trace'!$B$4=""),"",IF($E522='Lot trace'!$B$4,COUNTIF($E$3:$E522,'Lot trace'!$B$4),""))</f>
        <v/>
      </c>
    </row>
    <row r="523">
      <c r="A523" s="5" t="n"/>
      <c r="B523" s="4" t="n"/>
      <c r="C523" s="18" t="n"/>
      <c r="D523" s="4" t="n"/>
      <c r="E523" s="18" t="n"/>
      <c r="F523" s="4" t="n"/>
      <c r="G523" s="4" t="n"/>
      <c r="H523" s="15">
        <f>IF($D523="","",IFERROR(INDEX('Catalogue'!$B$3:$B$82,MATCH($D523,'Catalogue'!$A$3:$A$82,0)),""))</f>
        <v/>
      </c>
      <c r="I523" s="15">
        <f>IF($D523="","",IFERROR("Ø"&amp;INDEX('Catalogue'!$C$3:$C$82,MATCH($D523,'Catalogue'!$A$3:$A$82,0))&amp;" × "&amp;INDEX('Catalogue'!$D$3:$D$82,MATCH($D523,'Catalogue'!$A$3:$A$82,0)),""))</f>
        <v/>
      </c>
      <c r="J523" s="19">
        <f>IF($E523="","",IFERROR(INDEX('Stock by lot'!$G$3:$G$302,MATCH($E523,'Stock by lot'!$F$3:$F$302,0)),""))</f>
        <v/>
      </c>
      <c r="K523" s="15">
        <f>IF($E523="","",IF($J523="","Lot not in stock",IF(AND($A523&lt;&gt;"",$J523&lt;$A523),"Expired on the day","OK")))</f>
        <v/>
      </c>
      <c r="L523" s="14">
        <f>IF(OR($E523="",'Lot trace'!$B$4=""),"",IF($E523='Lot trace'!$B$4,COUNTIF($E$3:$E523,'Lot trace'!$B$4),""))</f>
        <v/>
      </c>
    </row>
    <row r="524">
      <c r="A524" s="5" t="n"/>
      <c r="B524" s="4" t="n"/>
      <c r="C524" s="18" t="n"/>
      <c r="D524" s="4" t="n"/>
      <c r="E524" s="18" t="n"/>
      <c r="F524" s="4" t="n"/>
      <c r="G524" s="4" t="n"/>
      <c r="H524" s="15">
        <f>IF($D524="","",IFERROR(INDEX('Catalogue'!$B$3:$B$82,MATCH($D524,'Catalogue'!$A$3:$A$82,0)),""))</f>
        <v/>
      </c>
      <c r="I524" s="15">
        <f>IF($D524="","",IFERROR("Ø"&amp;INDEX('Catalogue'!$C$3:$C$82,MATCH($D524,'Catalogue'!$A$3:$A$82,0))&amp;" × "&amp;INDEX('Catalogue'!$D$3:$D$82,MATCH($D524,'Catalogue'!$A$3:$A$82,0)),""))</f>
        <v/>
      </c>
      <c r="J524" s="19">
        <f>IF($E524="","",IFERROR(INDEX('Stock by lot'!$G$3:$G$302,MATCH($E524,'Stock by lot'!$F$3:$F$302,0)),""))</f>
        <v/>
      </c>
      <c r="K524" s="15">
        <f>IF($E524="","",IF($J524="","Lot not in stock",IF(AND($A524&lt;&gt;"",$J524&lt;$A524),"Expired on the day","OK")))</f>
        <v/>
      </c>
      <c r="L524" s="14">
        <f>IF(OR($E524="",'Lot trace'!$B$4=""),"",IF($E524='Lot trace'!$B$4,COUNTIF($E$3:$E524,'Lot trace'!$B$4),""))</f>
        <v/>
      </c>
    </row>
    <row r="525">
      <c r="A525" s="5" t="n"/>
      <c r="B525" s="4" t="n"/>
      <c r="C525" s="18" t="n"/>
      <c r="D525" s="4" t="n"/>
      <c r="E525" s="18" t="n"/>
      <c r="F525" s="4" t="n"/>
      <c r="G525" s="4" t="n"/>
      <c r="H525" s="15">
        <f>IF($D525="","",IFERROR(INDEX('Catalogue'!$B$3:$B$82,MATCH($D525,'Catalogue'!$A$3:$A$82,0)),""))</f>
        <v/>
      </c>
      <c r="I525" s="15">
        <f>IF($D525="","",IFERROR("Ø"&amp;INDEX('Catalogue'!$C$3:$C$82,MATCH($D525,'Catalogue'!$A$3:$A$82,0))&amp;" × "&amp;INDEX('Catalogue'!$D$3:$D$82,MATCH($D525,'Catalogue'!$A$3:$A$82,0)),""))</f>
        <v/>
      </c>
      <c r="J525" s="19">
        <f>IF($E525="","",IFERROR(INDEX('Stock by lot'!$G$3:$G$302,MATCH($E525,'Stock by lot'!$F$3:$F$302,0)),""))</f>
        <v/>
      </c>
      <c r="K525" s="15">
        <f>IF($E525="","",IF($J525="","Lot not in stock",IF(AND($A525&lt;&gt;"",$J525&lt;$A525),"Expired on the day","OK")))</f>
        <v/>
      </c>
      <c r="L525" s="14">
        <f>IF(OR($E525="",'Lot trace'!$B$4=""),"",IF($E525='Lot trace'!$B$4,COUNTIF($E$3:$E525,'Lot trace'!$B$4),""))</f>
        <v/>
      </c>
    </row>
    <row r="526">
      <c r="A526" s="5" t="n"/>
      <c r="B526" s="4" t="n"/>
      <c r="C526" s="18" t="n"/>
      <c r="D526" s="4" t="n"/>
      <c r="E526" s="18" t="n"/>
      <c r="F526" s="4" t="n"/>
      <c r="G526" s="4" t="n"/>
      <c r="H526" s="15">
        <f>IF($D526="","",IFERROR(INDEX('Catalogue'!$B$3:$B$82,MATCH($D526,'Catalogue'!$A$3:$A$82,0)),""))</f>
        <v/>
      </c>
      <c r="I526" s="15">
        <f>IF($D526="","",IFERROR("Ø"&amp;INDEX('Catalogue'!$C$3:$C$82,MATCH($D526,'Catalogue'!$A$3:$A$82,0))&amp;" × "&amp;INDEX('Catalogue'!$D$3:$D$82,MATCH($D526,'Catalogue'!$A$3:$A$82,0)),""))</f>
        <v/>
      </c>
      <c r="J526" s="19">
        <f>IF($E526="","",IFERROR(INDEX('Stock by lot'!$G$3:$G$302,MATCH($E526,'Stock by lot'!$F$3:$F$302,0)),""))</f>
        <v/>
      </c>
      <c r="K526" s="15">
        <f>IF($E526="","",IF($J526="","Lot not in stock",IF(AND($A526&lt;&gt;"",$J526&lt;$A526),"Expired on the day","OK")))</f>
        <v/>
      </c>
      <c r="L526" s="14">
        <f>IF(OR($E526="",'Lot trace'!$B$4=""),"",IF($E526='Lot trace'!$B$4,COUNTIF($E$3:$E526,'Lot trace'!$B$4),""))</f>
        <v/>
      </c>
    </row>
    <row r="527">
      <c r="A527" s="5" t="n"/>
      <c r="B527" s="4" t="n"/>
      <c r="C527" s="18" t="n"/>
      <c r="D527" s="4" t="n"/>
      <c r="E527" s="18" t="n"/>
      <c r="F527" s="4" t="n"/>
      <c r="G527" s="4" t="n"/>
      <c r="H527" s="15">
        <f>IF($D527="","",IFERROR(INDEX('Catalogue'!$B$3:$B$82,MATCH($D527,'Catalogue'!$A$3:$A$82,0)),""))</f>
        <v/>
      </c>
      <c r="I527" s="15">
        <f>IF($D527="","",IFERROR("Ø"&amp;INDEX('Catalogue'!$C$3:$C$82,MATCH($D527,'Catalogue'!$A$3:$A$82,0))&amp;" × "&amp;INDEX('Catalogue'!$D$3:$D$82,MATCH($D527,'Catalogue'!$A$3:$A$82,0)),""))</f>
        <v/>
      </c>
      <c r="J527" s="19">
        <f>IF($E527="","",IFERROR(INDEX('Stock by lot'!$G$3:$G$302,MATCH($E527,'Stock by lot'!$F$3:$F$302,0)),""))</f>
        <v/>
      </c>
      <c r="K527" s="15">
        <f>IF($E527="","",IF($J527="","Lot not in stock",IF(AND($A527&lt;&gt;"",$J527&lt;$A527),"Expired on the day","OK")))</f>
        <v/>
      </c>
      <c r="L527" s="14">
        <f>IF(OR($E527="",'Lot trace'!$B$4=""),"",IF($E527='Lot trace'!$B$4,COUNTIF($E$3:$E527,'Lot trace'!$B$4),""))</f>
        <v/>
      </c>
    </row>
    <row r="528">
      <c r="A528" s="5" t="n"/>
      <c r="B528" s="4" t="n"/>
      <c r="C528" s="18" t="n"/>
      <c r="D528" s="4" t="n"/>
      <c r="E528" s="18" t="n"/>
      <c r="F528" s="4" t="n"/>
      <c r="G528" s="4" t="n"/>
      <c r="H528" s="15">
        <f>IF($D528="","",IFERROR(INDEX('Catalogue'!$B$3:$B$82,MATCH($D528,'Catalogue'!$A$3:$A$82,0)),""))</f>
        <v/>
      </c>
      <c r="I528" s="15">
        <f>IF($D528="","",IFERROR("Ø"&amp;INDEX('Catalogue'!$C$3:$C$82,MATCH($D528,'Catalogue'!$A$3:$A$82,0))&amp;" × "&amp;INDEX('Catalogue'!$D$3:$D$82,MATCH($D528,'Catalogue'!$A$3:$A$82,0)),""))</f>
        <v/>
      </c>
      <c r="J528" s="19">
        <f>IF($E528="","",IFERROR(INDEX('Stock by lot'!$G$3:$G$302,MATCH($E528,'Stock by lot'!$F$3:$F$302,0)),""))</f>
        <v/>
      </c>
      <c r="K528" s="15">
        <f>IF($E528="","",IF($J528="","Lot not in stock",IF(AND($A528&lt;&gt;"",$J528&lt;$A528),"Expired on the day","OK")))</f>
        <v/>
      </c>
      <c r="L528" s="14">
        <f>IF(OR($E528="",'Lot trace'!$B$4=""),"",IF($E528='Lot trace'!$B$4,COUNTIF($E$3:$E528,'Lot trace'!$B$4),""))</f>
        <v/>
      </c>
    </row>
    <row r="529">
      <c r="A529" s="5" t="n"/>
      <c r="B529" s="4" t="n"/>
      <c r="C529" s="18" t="n"/>
      <c r="D529" s="4" t="n"/>
      <c r="E529" s="18" t="n"/>
      <c r="F529" s="4" t="n"/>
      <c r="G529" s="4" t="n"/>
      <c r="H529" s="15">
        <f>IF($D529="","",IFERROR(INDEX('Catalogue'!$B$3:$B$82,MATCH($D529,'Catalogue'!$A$3:$A$82,0)),""))</f>
        <v/>
      </c>
      <c r="I529" s="15">
        <f>IF($D529="","",IFERROR("Ø"&amp;INDEX('Catalogue'!$C$3:$C$82,MATCH($D529,'Catalogue'!$A$3:$A$82,0))&amp;" × "&amp;INDEX('Catalogue'!$D$3:$D$82,MATCH($D529,'Catalogue'!$A$3:$A$82,0)),""))</f>
        <v/>
      </c>
      <c r="J529" s="19">
        <f>IF($E529="","",IFERROR(INDEX('Stock by lot'!$G$3:$G$302,MATCH($E529,'Stock by lot'!$F$3:$F$302,0)),""))</f>
        <v/>
      </c>
      <c r="K529" s="15">
        <f>IF($E529="","",IF($J529="","Lot not in stock",IF(AND($A529&lt;&gt;"",$J529&lt;$A529),"Expired on the day","OK")))</f>
        <v/>
      </c>
      <c r="L529" s="14">
        <f>IF(OR($E529="",'Lot trace'!$B$4=""),"",IF($E529='Lot trace'!$B$4,COUNTIF($E$3:$E529,'Lot trace'!$B$4),""))</f>
        <v/>
      </c>
    </row>
    <row r="530">
      <c r="A530" s="5" t="n"/>
      <c r="B530" s="4" t="n"/>
      <c r="C530" s="18" t="n"/>
      <c r="D530" s="4" t="n"/>
      <c r="E530" s="18" t="n"/>
      <c r="F530" s="4" t="n"/>
      <c r="G530" s="4" t="n"/>
      <c r="H530" s="15">
        <f>IF($D530="","",IFERROR(INDEX('Catalogue'!$B$3:$B$82,MATCH($D530,'Catalogue'!$A$3:$A$82,0)),""))</f>
        <v/>
      </c>
      <c r="I530" s="15">
        <f>IF($D530="","",IFERROR("Ø"&amp;INDEX('Catalogue'!$C$3:$C$82,MATCH($D530,'Catalogue'!$A$3:$A$82,0))&amp;" × "&amp;INDEX('Catalogue'!$D$3:$D$82,MATCH($D530,'Catalogue'!$A$3:$A$82,0)),""))</f>
        <v/>
      </c>
      <c r="J530" s="19">
        <f>IF($E530="","",IFERROR(INDEX('Stock by lot'!$G$3:$G$302,MATCH($E530,'Stock by lot'!$F$3:$F$302,0)),""))</f>
        <v/>
      </c>
      <c r="K530" s="15">
        <f>IF($E530="","",IF($J530="","Lot not in stock",IF(AND($A530&lt;&gt;"",$J530&lt;$A530),"Expired on the day","OK")))</f>
        <v/>
      </c>
      <c r="L530" s="14">
        <f>IF(OR($E530="",'Lot trace'!$B$4=""),"",IF($E530='Lot trace'!$B$4,COUNTIF($E$3:$E530,'Lot trace'!$B$4),""))</f>
        <v/>
      </c>
    </row>
    <row r="531">
      <c r="A531" s="5" t="n"/>
      <c r="B531" s="4" t="n"/>
      <c r="C531" s="18" t="n"/>
      <c r="D531" s="4" t="n"/>
      <c r="E531" s="18" t="n"/>
      <c r="F531" s="4" t="n"/>
      <c r="G531" s="4" t="n"/>
      <c r="H531" s="15">
        <f>IF($D531="","",IFERROR(INDEX('Catalogue'!$B$3:$B$82,MATCH($D531,'Catalogue'!$A$3:$A$82,0)),""))</f>
        <v/>
      </c>
      <c r="I531" s="15">
        <f>IF($D531="","",IFERROR("Ø"&amp;INDEX('Catalogue'!$C$3:$C$82,MATCH($D531,'Catalogue'!$A$3:$A$82,0))&amp;" × "&amp;INDEX('Catalogue'!$D$3:$D$82,MATCH($D531,'Catalogue'!$A$3:$A$82,0)),""))</f>
        <v/>
      </c>
      <c r="J531" s="19">
        <f>IF($E531="","",IFERROR(INDEX('Stock by lot'!$G$3:$G$302,MATCH($E531,'Stock by lot'!$F$3:$F$302,0)),""))</f>
        <v/>
      </c>
      <c r="K531" s="15">
        <f>IF($E531="","",IF($J531="","Lot not in stock",IF(AND($A531&lt;&gt;"",$J531&lt;$A531),"Expired on the day","OK")))</f>
        <v/>
      </c>
      <c r="L531" s="14">
        <f>IF(OR($E531="",'Lot trace'!$B$4=""),"",IF($E531='Lot trace'!$B$4,COUNTIF($E$3:$E531,'Lot trace'!$B$4),""))</f>
        <v/>
      </c>
    </row>
    <row r="532">
      <c r="A532" s="5" t="n"/>
      <c r="B532" s="4" t="n"/>
      <c r="C532" s="18" t="n"/>
      <c r="D532" s="4" t="n"/>
      <c r="E532" s="18" t="n"/>
      <c r="F532" s="4" t="n"/>
      <c r="G532" s="4" t="n"/>
      <c r="H532" s="15">
        <f>IF($D532="","",IFERROR(INDEX('Catalogue'!$B$3:$B$82,MATCH($D532,'Catalogue'!$A$3:$A$82,0)),""))</f>
        <v/>
      </c>
      <c r="I532" s="15">
        <f>IF($D532="","",IFERROR("Ø"&amp;INDEX('Catalogue'!$C$3:$C$82,MATCH($D532,'Catalogue'!$A$3:$A$82,0))&amp;" × "&amp;INDEX('Catalogue'!$D$3:$D$82,MATCH($D532,'Catalogue'!$A$3:$A$82,0)),""))</f>
        <v/>
      </c>
      <c r="J532" s="19">
        <f>IF($E532="","",IFERROR(INDEX('Stock by lot'!$G$3:$G$302,MATCH($E532,'Stock by lot'!$F$3:$F$302,0)),""))</f>
        <v/>
      </c>
      <c r="K532" s="15">
        <f>IF($E532="","",IF($J532="","Lot not in stock",IF(AND($A532&lt;&gt;"",$J532&lt;$A532),"Expired on the day","OK")))</f>
        <v/>
      </c>
      <c r="L532" s="14">
        <f>IF(OR($E532="",'Lot trace'!$B$4=""),"",IF($E532='Lot trace'!$B$4,COUNTIF($E$3:$E532,'Lot trace'!$B$4),""))</f>
        <v/>
      </c>
    </row>
    <row r="533">
      <c r="A533" s="5" t="n"/>
      <c r="B533" s="4" t="n"/>
      <c r="C533" s="18" t="n"/>
      <c r="D533" s="4" t="n"/>
      <c r="E533" s="18" t="n"/>
      <c r="F533" s="4" t="n"/>
      <c r="G533" s="4" t="n"/>
      <c r="H533" s="15">
        <f>IF($D533="","",IFERROR(INDEX('Catalogue'!$B$3:$B$82,MATCH($D533,'Catalogue'!$A$3:$A$82,0)),""))</f>
        <v/>
      </c>
      <c r="I533" s="15">
        <f>IF($D533="","",IFERROR("Ø"&amp;INDEX('Catalogue'!$C$3:$C$82,MATCH($D533,'Catalogue'!$A$3:$A$82,0))&amp;" × "&amp;INDEX('Catalogue'!$D$3:$D$82,MATCH($D533,'Catalogue'!$A$3:$A$82,0)),""))</f>
        <v/>
      </c>
      <c r="J533" s="19">
        <f>IF($E533="","",IFERROR(INDEX('Stock by lot'!$G$3:$G$302,MATCH($E533,'Stock by lot'!$F$3:$F$302,0)),""))</f>
        <v/>
      </c>
      <c r="K533" s="15">
        <f>IF($E533="","",IF($J533="","Lot not in stock",IF(AND($A533&lt;&gt;"",$J533&lt;$A533),"Expired on the day","OK")))</f>
        <v/>
      </c>
      <c r="L533" s="14">
        <f>IF(OR($E533="",'Lot trace'!$B$4=""),"",IF($E533='Lot trace'!$B$4,COUNTIF($E$3:$E533,'Lot trace'!$B$4),""))</f>
        <v/>
      </c>
    </row>
    <row r="534">
      <c r="A534" s="5" t="n"/>
      <c r="B534" s="4" t="n"/>
      <c r="C534" s="18" t="n"/>
      <c r="D534" s="4" t="n"/>
      <c r="E534" s="18" t="n"/>
      <c r="F534" s="4" t="n"/>
      <c r="G534" s="4" t="n"/>
      <c r="H534" s="15">
        <f>IF($D534="","",IFERROR(INDEX('Catalogue'!$B$3:$B$82,MATCH($D534,'Catalogue'!$A$3:$A$82,0)),""))</f>
        <v/>
      </c>
      <c r="I534" s="15">
        <f>IF($D534="","",IFERROR("Ø"&amp;INDEX('Catalogue'!$C$3:$C$82,MATCH($D534,'Catalogue'!$A$3:$A$82,0))&amp;" × "&amp;INDEX('Catalogue'!$D$3:$D$82,MATCH($D534,'Catalogue'!$A$3:$A$82,0)),""))</f>
        <v/>
      </c>
      <c r="J534" s="19">
        <f>IF($E534="","",IFERROR(INDEX('Stock by lot'!$G$3:$G$302,MATCH($E534,'Stock by lot'!$F$3:$F$302,0)),""))</f>
        <v/>
      </c>
      <c r="K534" s="15">
        <f>IF($E534="","",IF($J534="","Lot not in stock",IF(AND($A534&lt;&gt;"",$J534&lt;$A534),"Expired on the day","OK")))</f>
        <v/>
      </c>
      <c r="L534" s="14">
        <f>IF(OR($E534="",'Lot trace'!$B$4=""),"",IF($E534='Lot trace'!$B$4,COUNTIF($E$3:$E534,'Lot trace'!$B$4),""))</f>
        <v/>
      </c>
    </row>
    <row r="535">
      <c r="A535" s="5" t="n"/>
      <c r="B535" s="4" t="n"/>
      <c r="C535" s="18" t="n"/>
      <c r="D535" s="4" t="n"/>
      <c r="E535" s="18" t="n"/>
      <c r="F535" s="4" t="n"/>
      <c r="G535" s="4" t="n"/>
      <c r="H535" s="15">
        <f>IF($D535="","",IFERROR(INDEX('Catalogue'!$B$3:$B$82,MATCH($D535,'Catalogue'!$A$3:$A$82,0)),""))</f>
        <v/>
      </c>
      <c r="I535" s="15">
        <f>IF($D535="","",IFERROR("Ø"&amp;INDEX('Catalogue'!$C$3:$C$82,MATCH($D535,'Catalogue'!$A$3:$A$82,0))&amp;" × "&amp;INDEX('Catalogue'!$D$3:$D$82,MATCH($D535,'Catalogue'!$A$3:$A$82,0)),""))</f>
        <v/>
      </c>
      <c r="J535" s="19">
        <f>IF($E535="","",IFERROR(INDEX('Stock by lot'!$G$3:$G$302,MATCH($E535,'Stock by lot'!$F$3:$F$302,0)),""))</f>
        <v/>
      </c>
      <c r="K535" s="15">
        <f>IF($E535="","",IF($J535="","Lot not in stock",IF(AND($A535&lt;&gt;"",$J535&lt;$A535),"Expired on the day","OK")))</f>
        <v/>
      </c>
      <c r="L535" s="14">
        <f>IF(OR($E535="",'Lot trace'!$B$4=""),"",IF($E535='Lot trace'!$B$4,COUNTIF($E$3:$E535,'Lot trace'!$B$4),""))</f>
        <v/>
      </c>
    </row>
    <row r="536">
      <c r="A536" s="5" t="n"/>
      <c r="B536" s="4" t="n"/>
      <c r="C536" s="18" t="n"/>
      <c r="D536" s="4" t="n"/>
      <c r="E536" s="18" t="n"/>
      <c r="F536" s="4" t="n"/>
      <c r="G536" s="4" t="n"/>
      <c r="H536" s="15">
        <f>IF($D536="","",IFERROR(INDEX('Catalogue'!$B$3:$B$82,MATCH($D536,'Catalogue'!$A$3:$A$82,0)),""))</f>
        <v/>
      </c>
      <c r="I536" s="15">
        <f>IF($D536="","",IFERROR("Ø"&amp;INDEX('Catalogue'!$C$3:$C$82,MATCH($D536,'Catalogue'!$A$3:$A$82,0))&amp;" × "&amp;INDEX('Catalogue'!$D$3:$D$82,MATCH($D536,'Catalogue'!$A$3:$A$82,0)),""))</f>
        <v/>
      </c>
      <c r="J536" s="19">
        <f>IF($E536="","",IFERROR(INDEX('Stock by lot'!$G$3:$G$302,MATCH($E536,'Stock by lot'!$F$3:$F$302,0)),""))</f>
        <v/>
      </c>
      <c r="K536" s="15">
        <f>IF($E536="","",IF($J536="","Lot not in stock",IF(AND($A536&lt;&gt;"",$J536&lt;$A536),"Expired on the day","OK")))</f>
        <v/>
      </c>
      <c r="L536" s="14">
        <f>IF(OR($E536="",'Lot trace'!$B$4=""),"",IF($E536='Lot trace'!$B$4,COUNTIF($E$3:$E536,'Lot trace'!$B$4),""))</f>
        <v/>
      </c>
    </row>
    <row r="537">
      <c r="A537" s="5" t="n"/>
      <c r="B537" s="4" t="n"/>
      <c r="C537" s="18" t="n"/>
      <c r="D537" s="4" t="n"/>
      <c r="E537" s="18" t="n"/>
      <c r="F537" s="4" t="n"/>
      <c r="G537" s="4" t="n"/>
      <c r="H537" s="15">
        <f>IF($D537="","",IFERROR(INDEX('Catalogue'!$B$3:$B$82,MATCH($D537,'Catalogue'!$A$3:$A$82,0)),""))</f>
        <v/>
      </c>
      <c r="I537" s="15">
        <f>IF($D537="","",IFERROR("Ø"&amp;INDEX('Catalogue'!$C$3:$C$82,MATCH($D537,'Catalogue'!$A$3:$A$82,0))&amp;" × "&amp;INDEX('Catalogue'!$D$3:$D$82,MATCH($D537,'Catalogue'!$A$3:$A$82,0)),""))</f>
        <v/>
      </c>
      <c r="J537" s="19">
        <f>IF($E537="","",IFERROR(INDEX('Stock by lot'!$G$3:$G$302,MATCH($E537,'Stock by lot'!$F$3:$F$302,0)),""))</f>
        <v/>
      </c>
      <c r="K537" s="15">
        <f>IF($E537="","",IF($J537="","Lot not in stock",IF(AND($A537&lt;&gt;"",$J537&lt;$A537),"Expired on the day","OK")))</f>
        <v/>
      </c>
      <c r="L537" s="14">
        <f>IF(OR($E537="",'Lot trace'!$B$4=""),"",IF($E537='Lot trace'!$B$4,COUNTIF($E$3:$E537,'Lot trace'!$B$4),""))</f>
        <v/>
      </c>
    </row>
    <row r="538">
      <c r="A538" s="5" t="n"/>
      <c r="B538" s="4" t="n"/>
      <c r="C538" s="18" t="n"/>
      <c r="D538" s="4" t="n"/>
      <c r="E538" s="18" t="n"/>
      <c r="F538" s="4" t="n"/>
      <c r="G538" s="4" t="n"/>
      <c r="H538" s="15">
        <f>IF($D538="","",IFERROR(INDEX('Catalogue'!$B$3:$B$82,MATCH($D538,'Catalogue'!$A$3:$A$82,0)),""))</f>
        <v/>
      </c>
      <c r="I538" s="15">
        <f>IF($D538="","",IFERROR("Ø"&amp;INDEX('Catalogue'!$C$3:$C$82,MATCH($D538,'Catalogue'!$A$3:$A$82,0))&amp;" × "&amp;INDEX('Catalogue'!$D$3:$D$82,MATCH($D538,'Catalogue'!$A$3:$A$82,0)),""))</f>
        <v/>
      </c>
      <c r="J538" s="19">
        <f>IF($E538="","",IFERROR(INDEX('Stock by lot'!$G$3:$G$302,MATCH($E538,'Stock by lot'!$F$3:$F$302,0)),""))</f>
        <v/>
      </c>
      <c r="K538" s="15">
        <f>IF($E538="","",IF($J538="","Lot not in stock",IF(AND($A538&lt;&gt;"",$J538&lt;$A538),"Expired on the day","OK")))</f>
        <v/>
      </c>
      <c r="L538" s="14">
        <f>IF(OR($E538="",'Lot trace'!$B$4=""),"",IF($E538='Lot trace'!$B$4,COUNTIF($E$3:$E538,'Lot trace'!$B$4),""))</f>
        <v/>
      </c>
    </row>
    <row r="539">
      <c r="A539" s="5" t="n"/>
      <c r="B539" s="4" t="n"/>
      <c r="C539" s="18" t="n"/>
      <c r="D539" s="4" t="n"/>
      <c r="E539" s="18" t="n"/>
      <c r="F539" s="4" t="n"/>
      <c r="G539" s="4" t="n"/>
      <c r="H539" s="15">
        <f>IF($D539="","",IFERROR(INDEX('Catalogue'!$B$3:$B$82,MATCH($D539,'Catalogue'!$A$3:$A$82,0)),""))</f>
        <v/>
      </c>
      <c r="I539" s="15">
        <f>IF($D539="","",IFERROR("Ø"&amp;INDEX('Catalogue'!$C$3:$C$82,MATCH($D539,'Catalogue'!$A$3:$A$82,0))&amp;" × "&amp;INDEX('Catalogue'!$D$3:$D$82,MATCH($D539,'Catalogue'!$A$3:$A$82,0)),""))</f>
        <v/>
      </c>
      <c r="J539" s="19">
        <f>IF($E539="","",IFERROR(INDEX('Stock by lot'!$G$3:$G$302,MATCH($E539,'Stock by lot'!$F$3:$F$302,0)),""))</f>
        <v/>
      </c>
      <c r="K539" s="15">
        <f>IF($E539="","",IF($J539="","Lot not in stock",IF(AND($A539&lt;&gt;"",$J539&lt;$A539),"Expired on the day","OK")))</f>
        <v/>
      </c>
      <c r="L539" s="14">
        <f>IF(OR($E539="",'Lot trace'!$B$4=""),"",IF($E539='Lot trace'!$B$4,COUNTIF($E$3:$E539,'Lot trace'!$B$4),""))</f>
        <v/>
      </c>
    </row>
    <row r="540">
      <c r="A540" s="5" t="n"/>
      <c r="B540" s="4" t="n"/>
      <c r="C540" s="18" t="n"/>
      <c r="D540" s="4" t="n"/>
      <c r="E540" s="18" t="n"/>
      <c r="F540" s="4" t="n"/>
      <c r="G540" s="4" t="n"/>
      <c r="H540" s="15">
        <f>IF($D540="","",IFERROR(INDEX('Catalogue'!$B$3:$B$82,MATCH($D540,'Catalogue'!$A$3:$A$82,0)),""))</f>
        <v/>
      </c>
      <c r="I540" s="15">
        <f>IF($D540="","",IFERROR("Ø"&amp;INDEX('Catalogue'!$C$3:$C$82,MATCH($D540,'Catalogue'!$A$3:$A$82,0))&amp;" × "&amp;INDEX('Catalogue'!$D$3:$D$82,MATCH($D540,'Catalogue'!$A$3:$A$82,0)),""))</f>
        <v/>
      </c>
      <c r="J540" s="19">
        <f>IF($E540="","",IFERROR(INDEX('Stock by lot'!$G$3:$G$302,MATCH($E540,'Stock by lot'!$F$3:$F$302,0)),""))</f>
        <v/>
      </c>
      <c r="K540" s="15">
        <f>IF($E540="","",IF($J540="","Lot not in stock",IF(AND($A540&lt;&gt;"",$J540&lt;$A540),"Expired on the day","OK")))</f>
        <v/>
      </c>
      <c r="L540" s="14">
        <f>IF(OR($E540="",'Lot trace'!$B$4=""),"",IF($E540='Lot trace'!$B$4,COUNTIF($E$3:$E540,'Lot trace'!$B$4),""))</f>
        <v/>
      </c>
    </row>
    <row r="541">
      <c r="A541" s="5" t="n"/>
      <c r="B541" s="4" t="n"/>
      <c r="C541" s="18" t="n"/>
      <c r="D541" s="4" t="n"/>
      <c r="E541" s="18" t="n"/>
      <c r="F541" s="4" t="n"/>
      <c r="G541" s="4" t="n"/>
      <c r="H541" s="15">
        <f>IF($D541="","",IFERROR(INDEX('Catalogue'!$B$3:$B$82,MATCH($D541,'Catalogue'!$A$3:$A$82,0)),""))</f>
        <v/>
      </c>
      <c r="I541" s="15">
        <f>IF($D541="","",IFERROR("Ø"&amp;INDEX('Catalogue'!$C$3:$C$82,MATCH($D541,'Catalogue'!$A$3:$A$82,0))&amp;" × "&amp;INDEX('Catalogue'!$D$3:$D$82,MATCH($D541,'Catalogue'!$A$3:$A$82,0)),""))</f>
        <v/>
      </c>
      <c r="J541" s="19">
        <f>IF($E541="","",IFERROR(INDEX('Stock by lot'!$G$3:$G$302,MATCH($E541,'Stock by lot'!$F$3:$F$302,0)),""))</f>
        <v/>
      </c>
      <c r="K541" s="15">
        <f>IF($E541="","",IF($J541="","Lot not in stock",IF(AND($A541&lt;&gt;"",$J541&lt;$A541),"Expired on the day","OK")))</f>
        <v/>
      </c>
      <c r="L541" s="14">
        <f>IF(OR($E541="",'Lot trace'!$B$4=""),"",IF($E541='Lot trace'!$B$4,COUNTIF($E$3:$E541,'Lot trace'!$B$4),""))</f>
        <v/>
      </c>
    </row>
    <row r="542">
      <c r="A542" s="5" t="n"/>
      <c r="B542" s="4" t="n"/>
      <c r="C542" s="18" t="n"/>
      <c r="D542" s="4" t="n"/>
      <c r="E542" s="18" t="n"/>
      <c r="F542" s="4" t="n"/>
      <c r="G542" s="4" t="n"/>
      <c r="H542" s="15">
        <f>IF($D542="","",IFERROR(INDEX('Catalogue'!$B$3:$B$82,MATCH($D542,'Catalogue'!$A$3:$A$82,0)),""))</f>
        <v/>
      </c>
      <c r="I542" s="15">
        <f>IF($D542="","",IFERROR("Ø"&amp;INDEX('Catalogue'!$C$3:$C$82,MATCH($D542,'Catalogue'!$A$3:$A$82,0))&amp;" × "&amp;INDEX('Catalogue'!$D$3:$D$82,MATCH($D542,'Catalogue'!$A$3:$A$82,0)),""))</f>
        <v/>
      </c>
      <c r="J542" s="19">
        <f>IF($E542="","",IFERROR(INDEX('Stock by lot'!$G$3:$G$302,MATCH($E542,'Stock by lot'!$F$3:$F$302,0)),""))</f>
        <v/>
      </c>
      <c r="K542" s="15">
        <f>IF($E542="","",IF($J542="","Lot not in stock",IF(AND($A542&lt;&gt;"",$J542&lt;$A542),"Expired on the day","OK")))</f>
        <v/>
      </c>
      <c r="L542" s="14">
        <f>IF(OR($E542="",'Lot trace'!$B$4=""),"",IF($E542='Lot trace'!$B$4,COUNTIF($E$3:$E542,'Lot trace'!$B$4),""))</f>
        <v/>
      </c>
    </row>
    <row r="543">
      <c r="A543" s="5" t="n"/>
      <c r="B543" s="4" t="n"/>
      <c r="C543" s="18" t="n"/>
      <c r="D543" s="4" t="n"/>
      <c r="E543" s="18" t="n"/>
      <c r="F543" s="4" t="n"/>
      <c r="G543" s="4" t="n"/>
      <c r="H543" s="15">
        <f>IF($D543="","",IFERROR(INDEX('Catalogue'!$B$3:$B$82,MATCH($D543,'Catalogue'!$A$3:$A$82,0)),""))</f>
        <v/>
      </c>
      <c r="I543" s="15">
        <f>IF($D543="","",IFERROR("Ø"&amp;INDEX('Catalogue'!$C$3:$C$82,MATCH($D543,'Catalogue'!$A$3:$A$82,0))&amp;" × "&amp;INDEX('Catalogue'!$D$3:$D$82,MATCH($D543,'Catalogue'!$A$3:$A$82,0)),""))</f>
        <v/>
      </c>
      <c r="J543" s="19">
        <f>IF($E543="","",IFERROR(INDEX('Stock by lot'!$G$3:$G$302,MATCH($E543,'Stock by lot'!$F$3:$F$302,0)),""))</f>
        <v/>
      </c>
      <c r="K543" s="15">
        <f>IF($E543="","",IF($J543="","Lot not in stock",IF(AND($A543&lt;&gt;"",$J543&lt;$A543),"Expired on the day","OK")))</f>
        <v/>
      </c>
      <c r="L543" s="14">
        <f>IF(OR($E543="",'Lot trace'!$B$4=""),"",IF($E543='Lot trace'!$B$4,COUNTIF($E$3:$E543,'Lot trace'!$B$4),""))</f>
        <v/>
      </c>
    </row>
    <row r="544">
      <c r="A544" s="5" t="n"/>
      <c r="B544" s="4" t="n"/>
      <c r="C544" s="18" t="n"/>
      <c r="D544" s="4" t="n"/>
      <c r="E544" s="18" t="n"/>
      <c r="F544" s="4" t="n"/>
      <c r="G544" s="4" t="n"/>
      <c r="H544" s="15">
        <f>IF($D544="","",IFERROR(INDEX('Catalogue'!$B$3:$B$82,MATCH($D544,'Catalogue'!$A$3:$A$82,0)),""))</f>
        <v/>
      </c>
      <c r="I544" s="15">
        <f>IF($D544="","",IFERROR("Ø"&amp;INDEX('Catalogue'!$C$3:$C$82,MATCH($D544,'Catalogue'!$A$3:$A$82,0))&amp;" × "&amp;INDEX('Catalogue'!$D$3:$D$82,MATCH($D544,'Catalogue'!$A$3:$A$82,0)),""))</f>
        <v/>
      </c>
      <c r="J544" s="19">
        <f>IF($E544="","",IFERROR(INDEX('Stock by lot'!$G$3:$G$302,MATCH($E544,'Stock by lot'!$F$3:$F$302,0)),""))</f>
        <v/>
      </c>
      <c r="K544" s="15">
        <f>IF($E544="","",IF($J544="","Lot not in stock",IF(AND($A544&lt;&gt;"",$J544&lt;$A544),"Expired on the day","OK")))</f>
        <v/>
      </c>
      <c r="L544" s="14">
        <f>IF(OR($E544="",'Lot trace'!$B$4=""),"",IF($E544='Lot trace'!$B$4,COUNTIF($E$3:$E544,'Lot trace'!$B$4),""))</f>
        <v/>
      </c>
    </row>
    <row r="545">
      <c r="A545" s="5" t="n"/>
      <c r="B545" s="4" t="n"/>
      <c r="C545" s="18" t="n"/>
      <c r="D545" s="4" t="n"/>
      <c r="E545" s="18" t="n"/>
      <c r="F545" s="4" t="n"/>
      <c r="G545" s="4" t="n"/>
      <c r="H545" s="15">
        <f>IF($D545="","",IFERROR(INDEX('Catalogue'!$B$3:$B$82,MATCH($D545,'Catalogue'!$A$3:$A$82,0)),""))</f>
        <v/>
      </c>
      <c r="I545" s="15">
        <f>IF($D545="","",IFERROR("Ø"&amp;INDEX('Catalogue'!$C$3:$C$82,MATCH($D545,'Catalogue'!$A$3:$A$82,0))&amp;" × "&amp;INDEX('Catalogue'!$D$3:$D$82,MATCH($D545,'Catalogue'!$A$3:$A$82,0)),""))</f>
        <v/>
      </c>
      <c r="J545" s="19">
        <f>IF($E545="","",IFERROR(INDEX('Stock by lot'!$G$3:$G$302,MATCH($E545,'Stock by lot'!$F$3:$F$302,0)),""))</f>
        <v/>
      </c>
      <c r="K545" s="15">
        <f>IF($E545="","",IF($J545="","Lot not in stock",IF(AND($A545&lt;&gt;"",$J545&lt;$A545),"Expired on the day","OK")))</f>
        <v/>
      </c>
      <c r="L545" s="14">
        <f>IF(OR($E545="",'Lot trace'!$B$4=""),"",IF($E545='Lot trace'!$B$4,COUNTIF($E$3:$E545,'Lot trace'!$B$4),""))</f>
        <v/>
      </c>
    </row>
    <row r="546">
      <c r="A546" s="5" t="n"/>
      <c r="B546" s="4" t="n"/>
      <c r="C546" s="18" t="n"/>
      <c r="D546" s="4" t="n"/>
      <c r="E546" s="18" t="n"/>
      <c r="F546" s="4" t="n"/>
      <c r="G546" s="4" t="n"/>
      <c r="H546" s="15">
        <f>IF($D546="","",IFERROR(INDEX('Catalogue'!$B$3:$B$82,MATCH($D546,'Catalogue'!$A$3:$A$82,0)),""))</f>
        <v/>
      </c>
      <c r="I546" s="15">
        <f>IF($D546="","",IFERROR("Ø"&amp;INDEX('Catalogue'!$C$3:$C$82,MATCH($D546,'Catalogue'!$A$3:$A$82,0))&amp;" × "&amp;INDEX('Catalogue'!$D$3:$D$82,MATCH($D546,'Catalogue'!$A$3:$A$82,0)),""))</f>
        <v/>
      </c>
      <c r="J546" s="19">
        <f>IF($E546="","",IFERROR(INDEX('Stock by lot'!$G$3:$G$302,MATCH($E546,'Stock by lot'!$F$3:$F$302,0)),""))</f>
        <v/>
      </c>
      <c r="K546" s="15">
        <f>IF($E546="","",IF($J546="","Lot not in stock",IF(AND($A546&lt;&gt;"",$J546&lt;$A546),"Expired on the day","OK")))</f>
        <v/>
      </c>
      <c r="L546" s="14">
        <f>IF(OR($E546="",'Lot trace'!$B$4=""),"",IF($E546='Lot trace'!$B$4,COUNTIF($E$3:$E546,'Lot trace'!$B$4),""))</f>
        <v/>
      </c>
    </row>
    <row r="547">
      <c r="A547" s="5" t="n"/>
      <c r="B547" s="4" t="n"/>
      <c r="C547" s="18" t="n"/>
      <c r="D547" s="4" t="n"/>
      <c r="E547" s="18" t="n"/>
      <c r="F547" s="4" t="n"/>
      <c r="G547" s="4" t="n"/>
      <c r="H547" s="15">
        <f>IF($D547="","",IFERROR(INDEX('Catalogue'!$B$3:$B$82,MATCH($D547,'Catalogue'!$A$3:$A$82,0)),""))</f>
        <v/>
      </c>
      <c r="I547" s="15">
        <f>IF($D547="","",IFERROR("Ø"&amp;INDEX('Catalogue'!$C$3:$C$82,MATCH($D547,'Catalogue'!$A$3:$A$82,0))&amp;" × "&amp;INDEX('Catalogue'!$D$3:$D$82,MATCH($D547,'Catalogue'!$A$3:$A$82,0)),""))</f>
        <v/>
      </c>
      <c r="J547" s="19">
        <f>IF($E547="","",IFERROR(INDEX('Stock by lot'!$G$3:$G$302,MATCH($E547,'Stock by lot'!$F$3:$F$302,0)),""))</f>
        <v/>
      </c>
      <c r="K547" s="15">
        <f>IF($E547="","",IF($J547="","Lot not in stock",IF(AND($A547&lt;&gt;"",$J547&lt;$A547),"Expired on the day","OK")))</f>
        <v/>
      </c>
      <c r="L547" s="14">
        <f>IF(OR($E547="",'Lot trace'!$B$4=""),"",IF($E547='Lot trace'!$B$4,COUNTIF($E$3:$E547,'Lot trace'!$B$4),""))</f>
        <v/>
      </c>
    </row>
    <row r="548">
      <c r="A548" s="5" t="n"/>
      <c r="B548" s="4" t="n"/>
      <c r="C548" s="18" t="n"/>
      <c r="D548" s="4" t="n"/>
      <c r="E548" s="18" t="n"/>
      <c r="F548" s="4" t="n"/>
      <c r="G548" s="4" t="n"/>
      <c r="H548" s="15">
        <f>IF($D548="","",IFERROR(INDEX('Catalogue'!$B$3:$B$82,MATCH($D548,'Catalogue'!$A$3:$A$82,0)),""))</f>
        <v/>
      </c>
      <c r="I548" s="15">
        <f>IF($D548="","",IFERROR("Ø"&amp;INDEX('Catalogue'!$C$3:$C$82,MATCH($D548,'Catalogue'!$A$3:$A$82,0))&amp;" × "&amp;INDEX('Catalogue'!$D$3:$D$82,MATCH($D548,'Catalogue'!$A$3:$A$82,0)),""))</f>
        <v/>
      </c>
      <c r="J548" s="19">
        <f>IF($E548="","",IFERROR(INDEX('Stock by lot'!$G$3:$G$302,MATCH($E548,'Stock by lot'!$F$3:$F$302,0)),""))</f>
        <v/>
      </c>
      <c r="K548" s="15">
        <f>IF($E548="","",IF($J548="","Lot not in stock",IF(AND($A548&lt;&gt;"",$J548&lt;$A548),"Expired on the day","OK")))</f>
        <v/>
      </c>
      <c r="L548" s="14">
        <f>IF(OR($E548="",'Lot trace'!$B$4=""),"",IF($E548='Lot trace'!$B$4,COUNTIF($E$3:$E548,'Lot trace'!$B$4),""))</f>
        <v/>
      </c>
    </row>
    <row r="549">
      <c r="A549" s="5" t="n"/>
      <c r="B549" s="4" t="n"/>
      <c r="C549" s="18" t="n"/>
      <c r="D549" s="4" t="n"/>
      <c r="E549" s="18" t="n"/>
      <c r="F549" s="4" t="n"/>
      <c r="G549" s="4" t="n"/>
      <c r="H549" s="15">
        <f>IF($D549="","",IFERROR(INDEX('Catalogue'!$B$3:$B$82,MATCH($D549,'Catalogue'!$A$3:$A$82,0)),""))</f>
        <v/>
      </c>
      <c r="I549" s="15">
        <f>IF($D549="","",IFERROR("Ø"&amp;INDEX('Catalogue'!$C$3:$C$82,MATCH($D549,'Catalogue'!$A$3:$A$82,0))&amp;" × "&amp;INDEX('Catalogue'!$D$3:$D$82,MATCH($D549,'Catalogue'!$A$3:$A$82,0)),""))</f>
        <v/>
      </c>
      <c r="J549" s="19">
        <f>IF($E549="","",IFERROR(INDEX('Stock by lot'!$G$3:$G$302,MATCH($E549,'Stock by lot'!$F$3:$F$302,0)),""))</f>
        <v/>
      </c>
      <c r="K549" s="15">
        <f>IF($E549="","",IF($J549="","Lot not in stock",IF(AND($A549&lt;&gt;"",$J549&lt;$A549),"Expired on the day","OK")))</f>
        <v/>
      </c>
      <c r="L549" s="14">
        <f>IF(OR($E549="",'Lot trace'!$B$4=""),"",IF($E549='Lot trace'!$B$4,COUNTIF($E$3:$E549,'Lot trace'!$B$4),""))</f>
        <v/>
      </c>
    </row>
    <row r="550">
      <c r="A550" s="5" t="n"/>
      <c r="B550" s="4" t="n"/>
      <c r="C550" s="18" t="n"/>
      <c r="D550" s="4" t="n"/>
      <c r="E550" s="18" t="n"/>
      <c r="F550" s="4" t="n"/>
      <c r="G550" s="4" t="n"/>
      <c r="H550" s="15">
        <f>IF($D550="","",IFERROR(INDEX('Catalogue'!$B$3:$B$82,MATCH($D550,'Catalogue'!$A$3:$A$82,0)),""))</f>
        <v/>
      </c>
      <c r="I550" s="15">
        <f>IF($D550="","",IFERROR("Ø"&amp;INDEX('Catalogue'!$C$3:$C$82,MATCH($D550,'Catalogue'!$A$3:$A$82,0))&amp;" × "&amp;INDEX('Catalogue'!$D$3:$D$82,MATCH($D550,'Catalogue'!$A$3:$A$82,0)),""))</f>
        <v/>
      </c>
      <c r="J550" s="19">
        <f>IF($E550="","",IFERROR(INDEX('Stock by lot'!$G$3:$G$302,MATCH($E550,'Stock by lot'!$F$3:$F$302,0)),""))</f>
        <v/>
      </c>
      <c r="K550" s="15">
        <f>IF($E550="","",IF($J550="","Lot not in stock",IF(AND($A550&lt;&gt;"",$J550&lt;$A550),"Expired on the day","OK")))</f>
        <v/>
      </c>
      <c r="L550" s="14">
        <f>IF(OR($E550="",'Lot trace'!$B$4=""),"",IF($E550='Lot trace'!$B$4,COUNTIF($E$3:$E550,'Lot trace'!$B$4),""))</f>
        <v/>
      </c>
    </row>
    <row r="551">
      <c r="A551" s="5" t="n"/>
      <c r="B551" s="4" t="n"/>
      <c r="C551" s="18" t="n"/>
      <c r="D551" s="4" t="n"/>
      <c r="E551" s="18" t="n"/>
      <c r="F551" s="4" t="n"/>
      <c r="G551" s="4" t="n"/>
      <c r="H551" s="15">
        <f>IF($D551="","",IFERROR(INDEX('Catalogue'!$B$3:$B$82,MATCH($D551,'Catalogue'!$A$3:$A$82,0)),""))</f>
        <v/>
      </c>
      <c r="I551" s="15">
        <f>IF($D551="","",IFERROR("Ø"&amp;INDEX('Catalogue'!$C$3:$C$82,MATCH($D551,'Catalogue'!$A$3:$A$82,0))&amp;" × "&amp;INDEX('Catalogue'!$D$3:$D$82,MATCH($D551,'Catalogue'!$A$3:$A$82,0)),""))</f>
        <v/>
      </c>
      <c r="J551" s="19">
        <f>IF($E551="","",IFERROR(INDEX('Stock by lot'!$G$3:$G$302,MATCH($E551,'Stock by lot'!$F$3:$F$302,0)),""))</f>
        <v/>
      </c>
      <c r="K551" s="15">
        <f>IF($E551="","",IF($J551="","Lot not in stock",IF(AND($A551&lt;&gt;"",$J551&lt;$A551),"Expired on the day","OK")))</f>
        <v/>
      </c>
      <c r="L551" s="14">
        <f>IF(OR($E551="",'Lot trace'!$B$4=""),"",IF($E551='Lot trace'!$B$4,COUNTIF($E$3:$E551,'Lot trace'!$B$4),""))</f>
        <v/>
      </c>
    </row>
    <row r="552">
      <c r="A552" s="5" t="n"/>
      <c r="B552" s="4" t="n"/>
      <c r="C552" s="18" t="n"/>
      <c r="D552" s="4" t="n"/>
      <c r="E552" s="18" t="n"/>
      <c r="F552" s="4" t="n"/>
      <c r="G552" s="4" t="n"/>
      <c r="H552" s="15">
        <f>IF($D552="","",IFERROR(INDEX('Catalogue'!$B$3:$B$82,MATCH($D552,'Catalogue'!$A$3:$A$82,0)),""))</f>
        <v/>
      </c>
      <c r="I552" s="15">
        <f>IF($D552="","",IFERROR("Ø"&amp;INDEX('Catalogue'!$C$3:$C$82,MATCH($D552,'Catalogue'!$A$3:$A$82,0))&amp;" × "&amp;INDEX('Catalogue'!$D$3:$D$82,MATCH($D552,'Catalogue'!$A$3:$A$82,0)),""))</f>
        <v/>
      </c>
      <c r="J552" s="19">
        <f>IF($E552="","",IFERROR(INDEX('Stock by lot'!$G$3:$G$302,MATCH($E552,'Stock by lot'!$F$3:$F$302,0)),""))</f>
        <v/>
      </c>
      <c r="K552" s="15">
        <f>IF($E552="","",IF($J552="","Lot not in stock",IF(AND($A552&lt;&gt;"",$J552&lt;$A552),"Expired on the day","OK")))</f>
        <v/>
      </c>
      <c r="L552" s="14">
        <f>IF(OR($E552="",'Lot trace'!$B$4=""),"",IF($E552='Lot trace'!$B$4,COUNTIF($E$3:$E552,'Lot trace'!$B$4),""))</f>
        <v/>
      </c>
    </row>
    <row r="553">
      <c r="A553" s="5" t="n"/>
      <c r="B553" s="4" t="n"/>
      <c r="C553" s="18" t="n"/>
      <c r="D553" s="4" t="n"/>
      <c r="E553" s="18" t="n"/>
      <c r="F553" s="4" t="n"/>
      <c r="G553" s="4" t="n"/>
      <c r="H553" s="15">
        <f>IF($D553="","",IFERROR(INDEX('Catalogue'!$B$3:$B$82,MATCH($D553,'Catalogue'!$A$3:$A$82,0)),""))</f>
        <v/>
      </c>
      <c r="I553" s="15">
        <f>IF($D553="","",IFERROR("Ø"&amp;INDEX('Catalogue'!$C$3:$C$82,MATCH($D553,'Catalogue'!$A$3:$A$82,0))&amp;" × "&amp;INDEX('Catalogue'!$D$3:$D$82,MATCH($D553,'Catalogue'!$A$3:$A$82,0)),""))</f>
        <v/>
      </c>
      <c r="J553" s="19">
        <f>IF($E553="","",IFERROR(INDEX('Stock by lot'!$G$3:$G$302,MATCH($E553,'Stock by lot'!$F$3:$F$302,0)),""))</f>
        <v/>
      </c>
      <c r="K553" s="15">
        <f>IF($E553="","",IF($J553="","Lot not in stock",IF(AND($A553&lt;&gt;"",$J553&lt;$A553),"Expired on the day","OK")))</f>
        <v/>
      </c>
      <c r="L553" s="14">
        <f>IF(OR($E553="",'Lot trace'!$B$4=""),"",IF($E553='Lot trace'!$B$4,COUNTIF($E$3:$E553,'Lot trace'!$B$4),""))</f>
        <v/>
      </c>
    </row>
    <row r="554">
      <c r="A554" s="5" t="n"/>
      <c r="B554" s="4" t="n"/>
      <c r="C554" s="18" t="n"/>
      <c r="D554" s="4" t="n"/>
      <c r="E554" s="18" t="n"/>
      <c r="F554" s="4" t="n"/>
      <c r="G554" s="4" t="n"/>
      <c r="H554" s="15">
        <f>IF($D554="","",IFERROR(INDEX('Catalogue'!$B$3:$B$82,MATCH($D554,'Catalogue'!$A$3:$A$82,0)),""))</f>
        <v/>
      </c>
      <c r="I554" s="15">
        <f>IF($D554="","",IFERROR("Ø"&amp;INDEX('Catalogue'!$C$3:$C$82,MATCH($D554,'Catalogue'!$A$3:$A$82,0))&amp;" × "&amp;INDEX('Catalogue'!$D$3:$D$82,MATCH($D554,'Catalogue'!$A$3:$A$82,0)),""))</f>
        <v/>
      </c>
      <c r="J554" s="19">
        <f>IF($E554="","",IFERROR(INDEX('Stock by lot'!$G$3:$G$302,MATCH($E554,'Stock by lot'!$F$3:$F$302,0)),""))</f>
        <v/>
      </c>
      <c r="K554" s="15">
        <f>IF($E554="","",IF($J554="","Lot not in stock",IF(AND($A554&lt;&gt;"",$J554&lt;$A554),"Expired on the day","OK")))</f>
        <v/>
      </c>
      <c r="L554" s="14">
        <f>IF(OR($E554="",'Lot trace'!$B$4=""),"",IF($E554='Lot trace'!$B$4,COUNTIF($E$3:$E554,'Lot trace'!$B$4),""))</f>
        <v/>
      </c>
    </row>
    <row r="555">
      <c r="A555" s="5" t="n"/>
      <c r="B555" s="4" t="n"/>
      <c r="C555" s="18" t="n"/>
      <c r="D555" s="4" t="n"/>
      <c r="E555" s="18" t="n"/>
      <c r="F555" s="4" t="n"/>
      <c r="G555" s="4" t="n"/>
      <c r="H555" s="15">
        <f>IF($D555="","",IFERROR(INDEX('Catalogue'!$B$3:$B$82,MATCH($D555,'Catalogue'!$A$3:$A$82,0)),""))</f>
        <v/>
      </c>
      <c r="I555" s="15">
        <f>IF($D555="","",IFERROR("Ø"&amp;INDEX('Catalogue'!$C$3:$C$82,MATCH($D555,'Catalogue'!$A$3:$A$82,0))&amp;" × "&amp;INDEX('Catalogue'!$D$3:$D$82,MATCH($D555,'Catalogue'!$A$3:$A$82,0)),""))</f>
        <v/>
      </c>
      <c r="J555" s="19">
        <f>IF($E555="","",IFERROR(INDEX('Stock by lot'!$G$3:$G$302,MATCH($E555,'Stock by lot'!$F$3:$F$302,0)),""))</f>
        <v/>
      </c>
      <c r="K555" s="15">
        <f>IF($E555="","",IF($J555="","Lot not in stock",IF(AND($A555&lt;&gt;"",$J555&lt;$A555),"Expired on the day","OK")))</f>
        <v/>
      </c>
      <c r="L555" s="14">
        <f>IF(OR($E555="",'Lot trace'!$B$4=""),"",IF($E555='Lot trace'!$B$4,COUNTIF($E$3:$E555,'Lot trace'!$B$4),""))</f>
        <v/>
      </c>
    </row>
    <row r="556">
      <c r="A556" s="5" t="n"/>
      <c r="B556" s="4" t="n"/>
      <c r="C556" s="18" t="n"/>
      <c r="D556" s="4" t="n"/>
      <c r="E556" s="18" t="n"/>
      <c r="F556" s="4" t="n"/>
      <c r="G556" s="4" t="n"/>
      <c r="H556" s="15">
        <f>IF($D556="","",IFERROR(INDEX('Catalogue'!$B$3:$B$82,MATCH($D556,'Catalogue'!$A$3:$A$82,0)),""))</f>
        <v/>
      </c>
      <c r="I556" s="15">
        <f>IF($D556="","",IFERROR("Ø"&amp;INDEX('Catalogue'!$C$3:$C$82,MATCH($D556,'Catalogue'!$A$3:$A$82,0))&amp;" × "&amp;INDEX('Catalogue'!$D$3:$D$82,MATCH($D556,'Catalogue'!$A$3:$A$82,0)),""))</f>
        <v/>
      </c>
      <c r="J556" s="19">
        <f>IF($E556="","",IFERROR(INDEX('Stock by lot'!$G$3:$G$302,MATCH($E556,'Stock by lot'!$F$3:$F$302,0)),""))</f>
        <v/>
      </c>
      <c r="K556" s="15">
        <f>IF($E556="","",IF($J556="","Lot not in stock",IF(AND($A556&lt;&gt;"",$J556&lt;$A556),"Expired on the day","OK")))</f>
        <v/>
      </c>
      <c r="L556" s="14">
        <f>IF(OR($E556="",'Lot trace'!$B$4=""),"",IF($E556='Lot trace'!$B$4,COUNTIF($E$3:$E556,'Lot trace'!$B$4),""))</f>
        <v/>
      </c>
    </row>
    <row r="557">
      <c r="A557" s="5" t="n"/>
      <c r="B557" s="4" t="n"/>
      <c r="C557" s="18" t="n"/>
      <c r="D557" s="4" t="n"/>
      <c r="E557" s="18" t="n"/>
      <c r="F557" s="4" t="n"/>
      <c r="G557" s="4" t="n"/>
      <c r="H557" s="15">
        <f>IF($D557="","",IFERROR(INDEX('Catalogue'!$B$3:$B$82,MATCH($D557,'Catalogue'!$A$3:$A$82,0)),""))</f>
        <v/>
      </c>
      <c r="I557" s="15">
        <f>IF($D557="","",IFERROR("Ø"&amp;INDEX('Catalogue'!$C$3:$C$82,MATCH($D557,'Catalogue'!$A$3:$A$82,0))&amp;" × "&amp;INDEX('Catalogue'!$D$3:$D$82,MATCH($D557,'Catalogue'!$A$3:$A$82,0)),""))</f>
        <v/>
      </c>
      <c r="J557" s="19">
        <f>IF($E557="","",IFERROR(INDEX('Stock by lot'!$G$3:$G$302,MATCH($E557,'Stock by lot'!$F$3:$F$302,0)),""))</f>
        <v/>
      </c>
      <c r="K557" s="15">
        <f>IF($E557="","",IF($J557="","Lot not in stock",IF(AND($A557&lt;&gt;"",$J557&lt;$A557),"Expired on the day","OK")))</f>
        <v/>
      </c>
      <c r="L557" s="14">
        <f>IF(OR($E557="",'Lot trace'!$B$4=""),"",IF($E557='Lot trace'!$B$4,COUNTIF($E$3:$E557,'Lot trace'!$B$4),""))</f>
        <v/>
      </c>
    </row>
    <row r="558">
      <c r="A558" s="5" t="n"/>
      <c r="B558" s="4" t="n"/>
      <c r="C558" s="18" t="n"/>
      <c r="D558" s="4" t="n"/>
      <c r="E558" s="18" t="n"/>
      <c r="F558" s="4" t="n"/>
      <c r="G558" s="4" t="n"/>
      <c r="H558" s="15">
        <f>IF($D558="","",IFERROR(INDEX('Catalogue'!$B$3:$B$82,MATCH($D558,'Catalogue'!$A$3:$A$82,0)),""))</f>
        <v/>
      </c>
      <c r="I558" s="15">
        <f>IF($D558="","",IFERROR("Ø"&amp;INDEX('Catalogue'!$C$3:$C$82,MATCH($D558,'Catalogue'!$A$3:$A$82,0))&amp;" × "&amp;INDEX('Catalogue'!$D$3:$D$82,MATCH($D558,'Catalogue'!$A$3:$A$82,0)),""))</f>
        <v/>
      </c>
      <c r="J558" s="19">
        <f>IF($E558="","",IFERROR(INDEX('Stock by lot'!$G$3:$G$302,MATCH($E558,'Stock by lot'!$F$3:$F$302,0)),""))</f>
        <v/>
      </c>
      <c r="K558" s="15">
        <f>IF($E558="","",IF($J558="","Lot not in stock",IF(AND($A558&lt;&gt;"",$J558&lt;$A558),"Expired on the day","OK")))</f>
        <v/>
      </c>
      <c r="L558" s="14">
        <f>IF(OR($E558="",'Lot trace'!$B$4=""),"",IF($E558='Lot trace'!$B$4,COUNTIF($E$3:$E558,'Lot trace'!$B$4),""))</f>
        <v/>
      </c>
    </row>
    <row r="559">
      <c r="A559" s="5" t="n"/>
      <c r="B559" s="4" t="n"/>
      <c r="C559" s="18" t="n"/>
      <c r="D559" s="4" t="n"/>
      <c r="E559" s="18" t="n"/>
      <c r="F559" s="4" t="n"/>
      <c r="G559" s="4" t="n"/>
      <c r="H559" s="15">
        <f>IF($D559="","",IFERROR(INDEX('Catalogue'!$B$3:$B$82,MATCH($D559,'Catalogue'!$A$3:$A$82,0)),""))</f>
        <v/>
      </c>
      <c r="I559" s="15">
        <f>IF($D559="","",IFERROR("Ø"&amp;INDEX('Catalogue'!$C$3:$C$82,MATCH($D559,'Catalogue'!$A$3:$A$82,0))&amp;" × "&amp;INDEX('Catalogue'!$D$3:$D$82,MATCH($D559,'Catalogue'!$A$3:$A$82,0)),""))</f>
        <v/>
      </c>
      <c r="J559" s="19">
        <f>IF($E559="","",IFERROR(INDEX('Stock by lot'!$G$3:$G$302,MATCH($E559,'Stock by lot'!$F$3:$F$302,0)),""))</f>
        <v/>
      </c>
      <c r="K559" s="15">
        <f>IF($E559="","",IF($J559="","Lot not in stock",IF(AND($A559&lt;&gt;"",$J559&lt;$A559),"Expired on the day","OK")))</f>
        <v/>
      </c>
      <c r="L559" s="14">
        <f>IF(OR($E559="",'Lot trace'!$B$4=""),"",IF($E559='Lot trace'!$B$4,COUNTIF($E$3:$E559,'Lot trace'!$B$4),""))</f>
        <v/>
      </c>
    </row>
    <row r="560">
      <c r="A560" s="5" t="n"/>
      <c r="B560" s="4" t="n"/>
      <c r="C560" s="18" t="n"/>
      <c r="D560" s="4" t="n"/>
      <c r="E560" s="18" t="n"/>
      <c r="F560" s="4" t="n"/>
      <c r="G560" s="4" t="n"/>
      <c r="H560" s="15">
        <f>IF($D560="","",IFERROR(INDEX('Catalogue'!$B$3:$B$82,MATCH($D560,'Catalogue'!$A$3:$A$82,0)),""))</f>
        <v/>
      </c>
      <c r="I560" s="15">
        <f>IF($D560="","",IFERROR("Ø"&amp;INDEX('Catalogue'!$C$3:$C$82,MATCH($D560,'Catalogue'!$A$3:$A$82,0))&amp;" × "&amp;INDEX('Catalogue'!$D$3:$D$82,MATCH($D560,'Catalogue'!$A$3:$A$82,0)),""))</f>
        <v/>
      </c>
      <c r="J560" s="19">
        <f>IF($E560="","",IFERROR(INDEX('Stock by lot'!$G$3:$G$302,MATCH($E560,'Stock by lot'!$F$3:$F$302,0)),""))</f>
        <v/>
      </c>
      <c r="K560" s="15">
        <f>IF($E560="","",IF($J560="","Lot not in stock",IF(AND($A560&lt;&gt;"",$J560&lt;$A560),"Expired on the day","OK")))</f>
        <v/>
      </c>
      <c r="L560" s="14">
        <f>IF(OR($E560="",'Lot trace'!$B$4=""),"",IF($E560='Lot trace'!$B$4,COUNTIF($E$3:$E560,'Lot trace'!$B$4),""))</f>
        <v/>
      </c>
    </row>
    <row r="561">
      <c r="A561" s="5" t="n"/>
      <c r="B561" s="4" t="n"/>
      <c r="C561" s="18" t="n"/>
      <c r="D561" s="4" t="n"/>
      <c r="E561" s="18" t="n"/>
      <c r="F561" s="4" t="n"/>
      <c r="G561" s="4" t="n"/>
      <c r="H561" s="15">
        <f>IF($D561="","",IFERROR(INDEX('Catalogue'!$B$3:$B$82,MATCH($D561,'Catalogue'!$A$3:$A$82,0)),""))</f>
        <v/>
      </c>
      <c r="I561" s="15">
        <f>IF($D561="","",IFERROR("Ø"&amp;INDEX('Catalogue'!$C$3:$C$82,MATCH($D561,'Catalogue'!$A$3:$A$82,0))&amp;" × "&amp;INDEX('Catalogue'!$D$3:$D$82,MATCH($D561,'Catalogue'!$A$3:$A$82,0)),""))</f>
        <v/>
      </c>
      <c r="J561" s="19">
        <f>IF($E561="","",IFERROR(INDEX('Stock by lot'!$G$3:$G$302,MATCH($E561,'Stock by lot'!$F$3:$F$302,0)),""))</f>
        <v/>
      </c>
      <c r="K561" s="15">
        <f>IF($E561="","",IF($J561="","Lot not in stock",IF(AND($A561&lt;&gt;"",$J561&lt;$A561),"Expired on the day","OK")))</f>
        <v/>
      </c>
      <c r="L561" s="14">
        <f>IF(OR($E561="",'Lot trace'!$B$4=""),"",IF($E561='Lot trace'!$B$4,COUNTIF($E$3:$E561,'Lot trace'!$B$4),""))</f>
        <v/>
      </c>
    </row>
    <row r="562">
      <c r="A562" s="5" t="n"/>
      <c r="B562" s="4" t="n"/>
      <c r="C562" s="18" t="n"/>
      <c r="D562" s="4" t="n"/>
      <c r="E562" s="18" t="n"/>
      <c r="F562" s="4" t="n"/>
      <c r="G562" s="4" t="n"/>
      <c r="H562" s="15">
        <f>IF($D562="","",IFERROR(INDEX('Catalogue'!$B$3:$B$82,MATCH($D562,'Catalogue'!$A$3:$A$82,0)),""))</f>
        <v/>
      </c>
      <c r="I562" s="15">
        <f>IF($D562="","",IFERROR("Ø"&amp;INDEX('Catalogue'!$C$3:$C$82,MATCH($D562,'Catalogue'!$A$3:$A$82,0))&amp;" × "&amp;INDEX('Catalogue'!$D$3:$D$82,MATCH($D562,'Catalogue'!$A$3:$A$82,0)),""))</f>
        <v/>
      </c>
      <c r="J562" s="19">
        <f>IF($E562="","",IFERROR(INDEX('Stock by lot'!$G$3:$G$302,MATCH($E562,'Stock by lot'!$F$3:$F$302,0)),""))</f>
        <v/>
      </c>
      <c r="K562" s="15">
        <f>IF($E562="","",IF($J562="","Lot not in stock",IF(AND($A562&lt;&gt;"",$J562&lt;$A562),"Expired on the day","OK")))</f>
        <v/>
      </c>
      <c r="L562" s="14">
        <f>IF(OR($E562="",'Lot trace'!$B$4=""),"",IF($E562='Lot trace'!$B$4,COUNTIF($E$3:$E562,'Lot trace'!$B$4),""))</f>
        <v/>
      </c>
    </row>
    <row r="563">
      <c r="A563" s="5" t="n"/>
      <c r="B563" s="4" t="n"/>
      <c r="C563" s="18" t="n"/>
      <c r="D563" s="4" t="n"/>
      <c r="E563" s="18" t="n"/>
      <c r="F563" s="4" t="n"/>
      <c r="G563" s="4" t="n"/>
      <c r="H563" s="15">
        <f>IF($D563="","",IFERROR(INDEX('Catalogue'!$B$3:$B$82,MATCH($D563,'Catalogue'!$A$3:$A$82,0)),""))</f>
        <v/>
      </c>
      <c r="I563" s="15">
        <f>IF($D563="","",IFERROR("Ø"&amp;INDEX('Catalogue'!$C$3:$C$82,MATCH($D563,'Catalogue'!$A$3:$A$82,0))&amp;" × "&amp;INDEX('Catalogue'!$D$3:$D$82,MATCH($D563,'Catalogue'!$A$3:$A$82,0)),""))</f>
        <v/>
      </c>
      <c r="J563" s="19">
        <f>IF($E563="","",IFERROR(INDEX('Stock by lot'!$G$3:$G$302,MATCH($E563,'Stock by lot'!$F$3:$F$302,0)),""))</f>
        <v/>
      </c>
      <c r="K563" s="15">
        <f>IF($E563="","",IF($J563="","Lot not in stock",IF(AND($A563&lt;&gt;"",$J563&lt;$A563),"Expired on the day","OK")))</f>
        <v/>
      </c>
      <c r="L563" s="14">
        <f>IF(OR($E563="",'Lot trace'!$B$4=""),"",IF($E563='Lot trace'!$B$4,COUNTIF($E$3:$E563,'Lot trace'!$B$4),""))</f>
        <v/>
      </c>
    </row>
    <row r="564">
      <c r="A564" s="5" t="n"/>
      <c r="B564" s="4" t="n"/>
      <c r="C564" s="18" t="n"/>
      <c r="D564" s="4" t="n"/>
      <c r="E564" s="18" t="n"/>
      <c r="F564" s="4" t="n"/>
      <c r="G564" s="4" t="n"/>
      <c r="H564" s="15">
        <f>IF($D564="","",IFERROR(INDEX('Catalogue'!$B$3:$B$82,MATCH($D564,'Catalogue'!$A$3:$A$82,0)),""))</f>
        <v/>
      </c>
      <c r="I564" s="15">
        <f>IF($D564="","",IFERROR("Ø"&amp;INDEX('Catalogue'!$C$3:$C$82,MATCH($D564,'Catalogue'!$A$3:$A$82,0))&amp;" × "&amp;INDEX('Catalogue'!$D$3:$D$82,MATCH($D564,'Catalogue'!$A$3:$A$82,0)),""))</f>
        <v/>
      </c>
      <c r="J564" s="19">
        <f>IF($E564="","",IFERROR(INDEX('Stock by lot'!$G$3:$G$302,MATCH($E564,'Stock by lot'!$F$3:$F$302,0)),""))</f>
        <v/>
      </c>
      <c r="K564" s="15">
        <f>IF($E564="","",IF($J564="","Lot not in stock",IF(AND($A564&lt;&gt;"",$J564&lt;$A564),"Expired on the day","OK")))</f>
        <v/>
      </c>
      <c r="L564" s="14">
        <f>IF(OR($E564="",'Lot trace'!$B$4=""),"",IF($E564='Lot trace'!$B$4,COUNTIF($E$3:$E564,'Lot trace'!$B$4),""))</f>
        <v/>
      </c>
    </row>
    <row r="565">
      <c r="A565" s="5" t="n"/>
      <c r="B565" s="4" t="n"/>
      <c r="C565" s="18" t="n"/>
      <c r="D565" s="4" t="n"/>
      <c r="E565" s="18" t="n"/>
      <c r="F565" s="4" t="n"/>
      <c r="G565" s="4" t="n"/>
      <c r="H565" s="15">
        <f>IF($D565="","",IFERROR(INDEX('Catalogue'!$B$3:$B$82,MATCH($D565,'Catalogue'!$A$3:$A$82,0)),""))</f>
        <v/>
      </c>
      <c r="I565" s="15">
        <f>IF($D565="","",IFERROR("Ø"&amp;INDEX('Catalogue'!$C$3:$C$82,MATCH($D565,'Catalogue'!$A$3:$A$82,0))&amp;" × "&amp;INDEX('Catalogue'!$D$3:$D$82,MATCH($D565,'Catalogue'!$A$3:$A$82,0)),""))</f>
        <v/>
      </c>
      <c r="J565" s="19">
        <f>IF($E565="","",IFERROR(INDEX('Stock by lot'!$G$3:$G$302,MATCH($E565,'Stock by lot'!$F$3:$F$302,0)),""))</f>
        <v/>
      </c>
      <c r="K565" s="15">
        <f>IF($E565="","",IF($J565="","Lot not in stock",IF(AND($A565&lt;&gt;"",$J565&lt;$A565),"Expired on the day","OK")))</f>
        <v/>
      </c>
      <c r="L565" s="14">
        <f>IF(OR($E565="",'Lot trace'!$B$4=""),"",IF($E565='Lot trace'!$B$4,COUNTIF($E$3:$E565,'Lot trace'!$B$4),""))</f>
        <v/>
      </c>
    </row>
    <row r="566">
      <c r="A566" s="5" t="n"/>
      <c r="B566" s="4" t="n"/>
      <c r="C566" s="18" t="n"/>
      <c r="D566" s="4" t="n"/>
      <c r="E566" s="18" t="n"/>
      <c r="F566" s="4" t="n"/>
      <c r="G566" s="4" t="n"/>
      <c r="H566" s="15">
        <f>IF($D566="","",IFERROR(INDEX('Catalogue'!$B$3:$B$82,MATCH($D566,'Catalogue'!$A$3:$A$82,0)),""))</f>
        <v/>
      </c>
      <c r="I566" s="15">
        <f>IF($D566="","",IFERROR("Ø"&amp;INDEX('Catalogue'!$C$3:$C$82,MATCH($D566,'Catalogue'!$A$3:$A$82,0))&amp;" × "&amp;INDEX('Catalogue'!$D$3:$D$82,MATCH($D566,'Catalogue'!$A$3:$A$82,0)),""))</f>
        <v/>
      </c>
      <c r="J566" s="19">
        <f>IF($E566="","",IFERROR(INDEX('Stock by lot'!$G$3:$G$302,MATCH($E566,'Stock by lot'!$F$3:$F$302,0)),""))</f>
        <v/>
      </c>
      <c r="K566" s="15">
        <f>IF($E566="","",IF($J566="","Lot not in stock",IF(AND($A566&lt;&gt;"",$J566&lt;$A566),"Expired on the day","OK")))</f>
        <v/>
      </c>
      <c r="L566" s="14">
        <f>IF(OR($E566="",'Lot trace'!$B$4=""),"",IF($E566='Lot trace'!$B$4,COUNTIF($E$3:$E566,'Lot trace'!$B$4),""))</f>
        <v/>
      </c>
    </row>
    <row r="567">
      <c r="A567" s="5" t="n"/>
      <c r="B567" s="4" t="n"/>
      <c r="C567" s="18" t="n"/>
      <c r="D567" s="4" t="n"/>
      <c r="E567" s="18" t="n"/>
      <c r="F567" s="4" t="n"/>
      <c r="G567" s="4" t="n"/>
      <c r="H567" s="15">
        <f>IF($D567="","",IFERROR(INDEX('Catalogue'!$B$3:$B$82,MATCH($D567,'Catalogue'!$A$3:$A$82,0)),""))</f>
        <v/>
      </c>
      <c r="I567" s="15">
        <f>IF($D567="","",IFERROR("Ø"&amp;INDEX('Catalogue'!$C$3:$C$82,MATCH($D567,'Catalogue'!$A$3:$A$82,0))&amp;" × "&amp;INDEX('Catalogue'!$D$3:$D$82,MATCH($D567,'Catalogue'!$A$3:$A$82,0)),""))</f>
        <v/>
      </c>
      <c r="J567" s="19">
        <f>IF($E567="","",IFERROR(INDEX('Stock by lot'!$G$3:$G$302,MATCH($E567,'Stock by lot'!$F$3:$F$302,0)),""))</f>
        <v/>
      </c>
      <c r="K567" s="15">
        <f>IF($E567="","",IF($J567="","Lot not in stock",IF(AND($A567&lt;&gt;"",$J567&lt;$A567),"Expired on the day","OK")))</f>
        <v/>
      </c>
      <c r="L567" s="14">
        <f>IF(OR($E567="",'Lot trace'!$B$4=""),"",IF($E567='Lot trace'!$B$4,COUNTIF($E$3:$E567,'Lot trace'!$B$4),""))</f>
        <v/>
      </c>
    </row>
    <row r="568">
      <c r="A568" s="5" t="n"/>
      <c r="B568" s="4" t="n"/>
      <c r="C568" s="18" t="n"/>
      <c r="D568" s="4" t="n"/>
      <c r="E568" s="18" t="n"/>
      <c r="F568" s="4" t="n"/>
      <c r="G568" s="4" t="n"/>
      <c r="H568" s="15">
        <f>IF($D568="","",IFERROR(INDEX('Catalogue'!$B$3:$B$82,MATCH($D568,'Catalogue'!$A$3:$A$82,0)),""))</f>
        <v/>
      </c>
      <c r="I568" s="15">
        <f>IF($D568="","",IFERROR("Ø"&amp;INDEX('Catalogue'!$C$3:$C$82,MATCH($D568,'Catalogue'!$A$3:$A$82,0))&amp;" × "&amp;INDEX('Catalogue'!$D$3:$D$82,MATCH($D568,'Catalogue'!$A$3:$A$82,0)),""))</f>
        <v/>
      </c>
      <c r="J568" s="19">
        <f>IF($E568="","",IFERROR(INDEX('Stock by lot'!$G$3:$G$302,MATCH($E568,'Stock by lot'!$F$3:$F$302,0)),""))</f>
        <v/>
      </c>
      <c r="K568" s="15">
        <f>IF($E568="","",IF($J568="","Lot not in stock",IF(AND($A568&lt;&gt;"",$J568&lt;$A568),"Expired on the day","OK")))</f>
        <v/>
      </c>
      <c r="L568" s="14">
        <f>IF(OR($E568="",'Lot trace'!$B$4=""),"",IF($E568='Lot trace'!$B$4,COUNTIF($E$3:$E568,'Lot trace'!$B$4),""))</f>
        <v/>
      </c>
    </row>
    <row r="569">
      <c r="A569" s="5" t="n"/>
      <c r="B569" s="4" t="n"/>
      <c r="C569" s="18" t="n"/>
      <c r="D569" s="4" t="n"/>
      <c r="E569" s="18" t="n"/>
      <c r="F569" s="4" t="n"/>
      <c r="G569" s="4" t="n"/>
      <c r="H569" s="15">
        <f>IF($D569="","",IFERROR(INDEX('Catalogue'!$B$3:$B$82,MATCH($D569,'Catalogue'!$A$3:$A$82,0)),""))</f>
        <v/>
      </c>
      <c r="I569" s="15">
        <f>IF($D569="","",IFERROR("Ø"&amp;INDEX('Catalogue'!$C$3:$C$82,MATCH($D569,'Catalogue'!$A$3:$A$82,0))&amp;" × "&amp;INDEX('Catalogue'!$D$3:$D$82,MATCH($D569,'Catalogue'!$A$3:$A$82,0)),""))</f>
        <v/>
      </c>
      <c r="J569" s="19">
        <f>IF($E569="","",IFERROR(INDEX('Stock by lot'!$G$3:$G$302,MATCH($E569,'Stock by lot'!$F$3:$F$302,0)),""))</f>
        <v/>
      </c>
      <c r="K569" s="15">
        <f>IF($E569="","",IF($J569="","Lot not in stock",IF(AND($A569&lt;&gt;"",$J569&lt;$A569),"Expired on the day","OK")))</f>
        <v/>
      </c>
      <c r="L569" s="14">
        <f>IF(OR($E569="",'Lot trace'!$B$4=""),"",IF($E569='Lot trace'!$B$4,COUNTIF($E$3:$E569,'Lot trace'!$B$4),""))</f>
        <v/>
      </c>
    </row>
    <row r="570">
      <c r="A570" s="5" t="n"/>
      <c r="B570" s="4" t="n"/>
      <c r="C570" s="18" t="n"/>
      <c r="D570" s="4" t="n"/>
      <c r="E570" s="18" t="n"/>
      <c r="F570" s="4" t="n"/>
      <c r="G570" s="4" t="n"/>
      <c r="H570" s="15">
        <f>IF($D570="","",IFERROR(INDEX('Catalogue'!$B$3:$B$82,MATCH($D570,'Catalogue'!$A$3:$A$82,0)),""))</f>
        <v/>
      </c>
      <c r="I570" s="15">
        <f>IF($D570="","",IFERROR("Ø"&amp;INDEX('Catalogue'!$C$3:$C$82,MATCH($D570,'Catalogue'!$A$3:$A$82,0))&amp;" × "&amp;INDEX('Catalogue'!$D$3:$D$82,MATCH($D570,'Catalogue'!$A$3:$A$82,0)),""))</f>
        <v/>
      </c>
      <c r="J570" s="19">
        <f>IF($E570="","",IFERROR(INDEX('Stock by lot'!$G$3:$G$302,MATCH($E570,'Stock by lot'!$F$3:$F$302,0)),""))</f>
        <v/>
      </c>
      <c r="K570" s="15">
        <f>IF($E570="","",IF($J570="","Lot not in stock",IF(AND($A570&lt;&gt;"",$J570&lt;$A570),"Expired on the day","OK")))</f>
        <v/>
      </c>
      <c r="L570" s="14">
        <f>IF(OR($E570="",'Lot trace'!$B$4=""),"",IF($E570='Lot trace'!$B$4,COUNTIF($E$3:$E570,'Lot trace'!$B$4),""))</f>
        <v/>
      </c>
    </row>
    <row r="571">
      <c r="A571" s="5" t="n"/>
      <c r="B571" s="4" t="n"/>
      <c r="C571" s="18" t="n"/>
      <c r="D571" s="4" t="n"/>
      <c r="E571" s="18" t="n"/>
      <c r="F571" s="4" t="n"/>
      <c r="G571" s="4" t="n"/>
      <c r="H571" s="15">
        <f>IF($D571="","",IFERROR(INDEX('Catalogue'!$B$3:$B$82,MATCH($D571,'Catalogue'!$A$3:$A$82,0)),""))</f>
        <v/>
      </c>
      <c r="I571" s="15">
        <f>IF($D571="","",IFERROR("Ø"&amp;INDEX('Catalogue'!$C$3:$C$82,MATCH($D571,'Catalogue'!$A$3:$A$82,0))&amp;" × "&amp;INDEX('Catalogue'!$D$3:$D$82,MATCH($D571,'Catalogue'!$A$3:$A$82,0)),""))</f>
        <v/>
      </c>
      <c r="J571" s="19">
        <f>IF($E571="","",IFERROR(INDEX('Stock by lot'!$G$3:$G$302,MATCH($E571,'Stock by lot'!$F$3:$F$302,0)),""))</f>
        <v/>
      </c>
      <c r="K571" s="15">
        <f>IF($E571="","",IF($J571="","Lot not in stock",IF(AND($A571&lt;&gt;"",$J571&lt;$A571),"Expired on the day","OK")))</f>
        <v/>
      </c>
      <c r="L571" s="14">
        <f>IF(OR($E571="",'Lot trace'!$B$4=""),"",IF($E571='Lot trace'!$B$4,COUNTIF($E$3:$E571,'Lot trace'!$B$4),""))</f>
        <v/>
      </c>
    </row>
    <row r="572">
      <c r="A572" s="5" t="n"/>
      <c r="B572" s="4" t="n"/>
      <c r="C572" s="18" t="n"/>
      <c r="D572" s="4" t="n"/>
      <c r="E572" s="18" t="n"/>
      <c r="F572" s="4" t="n"/>
      <c r="G572" s="4" t="n"/>
      <c r="H572" s="15">
        <f>IF($D572="","",IFERROR(INDEX('Catalogue'!$B$3:$B$82,MATCH($D572,'Catalogue'!$A$3:$A$82,0)),""))</f>
        <v/>
      </c>
      <c r="I572" s="15">
        <f>IF($D572="","",IFERROR("Ø"&amp;INDEX('Catalogue'!$C$3:$C$82,MATCH($D572,'Catalogue'!$A$3:$A$82,0))&amp;" × "&amp;INDEX('Catalogue'!$D$3:$D$82,MATCH($D572,'Catalogue'!$A$3:$A$82,0)),""))</f>
        <v/>
      </c>
      <c r="J572" s="19">
        <f>IF($E572="","",IFERROR(INDEX('Stock by lot'!$G$3:$G$302,MATCH($E572,'Stock by lot'!$F$3:$F$302,0)),""))</f>
        <v/>
      </c>
      <c r="K572" s="15">
        <f>IF($E572="","",IF($J572="","Lot not in stock",IF(AND($A572&lt;&gt;"",$J572&lt;$A572),"Expired on the day","OK")))</f>
        <v/>
      </c>
      <c r="L572" s="14">
        <f>IF(OR($E572="",'Lot trace'!$B$4=""),"",IF($E572='Lot trace'!$B$4,COUNTIF($E$3:$E572,'Lot trace'!$B$4),""))</f>
        <v/>
      </c>
    </row>
    <row r="573">
      <c r="A573" s="5" t="n"/>
      <c r="B573" s="4" t="n"/>
      <c r="C573" s="18" t="n"/>
      <c r="D573" s="4" t="n"/>
      <c r="E573" s="18" t="n"/>
      <c r="F573" s="4" t="n"/>
      <c r="G573" s="4" t="n"/>
      <c r="H573" s="15">
        <f>IF($D573="","",IFERROR(INDEX('Catalogue'!$B$3:$B$82,MATCH($D573,'Catalogue'!$A$3:$A$82,0)),""))</f>
        <v/>
      </c>
      <c r="I573" s="15">
        <f>IF($D573="","",IFERROR("Ø"&amp;INDEX('Catalogue'!$C$3:$C$82,MATCH($D573,'Catalogue'!$A$3:$A$82,0))&amp;" × "&amp;INDEX('Catalogue'!$D$3:$D$82,MATCH($D573,'Catalogue'!$A$3:$A$82,0)),""))</f>
        <v/>
      </c>
      <c r="J573" s="19">
        <f>IF($E573="","",IFERROR(INDEX('Stock by lot'!$G$3:$G$302,MATCH($E573,'Stock by lot'!$F$3:$F$302,0)),""))</f>
        <v/>
      </c>
      <c r="K573" s="15">
        <f>IF($E573="","",IF($J573="","Lot not in stock",IF(AND($A573&lt;&gt;"",$J573&lt;$A573),"Expired on the day","OK")))</f>
        <v/>
      </c>
      <c r="L573" s="14">
        <f>IF(OR($E573="",'Lot trace'!$B$4=""),"",IF($E573='Lot trace'!$B$4,COUNTIF($E$3:$E573,'Lot trace'!$B$4),""))</f>
        <v/>
      </c>
    </row>
    <row r="574">
      <c r="A574" s="5" t="n"/>
      <c r="B574" s="4" t="n"/>
      <c r="C574" s="18" t="n"/>
      <c r="D574" s="4" t="n"/>
      <c r="E574" s="18" t="n"/>
      <c r="F574" s="4" t="n"/>
      <c r="G574" s="4" t="n"/>
      <c r="H574" s="15">
        <f>IF($D574="","",IFERROR(INDEX('Catalogue'!$B$3:$B$82,MATCH($D574,'Catalogue'!$A$3:$A$82,0)),""))</f>
        <v/>
      </c>
      <c r="I574" s="15">
        <f>IF($D574="","",IFERROR("Ø"&amp;INDEX('Catalogue'!$C$3:$C$82,MATCH($D574,'Catalogue'!$A$3:$A$82,0))&amp;" × "&amp;INDEX('Catalogue'!$D$3:$D$82,MATCH($D574,'Catalogue'!$A$3:$A$82,0)),""))</f>
        <v/>
      </c>
      <c r="J574" s="19">
        <f>IF($E574="","",IFERROR(INDEX('Stock by lot'!$G$3:$G$302,MATCH($E574,'Stock by lot'!$F$3:$F$302,0)),""))</f>
        <v/>
      </c>
      <c r="K574" s="15">
        <f>IF($E574="","",IF($J574="","Lot not in stock",IF(AND($A574&lt;&gt;"",$J574&lt;$A574),"Expired on the day","OK")))</f>
        <v/>
      </c>
      <c r="L574" s="14">
        <f>IF(OR($E574="",'Lot trace'!$B$4=""),"",IF($E574='Lot trace'!$B$4,COUNTIF($E$3:$E574,'Lot trace'!$B$4),""))</f>
        <v/>
      </c>
    </row>
    <row r="575">
      <c r="A575" s="5" t="n"/>
      <c r="B575" s="4" t="n"/>
      <c r="C575" s="18" t="n"/>
      <c r="D575" s="4" t="n"/>
      <c r="E575" s="18" t="n"/>
      <c r="F575" s="4" t="n"/>
      <c r="G575" s="4" t="n"/>
      <c r="H575" s="15">
        <f>IF($D575="","",IFERROR(INDEX('Catalogue'!$B$3:$B$82,MATCH($D575,'Catalogue'!$A$3:$A$82,0)),""))</f>
        <v/>
      </c>
      <c r="I575" s="15">
        <f>IF($D575="","",IFERROR("Ø"&amp;INDEX('Catalogue'!$C$3:$C$82,MATCH($D575,'Catalogue'!$A$3:$A$82,0))&amp;" × "&amp;INDEX('Catalogue'!$D$3:$D$82,MATCH($D575,'Catalogue'!$A$3:$A$82,0)),""))</f>
        <v/>
      </c>
      <c r="J575" s="19">
        <f>IF($E575="","",IFERROR(INDEX('Stock by lot'!$G$3:$G$302,MATCH($E575,'Stock by lot'!$F$3:$F$302,0)),""))</f>
        <v/>
      </c>
      <c r="K575" s="15">
        <f>IF($E575="","",IF($J575="","Lot not in stock",IF(AND($A575&lt;&gt;"",$J575&lt;$A575),"Expired on the day","OK")))</f>
        <v/>
      </c>
      <c r="L575" s="14">
        <f>IF(OR($E575="",'Lot trace'!$B$4=""),"",IF($E575='Lot trace'!$B$4,COUNTIF($E$3:$E575,'Lot trace'!$B$4),""))</f>
        <v/>
      </c>
    </row>
    <row r="576">
      <c r="A576" s="5" t="n"/>
      <c r="B576" s="4" t="n"/>
      <c r="C576" s="18" t="n"/>
      <c r="D576" s="4" t="n"/>
      <c r="E576" s="18" t="n"/>
      <c r="F576" s="4" t="n"/>
      <c r="G576" s="4" t="n"/>
      <c r="H576" s="15">
        <f>IF($D576="","",IFERROR(INDEX('Catalogue'!$B$3:$B$82,MATCH($D576,'Catalogue'!$A$3:$A$82,0)),""))</f>
        <v/>
      </c>
      <c r="I576" s="15">
        <f>IF($D576="","",IFERROR("Ø"&amp;INDEX('Catalogue'!$C$3:$C$82,MATCH($D576,'Catalogue'!$A$3:$A$82,0))&amp;" × "&amp;INDEX('Catalogue'!$D$3:$D$82,MATCH($D576,'Catalogue'!$A$3:$A$82,0)),""))</f>
        <v/>
      </c>
      <c r="J576" s="19">
        <f>IF($E576="","",IFERROR(INDEX('Stock by lot'!$G$3:$G$302,MATCH($E576,'Stock by lot'!$F$3:$F$302,0)),""))</f>
        <v/>
      </c>
      <c r="K576" s="15">
        <f>IF($E576="","",IF($J576="","Lot not in stock",IF(AND($A576&lt;&gt;"",$J576&lt;$A576),"Expired on the day","OK")))</f>
        <v/>
      </c>
      <c r="L576" s="14">
        <f>IF(OR($E576="",'Lot trace'!$B$4=""),"",IF($E576='Lot trace'!$B$4,COUNTIF($E$3:$E576,'Lot trace'!$B$4),""))</f>
        <v/>
      </c>
    </row>
    <row r="577">
      <c r="A577" s="5" t="n"/>
      <c r="B577" s="4" t="n"/>
      <c r="C577" s="18" t="n"/>
      <c r="D577" s="4" t="n"/>
      <c r="E577" s="18" t="n"/>
      <c r="F577" s="4" t="n"/>
      <c r="G577" s="4" t="n"/>
      <c r="H577" s="15">
        <f>IF($D577="","",IFERROR(INDEX('Catalogue'!$B$3:$B$82,MATCH($D577,'Catalogue'!$A$3:$A$82,0)),""))</f>
        <v/>
      </c>
      <c r="I577" s="15">
        <f>IF($D577="","",IFERROR("Ø"&amp;INDEX('Catalogue'!$C$3:$C$82,MATCH($D577,'Catalogue'!$A$3:$A$82,0))&amp;" × "&amp;INDEX('Catalogue'!$D$3:$D$82,MATCH($D577,'Catalogue'!$A$3:$A$82,0)),""))</f>
        <v/>
      </c>
      <c r="J577" s="19">
        <f>IF($E577="","",IFERROR(INDEX('Stock by lot'!$G$3:$G$302,MATCH($E577,'Stock by lot'!$F$3:$F$302,0)),""))</f>
        <v/>
      </c>
      <c r="K577" s="15">
        <f>IF($E577="","",IF($J577="","Lot not in stock",IF(AND($A577&lt;&gt;"",$J577&lt;$A577),"Expired on the day","OK")))</f>
        <v/>
      </c>
      <c r="L577" s="14">
        <f>IF(OR($E577="",'Lot trace'!$B$4=""),"",IF($E577='Lot trace'!$B$4,COUNTIF($E$3:$E577,'Lot trace'!$B$4),""))</f>
        <v/>
      </c>
    </row>
    <row r="578">
      <c r="A578" s="5" t="n"/>
      <c r="B578" s="4" t="n"/>
      <c r="C578" s="18" t="n"/>
      <c r="D578" s="4" t="n"/>
      <c r="E578" s="18" t="n"/>
      <c r="F578" s="4" t="n"/>
      <c r="G578" s="4" t="n"/>
      <c r="H578" s="15">
        <f>IF($D578="","",IFERROR(INDEX('Catalogue'!$B$3:$B$82,MATCH($D578,'Catalogue'!$A$3:$A$82,0)),""))</f>
        <v/>
      </c>
      <c r="I578" s="15">
        <f>IF($D578="","",IFERROR("Ø"&amp;INDEX('Catalogue'!$C$3:$C$82,MATCH($D578,'Catalogue'!$A$3:$A$82,0))&amp;" × "&amp;INDEX('Catalogue'!$D$3:$D$82,MATCH($D578,'Catalogue'!$A$3:$A$82,0)),""))</f>
        <v/>
      </c>
      <c r="J578" s="19">
        <f>IF($E578="","",IFERROR(INDEX('Stock by lot'!$G$3:$G$302,MATCH($E578,'Stock by lot'!$F$3:$F$302,0)),""))</f>
        <v/>
      </c>
      <c r="K578" s="15">
        <f>IF($E578="","",IF($J578="","Lot not in stock",IF(AND($A578&lt;&gt;"",$J578&lt;$A578),"Expired on the day","OK")))</f>
        <v/>
      </c>
      <c r="L578" s="14">
        <f>IF(OR($E578="",'Lot trace'!$B$4=""),"",IF($E578='Lot trace'!$B$4,COUNTIF($E$3:$E578,'Lot trace'!$B$4),""))</f>
        <v/>
      </c>
    </row>
    <row r="579">
      <c r="A579" s="5" t="n"/>
      <c r="B579" s="4" t="n"/>
      <c r="C579" s="18" t="n"/>
      <c r="D579" s="4" t="n"/>
      <c r="E579" s="18" t="n"/>
      <c r="F579" s="4" t="n"/>
      <c r="G579" s="4" t="n"/>
      <c r="H579" s="15">
        <f>IF($D579="","",IFERROR(INDEX('Catalogue'!$B$3:$B$82,MATCH($D579,'Catalogue'!$A$3:$A$82,0)),""))</f>
        <v/>
      </c>
      <c r="I579" s="15">
        <f>IF($D579="","",IFERROR("Ø"&amp;INDEX('Catalogue'!$C$3:$C$82,MATCH($D579,'Catalogue'!$A$3:$A$82,0))&amp;" × "&amp;INDEX('Catalogue'!$D$3:$D$82,MATCH($D579,'Catalogue'!$A$3:$A$82,0)),""))</f>
        <v/>
      </c>
      <c r="J579" s="19">
        <f>IF($E579="","",IFERROR(INDEX('Stock by lot'!$G$3:$G$302,MATCH($E579,'Stock by lot'!$F$3:$F$302,0)),""))</f>
        <v/>
      </c>
      <c r="K579" s="15">
        <f>IF($E579="","",IF($J579="","Lot not in stock",IF(AND($A579&lt;&gt;"",$J579&lt;$A579),"Expired on the day","OK")))</f>
        <v/>
      </c>
      <c r="L579" s="14">
        <f>IF(OR($E579="",'Lot trace'!$B$4=""),"",IF($E579='Lot trace'!$B$4,COUNTIF($E$3:$E579,'Lot trace'!$B$4),""))</f>
        <v/>
      </c>
    </row>
    <row r="580">
      <c r="A580" s="5" t="n"/>
      <c r="B580" s="4" t="n"/>
      <c r="C580" s="18" t="n"/>
      <c r="D580" s="4" t="n"/>
      <c r="E580" s="18" t="n"/>
      <c r="F580" s="4" t="n"/>
      <c r="G580" s="4" t="n"/>
      <c r="H580" s="15">
        <f>IF($D580="","",IFERROR(INDEX('Catalogue'!$B$3:$B$82,MATCH($D580,'Catalogue'!$A$3:$A$82,0)),""))</f>
        <v/>
      </c>
      <c r="I580" s="15">
        <f>IF($D580="","",IFERROR("Ø"&amp;INDEX('Catalogue'!$C$3:$C$82,MATCH($D580,'Catalogue'!$A$3:$A$82,0))&amp;" × "&amp;INDEX('Catalogue'!$D$3:$D$82,MATCH($D580,'Catalogue'!$A$3:$A$82,0)),""))</f>
        <v/>
      </c>
      <c r="J580" s="19">
        <f>IF($E580="","",IFERROR(INDEX('Stock by lot'!$G$3:$G$302,MATCH($E580,'Stock by lot'!$F$3:$F$302,0)),""))</f>
        <v/>
      </c>
      <c r="K580" s="15">
        <f>IF($E580="","",IF($J580="","Lot not in stock",IF(AND($A580&lt;&gt;"",$J580&lt;$A580),"Expired on the day","OK")))</f>
        <v/>
      </c>
      <c r="L580" s="14">
        <f>IF(OR($E580="",'Lot trace'!$B$4=""),"",IF($E580='Lot trace'!$B$4,COUNTIF($E$3:$E580,'Lot trace'!$B$4),""))</f>
        <v/>
      </c>
    </row>
    <row r="581">
      <c r="A581" s="5" t="n"/>
      <c r="B581" s="4" t="n"/>
      <c r="C581" s="18" t="n"/>
      <c r="D581" s="4" t="n"/>
      <c r="E581" s="18" t="n"/>
      <c r="F581" s="4" t="n"/>
      <c r="G581" s="4" t="n"/>
      <c r="H581" s="15">
        <f>IF($D581="","",IFERROR(INDEX('Catalogue'!$B$3:$B$82,MATCH($D581,'Catalogue'!$A$3:$A$82,0)),""))</f>
        <v/>
      </c>
      <c r="I581" s="15">
        <f>IF($D581="","",IFERROR("Ø"&amp;INDEX('Catalogue'!$C$3:$C$82,MATCH($D581,'Catalogue'!$A$3:$A$82,0))&amp;" × "&amp;INDEX('Catalogue'!$D$3:$D$82,MATCH($D581,'Catalogue'!$A$3:$A$82,0)),""))</f>
        <v/>
      </c>
      <c r="J581" s="19">
        <f>IF($E581="","",IFERROR(INDEX('Stock by lot'!$G$3:$G$302,MATCH($E581,'Stock by lot'!$F$3:$F$302,0)),""))</f>
        <v/>
      </c>
      <c r="K581" s="15">
        <f>IF($E581="","",IF($J581="","Lot not in stock",IF(AND($A581&lt;&gt;"",$J581&lt;$A581),"Expired on the day","OK")))</f>
        <v/>
      </c>
      <c r="L581" s="14">
        <f>IF(OR($E581="",'Lot trace'!$B$4=""),"",IF($E581='Lot trace'!$B$4,COUNTIF($E$3:$E581,'Lot trace'!$B$4),""))</f>
        <v/>
      </c>
    </row>
    <row r="582">
      <c r="A582" s="5" t="n"/>
      <c r="B582" s="4" t="n"/>
      <c r="C582" s="18" t="n"/>
      <c r="D582" s="4" t="n"/>
      <c r="E582" s="18" t="n"/>
      <c r="F582" s="4" t="n"/>
      <c r="G582" s="4" t="n"/>
      <c r="H582" s="15">
        <f>IF($D582="","",IFERROR(INDEX('Catalogue'!$B$3:$B$82,MATCH($D582,'Catalogue'!$A$3:$A$82,0)),""))</f>
        <v/>
      </c>
      <c r="I582" s="15">
        <f>IF($D582="","",IFERROR("Ø"&amp;INDEX('Catalogue'!$C$3:$C$82,MATCH($D582,'Catalogue'!$A$3:$A$82,0))&amp;" × "&amp;INDEX('Catalogue'!$D$3:$D$82,MATCH($D582,'Catalogue'!$A$3:$A$82,0)),""))</f>
        <v/>
      </c>
      <c r="J582" s="19">
        <f>IF($E582="","",IFERROR(INDEX('Stock by lot'!$G$3:$G$302,MATCH($E582,'Stock by lot'!$F$3:$F$302,0)),""))</f>
        <v/>
      </c>
      <c r="K582" s="15">
        <f>IF($E582="","",IF($J582="","Lot not in stock",IF(AND($A582&lt;&gt;"",$J582&lt;$A582),"Expired on the day","OK")))</f>
        <v/>
      </c>
      <c r="L582" s="14">
        <f>IF(OR($E582="",'Lot trace'!$B$4=""),"",IF($E582='Lot trace'!$B$4,COUNTIF($E$3:$E582,'Lot trace'!$B$4),""))</f>
        <v/>
      </c>
    </row>
    <row r="583">
      <c r="A583" s="5" t="n"/>
      <c r="B583" s="4" t="n"/>
      <c r="C583" s="18" t="n"/>
      <c r="D583" s="4" t="n"/>
      <c r="E583" s="18" t="n"/>
      <c r="F583" s="4" t="n"/>
      <c r="G583" s="4" t="n"/>
      <c r="H583" s="15">
        <f>IF($D583="","",IFERROR(INDEX('Catalogue'!$B$3:$B$82,MATCH($D583,'Catalogue'!$A$3:$A$82,0)),""))</f>
        <v/>
      </c>
      <c r="I583" s="15">
        <f>IF($D583="","",IFERROR("Ø"&amp;INDEX('Catalogue'!$C$3:$C$82,MATCH($D583,'Catalogue'!$A$3:$A$82,0))&amp;" × "&amp;INDEX('Catalogue'!$D$3:$D$82,MATCH($D583,'Catalogue'!$A$3:$A$82,0)),""))</f>
        <v/>
      </c>
      <c r="J583" s="19">
        <f>IF($E583="","",IFERROR(INDEX('Stock by lot'!$G$3:$G$302,MATCH($E583,'Stock by lot'!$F$3:$F$302,0)),""))</f>
        <v/>
      </c>
      <c r="K583" s="15">
        <f>IF($E583="","",IF($J583="","Lot not in stock",IF(AND($A583&lt;&gt;"",$J583&lt;$A583),"Expired on the day","OK")))</f>
        <v/>
      </c>
      <c r="L583" s="14">
        <f>IF(OR($E583="",'Lot trace'!$B$4=""),"",IF($E583='Lot trace'!$B$4,COUNTIF($E$3:$E583,'Lot trace'!$B$4),""))</f>
        <v/>
      </c>
    </row>
    <row r="584">
      <c r="A584" s="5" t="n"/>
      <c r="B584" s="4" t="n"/>
      <c r="C584" s="18" t="n"/>
      <c r="D584" s="4" t="n"/>
      <c r="E584" s="18" t="n"/>
      <c r="F584" s="4" t="n"/>
      <c r="G584" s="4" t="n"/>
      <c r="H584" s="15">
        <f>IF($D584="","",IFERROR(INDEX('Catalogue'!$B$3:$B$82,MATCH($D584,'Catalogue'!$A$3:$A$82,0)),""))</f>
        <v/>
      </c>
      <c r="I584" s="15">
        <f>IF($D584="","",IFERROR("Ø"&amp;INDEX('Catalogue'!$C$3:$C$82,MATCH($D584,'Catalogue'!$A$3:$A$82,0))&amp;" × "&amp;INDEX('Catalogue'!$D$3:$D$82,MATCH($D584,'Catalogue'!$A$3:$A$82,0)),""))</f>
        <v/>
      </c>
      <c r="J584" s="19">
        <f>IF($E584="","",IFERROR(INDEX('Stock by lot'!$G$3:$G$302,MATCH($E584,'Stock by lot'!$F$3:$F$302,0)),""))</f>
        <v/>
      </c>
      <c r="K584" s="15">
        <f>IF($E584="","",IF($J584="","Lot not in stock",IF(AND($A584&lt;&gt;"",$J584&lt;$A584),"Expired on the day","OK")))</f>
        <v/>
      </c>
      <c r="L584" s="14">
        <f>IF(OR($E584="",'Lot trace'!$B$4=""),"",IF($E584='Lot trace'!$B$4,COUNTIF($E$3:$E584,'Lot trace'!$B$4),""))</f>
        <v/>
      </c>
    </row>
    <row r="585">
      <c r="A585" s="5" t="n"/>
      <c r="B585" s="4" t="n"/>
      <c r="C585" s="18" t="n"/>
      <c r="D585" s="4" t="n"/>
      <c r="E585" s="18" t="n"/>
      <c r="F585" s="4" t="n"/>
      <c r="G585" s="4" t="n"/>
      <c r="H585" s="15">
        <f>IF($D585="","",IFERROR(INDEX('Catalogue'!$B$3:$B$82,MATCH($D585,'Catalogue'!$A$3:$A$82,0)),""))</f>
        <v/>
      </c>
      <c r="I585" s="15">
        <f>IF($D585="","",IFERROR("Ø"&amp;INDEX('Catalogue'!$C$3:$C$82,MATCH($D585,'Catalogue'!$A$3:$A$82,0))&amp;" × "&amp;INDEX('Catalogue'!$D$3:$D$82,MATCH($D585,'Catalogue'!$A$3:$A$82,0)),""))</f>
        <v/>
      </c>
      <c r="J585" s="19">
        <f>IF($E585="","",IFERROR(INDEX('Stock by lot'!$G$3:$G$302,MATCH($E585,'Stock by lot'!$F$3:$F$302,0)),""))</f>
        <v/>
      </c>
      <c r="K585" s="15">
        <f>IF($E585="","",IF($J585="","Lot not in stock",IF(AND($A585&lt;&gt;"",$J585&lt;$A585),"Expired on the day","OK")))</f>
        <v/>
      </c>
      <c r="L585" s="14">
        <f>IF(OR($E585="",'Lot trace'!$B$4=""),"",IF($E585='Lot trace'!$B$4,COUNTIF($E$3:$E585,'Lot trace'!$B$4),""))</f>
        <v/>
      </c>
    </row>
    <row r="586">
      <c r="A586" s="5" t="n"/>
      <c r="B586" s="4" t="n"/>
      <c r="C586" s="18" t="n"/>
      <c r="D586" s="4" t="n"/>
      <c r="E586" s="18" t="n"/>
      <c r="F586" s="4" t="n"/>
      <c r="G586" s="4" t="n"/>
      <c r="H586" s="15">
        <f>IF($D586="","",IFERROR(INDEX('Catalogue'!$B$3:$B$82,MATCH($D586,'Catalogue'!$A$3:$A$82,0)),""))</f>
        <v/>
      </c>
      <c r="I586" s="15">
        <f>IF($D586="","",IFERROR("Ø"&amp;INDEX('Catalogue'!$C$3:$C$82,MATCH($D586,'Catalogue'!$A$3:$A$82,0))&amp;" × "&amp;INDEX('Catalogue'!$D$3:$D$82,MATCH($D586,'Catalogue'!$A$3:$A$82,0)),""))</f>
        <v/>
      </c>
      <c r="J586" s="19">
        <f>IF($E586="","",IFERROR(INDEX('Stock by lot'!$G$3:$G$302,MATCH($E586,'Stock by lot'!$F$3:$F$302,0)),""))</f>
        <v/>
      </c>
      <c r="K586" s="15">
        <f>IF($E586="","",IF($J586="","Lot not in stock",IF(AND($A586&lt;&gt;"",$J586&lt;$A586),"Expired on the day","OK")))</f>
        <v/>
      </c>
      <c r="L586" s="14">
        <f>IF(OR($E586="",'Lot trace'!$B$4=""),"",IF($E586='Lot trace'!$B$4,COUNTIF($E$3:$E586,'Lot trace'!$B$4),""))</f>
        <v/>
      </c>
    </row>
    <row r="587">
      <c r="A587" s="5" t="n"/>
      <c r="B587" s="4" t="n"/>
      <c r="C587" s="18" t="n"/>
      <c r="D587" s="4" t="n"/>
      <c r="E587" s="18" t="n"/>
      <c r="F587" s="4" t="n"/>
      <c r="G587" s="4" t="n"/>
      <c r="H587" s="15">
        <f>IF($D587="","",IFERROR(INDEX('Catalogue'!$B$3:$B$82,MATCH($D587,'Catalogue'!$A$3:$A$82,0)),""))</f>
        <v/>
      </c>
      <c r="I587" s="15">
        <f>IF($D587="","",IFERROR("Ø"&amp;INDEX('Catalogue'!$C$3:$C$82,MATCH($D587,'Catalogue'!$A$3:$A$82,0))&amp;" × "&amp;INDEX('Catalogue'!$D$3:$D$82,MATCH($D587,'Catalogue'!$A$3:$A$82,0)),""))</f>
        <v/>
      </c>
      <c r="J587" s="19">
        <f>IF($E587="","",IFERROR(INDEX('Stock by lot'!$G$3:$G$302,MATCH($E587,'Stock by lot'!$F$3:$F$302,0)),""))</f>
        <v/>
      </c>
      <c r="K587" s="15">
        <f>IF($E587="","",IF($J587="","Lot not in stock",IF(AND($A587&lt;&gt;"",$J587&lt;$A587),"Expired on the day","OK")))</f>
        <v/>
      </c>
      <c r="L587" s="14">
        <f>IF(OR($E587="",'Lot trace'!$B$4=""),"",IF($E587='Lot trace'!$B$4,COUNTIF($E$3:$E587,'Lot trace'!$B$4),""))</f>
        <v/>
      </c>
    </row>
    <row r="588">
      <c r="A588" s="5" t="n"/>
      <c r="B588" s="4" t="n"/>
      <c r="C588" s="18" t="n"/>
      <c r="D588" s="4" t="n"/>
      <c r="E588" s="18" t="n"/>
      <c r="F588" s="4" t="n"/>
      <c r="G588" s="4" t="n"/>
      <c r="H588" s="15">
        <f>IF($D588="","",IFERROR(INDEX('Catalogue'!$B$3:$B$82,MATCH($D588,'Catalogue'!$A$3:$A$82,0)),""))</f>
        <v/>
      </c>
      <c r="I588" s="15">
        <f>IF($D588="","",IFERROR("Ø"&amp;INDEX('Catalogue'!$C$3:$C$82,MATCH($D588,'Catalogue'!$A$3:$A$82,0))&amp;" × "&amp;INDEX('Catalogue'!$D$3:$D$82,MATCH($D588,'Catalogue'!$A$3:$A$82,0)),""))</f>
        <v/>
      </c>
      <c r="J588" s="19">
        <f>IF($E588="","",IFERROR(INDEX('Stock by lot'!$G$3:$G$302,MATCH($E588,'Stock by lot'!$F$3:$F$302,0)),""))</f>
        <v/>
      </c>
      <c r="K588" s="15">
        <f>IF($E588="","",IF($J588="","Lot not in stock",IF(AND($A588&lt;&gt;"",$J588&lt;$A588),"Expired on the day","OK")))</f>
        <v/>
      </c>
      <c r="L588" s="14">
        <f>IF(OR($E588="",'Lot trace'!$B$4=""),"",IF($E588='Lot trace'!$B$4,COUNTIF($E$3:$E588,'Lot trace'!$B$4),""))</f>
        <v/>
      </c>
    </row>
    <row r="589">
      <c r="A589" s="5" t="n"/>
      <c r="B589" s="4" t="n"/>
      <c r="C589" s="18" t="n"/>
      <c r="D589" s="4" t="n"/>
      <c r="E589" s="18" t="n"/>
      <c r="F589" s="4" t="n"/>
      <c r="G589" s="4" t="n"/>
      <c r="H589" s="15">
        <f>IF($D589="","",IFERROR(INDEX('Catalogue'!$B$3:$B$82,MATCH($D589,'Catalogue'!$A$3:$A$82,0)),""))</f>
        <v/>
      </c>
      <c r="I589" s="15">
        <f>IF($D589="","",IFERROR("Ø"&amp;INDEX('Catalogue'!$C$3:$C$82,MATCH($D589,'Catalogue'!$A$3:$A$82,0))&amp;" × "&amp;INDEX('Catalogue'!$D$3:$D$82,MATCH($D589,'Catalogue'!$A$3:$A$82,0)),""))</f>
        <v/>
      </c>
      <c r="J589" s="19">
        <f>IF($E589="","",IFERROR(INDEX('Stock by lot'!$G$3:$G$302,MATCH($E589,'Stock by lot'!$F$3:$F$302,0)),""))</f>
        <v/>
      </c>
      <c r="K589" s="15">
        <f>IF($E589="","",IF($J589="","Lot not in stock",IF(AND($A589&lt;&gt;"",$J589&lt;$A589),"Expired on the day","OK")))</f>
        <v/>
      </c>
      <c r="L589" s="14">
        <f>IF(OR($E589="",'Lot trace'!$B$4=""),"",IF($E589='Lot trace'!$B$4,COUNTIF($E$3:$E589,'Lot trace'!$B$4),""))</f>
        <v/>
      </c>
    </row>
    <row r="590">
      <c r="A590" s="5" t="n"/>
      <c r="B590" s="4" t="n"/>
      <c r="C590" s="18" t="n"/>
      <c r="D590" s="4" t="n"/>
      <c r="E590" s="18" t="n"/>
      <c r="F590" s="4" t="n"/>
      <c r="G590" s="4" t="n"/>
      <c r="H590" s="15">
        <f>IF($D590="","",IFERROR(INDEX('Catalogue'!$B$3:$B$82,MATCH($D590,'Catalogue'!$A$3:$A$82,0)),""))</f>
        <v/>
      </c>
      <c r="I590" s="15">
        <f>IF($D590="","",IFERROR("Ø"&amp;INDEX('Catalogue'!$C$3:$C$82,MATCH($D590,'Catalogue'!$A$3:$A$82,0))&amp;" × "&amp;INDEX('Catalogue'!$D$3:$D$82,MATCH($D590,'Catalogue'!$A$3:$A$82,0)),""))</f>
        <v/>
      </c>
      <c r="J590" s="19">
        <f>IF($E590="","",IFERROR(INDEX('Stock by lot'!$G$3:$G$302,MATCH($E590,'Stock by lot'!$F$3:$F$302,0)),""))</f>
        <v/>
      </c>
      <c r="K590" s="15">
        <f>IF($E590="","",IF($J590="","Lot not in stock",IF(AND($A590&lt;&gt;"",$J590&lt;$A590),"Expired on the day","OK")))</f>
        <v/>
      </c>
      <c r="L590" s="14">
        <f>IF(OR($E590="",'Lot trace'!$B$4=""),"",IF($E590='Lot trace'!$B$4,COUNTIF($E$3:$E590,'Lot trace'!$B$4),""))</f>
        <v/>
      </c>
    </row>
    <row r="591">
      <c r="A591" s="5" t="n"/>
      <c r="B591" s="4" t="n"/>
      <c r="C591" s="18" t="n"/>
      <c r="D591" s="4" t="n"/>
      <c r="E591" s="18" t="n"/>
      <c r="F591" s="4" t="n"/>
      <c r="G591" s="4" t="n"/>
      <c r="H591" s="15">
        <f>IF($D591="","",IFERROR(INDEX('Catalogue'!$B$3:$B$82,MATCH($D591,'Catalogue'!$A$3:$A$82,0)),""))</f>
        <v/>
      </c>
      <c r="I591" s="15">
        <f>IF($D591="","",IFERROR("Ø"&amp;INDEX('Catalogue'!$C$3:$C$82,MATCH($D591,'Catalogue'!$A$3:$A$82,0))&amp;" × "&amp;INDEX('Catalogue'!$D$3:$D$82,MATCH($D591,'Catalogue'!$A$3:$A$82,0)),""))</f>
        <v/>
      </c>
      <c r="J591" s="19">
        <f>IF($E591="","",IFERROR(INDEX('Stock by lot'!$G$3:$G$302,MATCH($E591,'Stock by lot'!$F$3:$F$302,0)),""))</f>
        <v/>
      </c>
      <c r="K591" s="15">
        <f>IF($E591="","",IF($J591="","Lot not in stock",IF(AND($A591&lt;&gt;"",$J591&lt;$A591),"Expired on the day","OK")))</f>
        <v/>
      </c>
      <c r="L591" s="14">
        <f>IF(OR($E591="",'Lot trace'!$B$4=""),"",IF($E591='Lot trace'!$B$4,COUNTIF($E$3:$E591,'Lot trace'!$B$4),""))</f>
        <v/>
      </c>
    </row>
    <row r="592">
      <c r="A592" s="5" t="n"/>
      <c r="B592" s="4" t="n"/>
      <c r="C592" s="18" t="n"/>
      <c r="D592" s="4" t="n"/>
      <c r="E592" s="18" t="n"/>
      <c r="F592" s="4" t="n"/>
      <c r="G592" s="4" t="n"/>
      <c r="H592" s="15">
        <f>IF($D592="","",IFERROR(INDEX('Catalogue'!$B$3:$B$82,MATCH($D592,'Catalogue'!$A$3:$A$82,0)),""))</f>
        <v/>
      </c>
      <c r="I592" s="15">
        <f>IF($D592="","",IFERROR("Ø"&amp;INDEX('Catalogue'!$C$3:$C$82,MATCH($D592,'Catalogue'!$A$3:$A$82,0))&amp;" × "&amp;INDEX('Catalogue'!$D$3:$D$82,MATCH($D592,'Catalogue'!$A$3:$A$82,0)),""))</f>
        <v/>
      </c>
      <c r="J592" s="19">
        <f>IF($E592="","",IFERROR(INDEX('Stock by lot'!$G$3:$G$302,MATCH($E592,'Stock by lot'!$F$3:$F$302,0)),""))</f>
        <v/>
      </c>
      <c r="K592" s="15">
        <f>IF($E592="","",IF($J592="","Lot not in stock",IF(AND($A592&lt;&gt;"",$J592&lt;$A592),"Expired on the day","OK")))</f>
        <v/>
      </c>
      <c r="L592" s="14">
        <f>IF(OR($E592="",'Lot trace'!$B$4=""),"",IF($E592='Lot trace'!$B$4,COUNTIF($E$3:$E592,'Lot trace'!$B$4),""))</f>
        <v/>
      </c>
    </row>
    <row r="593">
      <c r="A593" s="5" t="n"/>
      <c r="B593" s="4" t="n"/>
      <c r="C593" s="18" t="n"/>
      <c r="D593" s="4" t="n"/>
      <c r="E593" s="18" t="n"/>
      <c r="F593" s="4" t="n"/>
      <c r="G593" s="4" t="n"/>
      <c r="H593" s="15">
        <f>IF($D593="","",IFERROR(INDEX('Catalogue'!$B$3:$B$82,MATCH($D593,'Catalogue'!$A$3:$A$82,0)),""))</f>
        <v/>
      </c>
      <c r="I593" s="15">
        <f>IF($D593="","",IFERROR("Ø"&amp;INDEX('Catalogue'!$C$3:$C$82,MATCH($D593,'Catalogue'!$A$3:$A$82,0))&amp;" × "&amp;INDEX('Catalogue'!$D$3:$D$82,MATCH($D593,'Catalogue'!$A$3:$A$82,0)),""))</f>
        <v/>
      </c>
      <c r="J593" s="19">
        <f>IF($E593="","",IFERROR(INDEX('Stock by lot'!$G$3:$G$302,MATCH($E593,'Stock by lot'!$F$3:$F$302,0)),""))</f>
        <v/>
      </c>
      <c r="K593" s="15">
        <f>IF($E593="","",IF($J593="","Lot not in stock",IF(AND($A593&lt;&gt;"",$J593&lt;$A593),"Expired on the day","OK")))</f>
        <v/>
      </c>
      <c r="L593" s="14">
        <f>IF(OR($E593="",'Lot trace'!$B$4=""),"",IF($E593='Lot trace'!$B$4,COUNTIF($E$3:$E593,'Lot trace'!$B$4),""))</f>
        <v/>
      </c>
    </row>
    <row r="594">
      <c r="A594" s="5" t="n"/>
      <c r="B594" s="4" t="n"/>
      <c r="C594" s="18" t="n"/>
      <c r="D594" s="4" t="n"/>
      <c r="E594" s="18" t="n"/>
      <c r="F594" s="4" t="n"/>
      <c r="G594" s="4" t="n"/>
      <c r="H594" s="15">
        <f>IF($D594="","",IFERROR(INDEX('Catalogue'!$B$3:$B$82,MATCH($D594,'Catalogue'!$A$3:$A$82,0)),""))</f>
        <v/>
      </c>
      <c r="I594" s="15">
        <f>IF($D594="","",IFERROR("Ø"&amp;INDEX('Catalogue'!$C$3:$C$82,MATCH($D594,'Catalogue'!$A$3:$A$82,0))&amp;" × "&amp;INDEX('Catalogue'!$D$3:$D$82,MATCH($D594,'Catalogue'!$A$3:$A$82,0)),""))</f>
        <v/>
      </c>
      <c r="J594" s="19">
        <f>IF($E594="","",IFERROR(INDEX('Stock by lot'!$G$3:$G$302,MATCH($E594,'Stock by lot'!$F$3:$F$302,0)),""))</f>
        <v/>
      </c>
      <c r="K594" s="15">
        <f>IF($E594="","",IF($J594="","Lot not in stock",IF(AND($A594&lt;&gt;"",$J594&lt;$A594),"Expired on the day","OK")))</f>
        <v/>
      </c>
      <c r="L594" s="14">
        <f>IF(OR($E594="",'Lot trace'!$B$4=""),"",IF($E594='Lot trace'!$B$4,COUNTIF($E$3:$E594,'Lot trace'!$B$4),""))</f>
        <v/>
      </c>
    </row>
    <row r="595">
      <c r="A595" s="5" t="n"/>
      <c r="B595" s="4" t="n"/>
      <c r="C595" s="18" t="n"/>
      <c r="D595" s="4" t="n"/>
      <c r="E595" s="18" t="n"/>
      <c r="F595" s="4" t="n"/>
      <c r="G595" s="4" t="n"/>
      <c r="H595" s="15">
        <f>IF($D595="","",IFERROR(INDEX('Catalogue'!$B$3:$B$82,MATCH($D595,'Catalogue'!$A$3:$A$82,0)),""))</f>
        <v/>
      </c>
      <c r="I595" s="15">
        <f>IF($D595="","",IFERROR("Ø"&amp;INDEX('Catalogue'!$C$3:$C$82,MATCH($D595,'Catalogue'!$A$3:$A$82,0))&amp;" × "&amp;INDEX('Catalogue'!$D$3:$D$82,MATCH($D595,'Catalogue'!$A$3:$A$82,0)),""))</f>
        <v/>
      </c>
      <c r="J595" s="19">
        <f>IF($E595="","",IFERROR(INDEX('Stock by lot'!$G$3:$G$302,MATCH($E595,'Stock by lot'!$F$3:$F$302,0)),""))</f>
        <v/>
      </c>
      <c r="K595" s="15">
        <f>IF($E595="","",IF($J595="","Lot not in stock",IF(AND($A595&lt;&gt;"",$J595&lt;$A595),"Expired on the day","OK")))</f>
        <v/>
      </c>
      <c r="L595" s="14">
        <f>IF(OR($E595="",'Lot trace'!$B$4=""),"",IF($E595='Lot trace'!$B$4,COUNTIF($E$3:$E595,'Lot trace'!$B$4),""))</f>
        <v/>
      </c>
    </row>
    <row r="596">
      <c r="A596" s="5" t="n"/>
      <c r="B596" s="4" t="n"/>
      <c r="C596" s="18" t="n"/>
      <c r="D596" s="4" t="n"/>
      <c r="E596" s="18" t="n"/>
      <c r="F596" s="4" t="n"/>
      <c r="G596" s="4" t="n"/>
      <c r="H596" s="15">
        <f>IF($D596="","",IFERROR(INDEX('Catalogue'!$B$3:$B$82,MATCH($D596,'Catalogue'!$A$3:$A$82,0)),""))</f>
        <v/>
      </c>
      <c r="I596" s="15">
        <f>IF($D596="","",IFERROR("Ø"&amp;INDEX('Catalogue'!$C$3:$C$82,MATCH($D596,'Catalogue'!$A$3:$A$82,0))&amp;" × "&amp;INDEX('Catalogue'!$D$3:$D$82,MATCH($D596,'Catalogue'!$A$3:$A$82,0)),""))</f>
        <v/>
      </c>
      <c r="J596" s="19">
        <f>IF($E596="","",IFERROR(INDEX('Stock by lot'!$G$3:$G$302,MATCH($E596,'Stock by lot'!$F$3:$F$302,0)),""))</f>
        <v/>
      </c>
      <c r="K596" s="15">
        <f>IF($E596="","",IF($J596="","Lot not in stock",IF(AND($A596&lt;&gt;"",$J596&lt;$A596),"Expired on the day","OK")))</f>
        <v/>
      </c>
      <c r="L596" s="14">
        <f>IF(OR($E596="",'Lot trace'!$B$4=""),"",IF($E596='Lot trace'!$B$4,COUNTIF($E$3:$E596,'Lot trace'!$B$4),""))</f>
        <v/>
      </c>
    </row>
    <row r="597">
      <c r="A597" s="5" t="n"/>
      <c r="B597" s="4" t="n"/>
      <c r="C597" s="18" t="n"/>
      <c r="D597" s="4" t="n"/>
      <c r="E597" s="18" t="n"/>
      <c r="F597" s="4" t="n"/>
      <c r="G597" s="4" t="n"/>
      <c r="H597" s="15">
        <f>IF($D597="","",IFERROR(INDEX('Catalogue'!$B$3:$B$82,MATCH($D597,'Catalogue'!$A$3:$A$82,0)),""))</f>
        <v/>
      </c>
      <c r="I597" s="15">
        <f>IF($D597="","",IFERROR("Ø"&amp;INDEX('Catalogue'!$C$3:$C$82,MATCH($D597,'Catalogue'!$A$3:$A$82,0))&amp;" × "&amp;INDEX('Catalogue'!$D$3:$D$82,MATCH($D597,'Catalogue'!$A$3:$A$82,0)),""))</f>
        <v/>
      </c>
      <c r="J597" s="19">
        <f>IF($E597="","",IFERROR(INDEX('Stock by lot'!$G$3:$G$302,MATCH($E597,'Stock by lot'!$F$3:$F$302,0)),""))</f>
        <v/>
      </c>
      <c r="K597" s="15">
        <f>IF($E597="","",IF($J597="","Lot not in stock",IF(AND($A597&lt;&gt;"",$J597&lt;$A597),"Expired on the day","OK")))</f>
        <v/>
      </c>
      <c r="L597" s="14">
        <f>IF(OR($E597="",'Lot trace'!$B$4=""),"",IF($E597='Lot trace'!$B$4,COUNTIF($E$3:$E597,'Lot trace'!$B$4),""))</f>
        <v/>
      </c>
    </row>
    <row r="598">
      <c r="A598" s="5" t="n"/>
      <c r="B598" s="4" t="n"/>
      <c r="C598" s="18" t="n"/>
      <c r="D598" s="4" t="n"/>
      <c r="E598" s="18" t="n"/>
      <c r="F598" s="4" t="n"/>
      <c r="G598" s="4" t="n"/>
      <c r="H598" s="15">
        <f>IF($D598="","",IFERROR(INDEX('Catalogue'!$B$3:$B$82,MATCH($D598,'Catalogue'!$A$3:$A$82,0)),""))</f>
        <v/>
      </c>
      <c r="I598" s="15">
        <f>IF($D598="","",IFERROR("Ø"&amp;INDEX('Catalogue'!$C$3:$C$82,MATCH($D598,'Catalogue'!$A$3:$A$82,0))&amp;" × "&amp;INDEX('Catalogue'!$D$3:$D$82,MATCH($D598,'Catalogue'!$A$3:$A$82,0)),""))</f>
        <v/>
      </c>
      <c r="J598" s="19">
        <f>IF($E598="","",IFERROR(INDEX('Stock by lot'!$G$3:$G$302,MATCH($E598,'Stock by lot'!$F$3:$F$302,0)),""))</f>
        <v/>
      </c>
      <c r="K598" s="15">
        <f>IF($E598="","",IF($J598="","Lot not in stock",IF(AND($A598&lt;&gt;"",$J598&lt;$A598),"Expired on the day","OK")))</f>
        <v/>
      </c>
      <c r="L598" s="14">
        <f>IF(OR($E598="",'Lot trace'!$B$4=""),"",IF($E598='Lot trace'!$B$4,COUNTIF($E$3:$E598,'Lot trace'!$B$4),""))</f>
        <v/>
      </c>
    </row>
    <row r="599">
      <c r="A599" s="5" t="n"/>
      <c r="B599" s="4" t="n"/>
      <c r="C599" s="18" t="n"/>
      <c r="D599" s="4" t="n"/>
      <c r="E599" s="18" t="n"/>
      <c r="F599" s="4" t="n"/>
      <c r="G599" s="4" t="n"/>
      <c r="H599" s="15">
        <f>IF($D599="","",IFERROR(INDEX('Catalogue'!$B$3:$B$82,MATCH($D599,'Catalogue'!$A$3:$A$82,0)),""))</f>
        <v/>
      </c>
      <c r="I599" s="15">
        <f>IF($D599="","",IFERROR("Ø"&amp;INDEX('Catalogue'!$C$3:$C$82,MATCH($D599,'Catalogue'!$A$3:$A$82,0))&amp;" × "&amp;INDEX('Catalogue'!$D$3:$D$82,MATCH($D599,'Catalogue'!$A$3:$A$82,0)),""))</f>
        <v/>
      </c>
      <c r="J599" s="19">
        <f>IF($E599="","",IFERROR(INDEX('Stock by lot'!$G$3:$G$302,MATCH($E599,'Stock by lot'!$F$3:$F$302,0)),""))</f>
        <v/>
      </c>
      <c r="K599" s="15">
        <f>IF($E599="","",IF($J599="","Lot not in stock",IF(AND($A599&lt;&gt;"",$J599&lt;$A599),"Expired on the day","OK")))</f>
        <v/>
      </c>
      <c r="L599" s="14">
        <f>IF(OR($E599="",'Lot trace'!$B$4=""),"",IF($E599='Lot trace'!$B$4,COUNTIF($E$3:$E599,'Lot trace'!$B$4),""))</f>
        <v/>
      </c>
    </row>
    <row r="600">
      <c r="A600" s="5" t="n"/>
      <c r="B600" s="4" t="n"/>
      <c r="C600" s="18" t="n"/>
      <c r="D600" s="4" t="n"/>
      <c r="E600" s="18" t="n"/>
      <c r="F600" s="4" t="n"/>
      <c r="G600" s="4" t="n"/>
      <c r="H600" s="15">
        <f>IF($D600="","",IFERROR(INDEX('Catalogue'!$B$3:$B$82,MATCH($D600,'Catalogue'!$A$3:$A$82,0)),""))</f>
        <v/>
      </c>
      <c r="I600" s="15">
        <f>IF($D600="","",IFERROR("Ø"&amp;INDEX('Catalogue'!$C$3:$C$82,MATCH($D600,'Catalogue'!$A$3:$A$82,0))&amp;" × "&amp;INDEX('Catalogue'!$D$3:$D$82,MATCH($D600,'Catalogue'!$A$3:$A$82,0)),""))</f>
        <v/>
      </c>
      <c r="J600" s="19">
        <f>IF($E600="","",IFERROR(INDEX('Stock by lot'!$G$3:$G$302,MATCH($E600,'Stock by lot'!$F$3:$F$302,0)),""))</f>
        <v/>
      </c>
      <c r="K600" s="15">
        <f>IF($E600="","",IF($J600="","Lot not in stock",IF(AND($A600&lt;&gt;"",$J600&lt;$A600),"Expired on the day","OK")))</f>
        <v/>
      </c>
      <c r="L600" s="14">
        <f>IF(OR($E600="",'Lot trace'!$B$4=""),"",IF($E600='Lot trace'!$B$4,COUNTIF($E$3:$E600,'Lot trace'!$B$4),""))</f>
        <v/>
      </c>
    </row>
    <row r="601">
      <c r="A601" s="5" t="n"/>
      <c r="B601" s="4" t="n"/>
      <c r="C601" s="18" t="n"/>
      <c r="D601" s="4" t="n"/>
      <c r="E601" s="18" t="n"/>
      <c r="F601" s="4" t="n"/>
      <c r="G601" s="4" t="n"/>
      <c r="H601" s="15">
        <f>IF($D601="","",IFERROR(INDEX('Catalogue'!$B$3:$B$82,MATCH($D601,'Catalogue'!$A$3:$A$82,0)),""))</f>
        <v/>
      </c>
      <c r="I601" s="15">
        <f>IF($D601="","",IFERROR("Ø"&amp;INDEX('Catalogue'!$C$3:$C$82,MATCH($D601,'Catalogue'!$A$3:$A$82,0))&amp;" × "&amp;INDEX('Catalogue'!$D$3:$D$82,MATCH($D601,'Catalogue'!$A$3:$A$82,0)),""))</f>
        <v/>
      </c>
      <c r="J601" s="19">
        <f>IF($E601="","",IFERROR(INDEX('Stock by lot'!$G$3:$G$302,MATCH($E601,'Stock by lot'!$F$3:$F$302,0)),""))</f>
        <v/>
      </c>
      <c r="K601" s="15">
        <f>IF($E601="","",IF($J601="","Lot not in stock",IF(AND($A601&lt;&gt;"",$J601&lt;$A601),"Expired on the day","OK")))</f>
        <v/>
      </c>
      <c r="L601" s="14">
        <f>IF(OR($E601="",'Lot trace'!$B$4=""),"",IF($E601='Lot trace'!$B$4,COUNTIF($E$3:$E601,'Lot trace'!$B$4),""))</f>
        <v/>
      </c>
    </row>
    <row r="602">
      <c r="A602" s="5" t="n"/>
      <c r="B602" s="4" t="n"/>
      <c r="C602" s="18" t="n"/>
      <c r="D602" s="4" t="n"/>
      <c r="E602" s="18" t="n"/>
      <c r="F602" s="4" t="n"/>
      <c r="G602" s="4" t="n"/>
      <c r="H602" s="15">
        <f>IF($D602="","",IFERROR(INDEX('Catalogue'!$B$3:$B$82,MATCH($D602,'Catalogue'!$A$3:$A$82,0)),""))</f>
        <v/>
      </c>
      <c r="I602" s="15">
        <f>IF($D602="","",IFERROR("Ø"&amp;INDEX('Catalogue'!$C$3:$C$82,MATCH($D602,'Catalogue'!$A$3:$A$82,0))&amp;" × "&amp;INDEX('Catalogue'!$D$3:$D$82,MATCH($D602,'Catalogue'!$A$3:$A$82,0)),""))</f>
        <v/>
      </c>
      <c r="J602" s="19">
        <f>IF($E602="","",IFERROR(INDEX('Stock by lot'!$G$3:$G$302,MATCH($E602,'Stock by lot'!$F$3:$F$302,0)),""))</f>
        <v/>
      </c>
      <c r="K602" s="15">
        <f>IF($E602="","",IF($J602="","Lot not in stock",IF(AND($A602&lt;&gt;"",$J602&lt;$A602),"Expired on the day","OK")))</f>
        <v/>
      </c>
      <c r="L602" s="14">
        <f>IF(OR($E602="",'Lot trace'!$B$4=""),"",IF($E602='Lot trace'!$B$4,COUNTIF($E$3:$E602,'Lot trace'!$B$4),""))</f>
        <v/>
      </c>
    </row>
    <row r="603">
      <c r="A603" s="5" t="n"/>
      <c r="B603" s="4" t="n"/>
      <c r="C603" s="18" t="n"/>
      <c r="D603" s="4" t="n"/>
      <c r="E603" s="18" t="n"/>
      <c r="F603" s="4" t="n"/>
      <c r="G603" s="4" t="n"/>
      <c r="H603" s="15">
        <f>IF($D603="","",IFERROR(INDEX('Catalogue'!$B$3:$B$82,MATCH($D603,'Catalogue'!$A$3:$A$82,0)),""))</f>
        <v/>
      </c>
      <c r="I603" s="15">
        <f>IF($D603="","",IFERROR("Ø"&amp;INDEX('Catalogue'!$C$3:$C$82,MATCH($D603,'Catalogue'!$A$3:$A$82,0))&amp;" × "&amp;INDEX('Catalogue'!$D$3:$D$82,MATCH($D603,'Catalogue'!$A$3:$A$82,0)),""))</f>
        <v/>
      </c>
      <c r="J603" s="19">
        <f>IF($E603="","",IFERROR(INDEX('Stock by lot'!$G$3:$G$302,MATCH($E603,'Stock by lot'!$F$3:$F$302,0)),""))</f>
        <v/>
      </c>
      <c r="K603" s="15">
        <f>IF($E603="","",IF($J603="","Lot not in stock",IF(AND($A603&lt;&gt;"",$J603&lt;$A603),"Expired on the day","OK")))</f>
        <v/>
      </c>
      <c r="L603" s="14">
        <f>IF(OR($E603="",'Lot trace'!$B$4=""),"",IF($E603='Lot trace'!$B$4,COUNTIF($E$3:$E603,'Lot trace'!$B$4),""))</f>
        <v/>
      </c>
    </row>
    <row r="604">
      <c r="A604" s="5" t="n"/>
      <c r="B604" s="4" t="n"/>
      <c r="C604" s="18" t="n"/>
      <c r="D604" s="4" t="n"/>
      <c r="E604" s="18" t="n"/>
      <c r="F604" s="4" t="n"/>
      <c r="G604" s="4" t="n"/>
      <c r="H604" s="15">
        <f>IF($D604="","",IFERROR(INDEX('Catalogue'!$B$3:$B$82,MATCH($D604,'Catalogue'!$A$3:$A$82,0)),""))</f>
        <v/>
      </c>
      <c r="I604" s="15">
        <f>IF($D604="","",IFERROR("Ø"&amp;INDEX('Catalogue'!$C$3:$C$82,MATCH($D604,'Catalogue'!$A$3:$A$82,0))&amp;" × "&amp;INDEX('Catalogue'!$D$3:$D$82,MATCH($D604,'Catalogue'!$A$3:$A$82,0)),""))</f>
        <v/>
      </c>
      <c r="J604" s="19">
        <f>IF($E604="","",IFERROR(INDEX('Stock by lot'!$G$3:$G$302,MATCH($E604,'Stock by lot'!$F$3:$F$302,0)),""))</f>
        <v/>
      </c>
      <c r="K604" s="15">
        <f>IF($E604="","",IF($J604="","Lot not in stock",IF(AND($A604&lt;&gt;"",$J604&lt;$A604),"Expired on the day","OK")))</f>
        <v/>
      </c>
      <c r="L604" s="14">
        <f>IF(OR($E604="",'Lot trace'!$B$4=""),"",IF($E604='Lot trace'!$B$4,COUNTIF($E$3:$E604,'Lot trace'!$B$4),""))</f>
        <v/>
      </c>
    </row>
    <row r="605">
      <c r="A605" s="5" t="n"/>
      <c r="B605" s="4" t="n"/>
      <c r="C605" s="18" t="n"/>
      <c r="D605" s="4" t="n"/>
      <c r="E605" s="18" t="n"/>
      <c r="F605" s="4" t="n"/>
      <c r="G605" s="4" t="n"/>
      <c r="H605" s="15">
        <f>IF($D605="","",IFERROR(INDEX('Catalogue'!$B$3:$B$82,MATCH($D605,'Catalogue'!$A$3:$A$82,0)),""))</f>
        <v/>
      </c>
      <c r="I605" s="15">
        <f>IF($D605="","",IFERROR("Ø"&amp;INDEX('Catalogue'!$C$3:$C$82,MATCH($D605,'Catalogue'!$A$3:$A$82,0))&amp;" × "&amp;INDEX('Catalogue'!$D$3:$D$82,MATCH($D605,'Catalogue'!$A$3:$A$82,0)),""))</f>
        <v/>
      </c>
      <c r="J605" s="19">
        <f>IF($E605="","",IFERROR(INDEX('Stock by lot'!$G$3:$G$302,MATCH($E605,'Stock by lot'!$F$3:$F$302,0)),""))</f>
        <v/>
      </c>
      <c r="K605" s="15">
        <f>IF($E605="","",IF($J605="","Lot not in stock",IF(AND($A605&lt;&gt;"",$J605&lt;$A605),"Expired on the day","OK")))</f>
        <v/>
      </c>
      <c r="L605" s="14">
        <f>IF(OR($E605="",'Lot trace'!$B$4=""),"",IF($E605='Lot trace'!$B$4,COUNTIF($E$3:$E605,'Lot trace'!$B$4),""))</f>
        <v/>
      </c>
    </row>
    <row r="606">
      <c r="A606" s="5" t="n"/>
      <c r="B606" s="4" t="n"/>
      <c r="C606" s="18" t="n"/>
      <c r="D606" s="4" t="n"/>
      <c r="E606" s="18" t="n"/>
      <c r="F606" s="4" t="n"/>
      <c r="G606" s="4" t="n"/>
      <c r="H606" s="15">
        <f>IF($D606="","",IFERROR(INDEX('Catalogue'!$B$3:$B$82,MATCH($D606,'Catalogue'!$A$3:$A$82,0)),""))</f>
        <v/>
      </c>
      <c r="I606" s="15">
        <f>IF($D606="","",IFERROR("Ø"&amp;INDEX('Catalogue'!$C$3:$C$82,MATCH($D606,'Catalogue'!$A$3:$A$82,0))&amp;" × "&amp;INDEX('Catalogue'!$D$3:$D$82,MATCH($D606,'Catalogue'!$A$3:$A$82,0)),""))</f>
        <v/>
      </c>
      <c r="J606" s="19">
        <f>IF($E606="","",IFERROR(INDEX('Stock by lot'!$G$3:$G$302,MATCH($E606,'Stock by lot'!$F$3:$F$302,0)),""))</f>
        <v/>
      </c>
      <c r="K606" s="15">
        <f>IF($E606="","",IF($J606="","Lot not in stock",IF(AND($A606&lt;&gt;"",$J606&lt;$A606),"Expired on the day","OK")))</f>
        <v/>
      </c>
      <c r="L606" s="14">
        <f>IF(OR($E606="",'Lot trace'!$B$4=""),"",IF($E606='Lot trace'!$B$4,COUNTIF($E$3:$E606,'Lot trace'!$B$4),""))</f>
        <v/>
      </c>
    </row>
    <row r="607">
      <c r="A607" s="5" t="n"/>
      <c r="B607" s="4" t="n"/>
      <c r="C607" s="18" t="n"/>
      <c r="D607" s="4" t="n"/>
      <c r="E607" s="18" t="n"/>
      <c r="F607" s="4" t="n"/>
      <c r="G607" s="4" t="n"/>
      <c r="H607" s="15">
        <f>IF($D607="","",IFERROR(INDEX('Catalogue'!$B$3:$B$82,MATCH($D607,'Catalogue'!$A$3:$A$82,0)),""))</f>
        <v/>
      </c>
      <c r="I607" s="15">
        <f>IF($D607="","",IFERROR("Ø"&amp;INDEX('Catalogue'!$C$3:$C$82,MATCH($D607,'Catalogue'!$A$3:$A$82,0))&amp;" × "&amp;INDEX('Catalogue'!$D$3:$D$82,MATCH($D607,'Catalogue'!$A$3:$A$82,0)),""))</f>
        <v/>
      </c>
      <c r="J607" s="19">
        <f>IF($E607="","",IFERROR(INDEX('Stock by lot'!$G$3:$G$302,MATCH($E607,'Stock by lot'!$F$3:$F$302,0)),""))</f>
        <v/>
      </c>
      <c r="K607" s="15">
        <f>IF($E607="","",IF($J607="","Lot not in stock",IF(AND($A607&lt;&gt;"",$J607&lt;$A607),"Expired on the day","OK")))</f>
        <v/>
      </c>
      <c r="L607" s="14">
        <f>IF(OR($E607="",'Lot trace'!$B$4=""),"",IF($E607='Lot trace'!$B$4,COUNTIF($E$3:$E607,'Lot trace'!$B$4),""))</f>
        <v/>
      </c>
    </row>
    <row r="608">
      <c r="A608" s="5" t="n"/>
      <c r="B608" s="4" t="n"/>
      <c r="C608" s="18" t="n"/>
      <c r="D608" s="4" t="n"/>
      <c r="E608" s="18" t="n"/>
      <c r="F608" s="4" t="n"/>
      <c r="G608" s="4" t="n"/>
      <c r="H608" s="15">
        <f>IF($D608="","",IFERROR(INDEX('Catalogue'!$B$3:$B$82,MATCH($D608,'Catalogue'!$A$3:$A$82,0)),""))</f>
        <v/>
      </c>
      <c r="I608" s="15">
        <f>IF($D608="","",IFERROR("Ø"&amp;INDEX('Catalogue'!$C$3:$C$82,MATCH($D608,'Catalogue'!$A$3:$A$82,0))&amp;" × "&amp;INDEX('Catalogue'!$D$3:$D$82,MATCH($D608,'Catalogue'!$A$3:$A$82,0)),""))</f>
        <v/>
      </c>
      <c r="J608" s="19">
        <f>IF($E608="","",IFERROR(INDEX('Stock by lot'!$G$3:$G$302,MATCH($E608,'Stock by lot'!$F$3:$F$302,0)),""))</f>
        <v/>
      </c>
      <c r="K608" s="15">
        <f>IF($E608="","",IF($J608="","Lot not in stock",IF(AND($A608&lt;&gt;"",$J608&lt;$A608),"Expired on the day","OK")))</f>
        <v/>
      </c>
      <c r="L608" s="14">
        <f>IF(OR($E608="",'Lot trace'!$B$4=""),"",IF($E608='Lot trace'!$B$4,COUNTIF($E$3:$E608,'Lot trace'!$B$4),""))</f>
        <v/>
      </c>
    </row>
    <row r="609">
      <c r="A609" s="5" t="n"/>
      <c r="B609" s="4" t="n"/>
      <c r="C609" s="18" t="n"/>
      <c r="D609" s="4" t="n"/>
      <c r="E609" s="18" t="n"/>
      <c r="F609" s="4" t="n"/>
      <c r="G609" s="4" t="n"/>
      <c r="H609" s="15">
        <f>IF($D609="","",IFERROR(INDEX('Catalogue'!$B$3:$B$82,MATCH($D609,'Catalogue'!$A$3:$A$82,0)),""))</f>
        <v/>
      </c>
      <c r="I609" s="15">
        <f>IF($D609="","",IFERROR("Ø"&amp;INDEX('Catalogue'!$C$3:$C$82,MATCH($D609,'Catalogue'!$A$3:$A$82,0))&amp;" × "&amp;INDEX('Catalogue'!$D$3:$D$82,MATCH($D609,'Catalogue'!$A$3:$A$82,0)),""))</f>
        <v/>
      </c>
      <c r="J609" s="19">
        <f>IF($E609="","",IFERROR(INDEX('Stock by lot'!$G$3:$G$302,MATCH($E609,'Stock by lot'!$F$3:$F$302,0)),""))</f>
        <v/>
      </c>
      <c r="K609" s="15">
        <f>IF($E609="","",IF($J609="","Lot not in stock",IF(AND($A609&lt;&gt;"",$J609&lt;$A609),"Expired on the day","OK")))</f>
        <v/>
      </c>
      <c r="L609" s="14">
        <f>IF(OR($E609="",'Lot trace'!$B$4=""),"",IF($E609='Lot trace'!$B$4,COUNTIF($E$3:$E609,'Lot trace'!$B$4),""))</f>
        <v/>
      </c>
    </row>
    <row r="610">
      <c r="A610" s="5" t="n"/>
      <c r="B610" s="4" t="n"/>
      <c r="C610" s="18" t="n"/>
      <c r="D610" s="4" t="n"/>
      <c r="E610" s="18" t="n"/>
      <c r="F610" s="4" t="n"/>
      <c r="G610" s="4" t="n"/>
      <c r="H610" s="15">
        <f>IF($D610="","",IFERROR(INDEX('Catalogue'!$B$3:$B$82,MATCH($D610,'Catalogue'!$A$3:$A$82,0)),""))</f>
        <v/>
      </c>
      <c r="I610" s="15">
        <f>IF($D610="","",IFERROR("Ø"&amp;INDEX('Catalogue'!$C$3:$C$82,MATCH($D610,'Catalogue'!$A$3:$A$82,0))&amp;" × "&amp;INDEX('Catalogue'!$D$3:$D$82,MATCH($D610,'Catalogue'!$A$3:$A$82,0)),""))</f>
        <v/>
      </c>
      <c r="J610" s="19">
        <f>IF($E610="","",IFERROR(INDEX('Stock by lot'!$G$3:$G$302,MATCH($E610,'Stock by lot'!$F$3:$F$302,0)),""))</f>
        <v/>
      </c>
      <c r="K610" s="15">
        <f>IF($E610="","",IF($J610="","Lot not in stock",IF(AND($A610&lt;&gt;"",$J610&lt;$A610),"Expired on the day","OK")))</f>
        <v/>
      </c>
      <c r="L610" s="14">
        <f>IF(OR($E610="",'Lot trace'!$B$4=""),"",IF($E610='Lot trace'!$B$4,COUNTIF($E$3:$E610,'Lot trace'!$B$4),""))</f>
        <v/>
      </c>
    </row>
    <row r="611">
      <c r="A611" s="5" t="n"/>
      <c r="B611" s="4" t="n"/>
      <c r="C611" s="18" t="n"/>
      <c r="D611" s="4" t="n"/>
      <c r="E611" s="18" t="n"/>
      <c r="F611" s="4" t="n"/>
      <c r="G611" s="4" t="n"/>
      <c r="H611" s="15">
        <f>IF($D611="","",IFERROR(INDEX('Catalogue'!$B$3:$B$82,MATCH($D611,'Catalogue'!$A$3:$A$82,0)),""))</f>
        <v/>
      </c>
      <c r="I611" s="15">
        <f>IF($D611="","",IFERROR("Ø"&amp;INDEX('Catalogue'!$C$3:$C$82,MATCH($D611,'Catalogue'!$A$3:$A$82,0))&amp;" × "&amp;INDEX('Catalogue'!$D$3:$D$82,MATCH($D611,'Catalogue'!$A$3:$A$82,0)),""))</f>
        <v/>
      </c>
      <c r="J611" s="19">
        <f>IF($E611="","",IFERROR(INDEX('Stock by lot'!$G$3:$G$302,MATCH($E611,'Stock by lot'!$F$3:$F$302,0)),""))</f>
        <v/>
      </c>
      <c r="K611" s="15">
        <f>IF($E611="","",IF($J611="","Lot not in stock",IF(AND($A611&lt;&gt;"",$J611&lt;$A611),"Expired on the day","OK")))</f>
        <v/>
      </c>
      <c r="L611" s="14">
        <f>IF(OR($E611="",'Lot trace'!$B$4=""),"",IF($E611='Lot trace'!$B$4,COUNTIF($E$3:$E611,'Lot trace'!$B$4),""))</f>
        <v/>
      </c>
    </row>
    <row r="612">
      <c r="A612" s="5" t="n"/>
      <c r="B612" s="4" t="n"/>
      <c r="C612" s="18" t="n"/>
      <c r="D612" s="4" t="n"/>
      <c r="E612" s="18" t="n"/>
      <c r="F612" s="4" t="n"/>
      <c r="G612" s="4" t="n"/>
      <c r="H612" s="15">
        <f>IF($D612="","",IFERROR(INDEX('Catalogue'!$B$3:$B$82,MATCH($D612,'Catalogue'!$A$3:$A$82,0)),""))</f>
        <v/>
      </c>
      <c r="I612" s="15">
        <f>IF($D612="","",IFERROR("Ø"&amp;INDEX('Catalogue'!$C$3:$C$82,MATCH($D612,'Catalogue'!$A$3:$A$82,0))&amp;" × "&amp;INDEX('Catalogue'!$D$3:$D$82,MATCH($D612,'Catalogue'!$A$3:$A$82,0)),""))</f>
        <v/>
      </c>
      <c r="J612" s="19">
        <f>IF($E612="","",IFERROR(INDEX('Stock by lot'!$G$3:$G$302,MATCH($E612,'Stock by lot'!$F$3:$F$302,0)),""))</f>
        <v/>
      </c>
      <c r="K612" s="15">
        <f>IF($E612="","",IF($J612="","Lot not in stock",IF(AND($A612&lt;&gt;"",$J612&lt;$A612),"Expired on the day","OK")))</f>
        <v/>
      </c>
      <c r="L612" s="14">
        <f>IF(OR($E612="",'Lot trace'!$B$4=""),"",IF($E612='Lot trace'!$B$4,COUNTIF($E$3:$E612,'Lot trace'!$B$4),""))</f>
        <v/>
      </c>
    </row>
    <row r="613">
      <c r="A613" s="5" t="n"/>
      <c r="B613" s="4" t="n"/>
      <c r="C613" s="18" t="n"/>
      <c r="D613" s="4" t="n"/>
      <c r="E613" s="18" t="n"/>
      <c r="F613" s="4" t="n"/>
      <c r="G613" s="4" t="n"/>
      <c r="H613" s="15">
        <f>IF($D613="","",IFERROR(INDEX('Catalogue'!$B$3:$B$82,MATCH($D613,'Catalogue'!$A$3:$A$82,0)),""))</f>
        <v/>
      </c>
      <c r="I613" s="15">
        <f>IF($D613="","",IFERROR("Ø"&amp;INDEX('Catalogue'!$C$3:$C$82,MATCH($D613,'Catalogue'!$A$3:$A$82,0))&amp;" × "&amp;INDEX('Catalogue'!$D$3:$D$82,MATCH($D613,'Catalogue'!$A$3:$A$82,0)),""))</f>
        <v/>
      </c>
      <c r="J613" s="19">
        <f>IF($E613="","",IFERROR(INDEX('Stock by lot'!$G$3:$G$302,MATCH($E613,'Stock by lot'!$F$3:$F$302,0)),""))</f>
        <v/>
      </c>
      <c r="K613" s="15">
        <f>IF($E613="","",IF($J613="","Lot not in stock",IF(AND($A613&lt;&gt;"",$J613&lt;$A613),"Expired on the day","OK")))</f>
        <v/>
      </c>
      <c r="L613" s="14">
        <f>IF(OR($E613="",'Lot trace'!$B$4=""),"",IF($E613='Lot trace'!$B$4,COUNTIF($E$3:$E613,'Lot trace'!$B$4),""))</f>
        <v/>
      </c>
    </row>
    <row r="614">
      <c r="A614" s="5" t="n"/>
      <c r="B614" s="4" t="n"/>
      <c r="C614" s="18" t="n"/>
      <c r="D614" s="4" t="n"/>
      <c r="E614" s="18" t="n"/>
      <c r="F614" s="4" t="n"/>
      <c r="G614" s="4" t="n"/>
      <c r="H614" s="15">
        <f>IF($D614="","",IFERROR(INDEX('Catalogue'!$B$3:$B$82,MATCH($D614,'Catalogue'!$A$3:$A$82,0)),""))</f>
        <v/>
      </c>
      <c r="I614" s="15">
        <f>IF($D614="","",IFERROR("Ø"&amp;INDEX('Catalogue'!$C$3:$C$82,MATCH($D614,'Catalogue'!$A$3:$A$82,0))&amp;" × "&amp;INDEX('Catalogue'!$D$3:$D$82,MATCH($D614,'Catalogue'!$A$3:$A$82,0)),""))</f>
        <v/>
      </c>
      <c r="J614" s="19">
        <f>IF($E614="","",IFERROR(INDEX('Stock by lot'!$G$3:$G$302,MATCH($E614,'Stock by lot'!$F$3:$F$302,0)),""))</f>
        <v/>
      </c>
      <c r="K614" s="15">
        <f>IF($E614="","",IF($J614="","Lot not in stock",IF(AND($A614&lt;&gt;"",$J614&lt;$A614),"Expired on the day","OK")))</f>
        <v/>
      </c>
      <c r="L614" s="14">
        <f>IF(OR($E614="",'Lot trace'!$B$4=""),"",IF($E614='Lot trace'!$B$4,COUNTIF($E$3:$E614,'Lot trace'!$B$4),""))</f>
        <v/>
      </c>
    </row>
    <row r="615">
      <c r="A615" s="5" t="n"/>
      <c r="B615" s="4" t="n"/>
      <c r="C615" s="18" t="n"/>
      <c r="D615" s="4" t="n"/>
      <c r="E615" s="18" t="n"/>
      <c r="F615" s="4" t="n"/>
      <c r="G615" s="4" t="n"/>
      <c r="H615" s="15">
        <f>IF($D615="","",IFERROR(INDEX('Catalogue'!$B$3:$B$82,MATCH($D615,'Catalogue'!$A$3:$A$82,0)),""))</f>
        <v/>
      </c>
      <c r="I615" s="15">
        <f>IF($D615="","",IFERROR("Ø"&amp;INDEX('Catalogue'!$C$3:$C$82,MATCH($D615,'Catalogue'!$A$3:$A$82,0))&amp;" × "&amp;INDEX('Catalogue'!$D$3:$D$82,MATCH($D615,'Catalogue'!$A$3:$A$82,0)),""))</f>
        <v/>
      </c>
      <c r="J615" s="19">
        <f>IF($E615="","",IFERROR(INDEX('Stock by lot'!$G$3:$G$302,MATCH($E615,'Stock by lot'!$F$3:$F$302,0)),""))</f>
        <v/>
      </c>
      <c r="K615" s="15">
        <f>IF($E615="","",IF($J615="","Lot not in stock",IF(AND($A615&lt;&gt;"",$J615&lt;$A615),"Expired on the day","OK")))</f>
        <v/>
      </c>
      <c r="L615" s="14">
        <f>IF(OR($E615="",'Lot trace'!$B$4=""),"",IF($E615='Lot trace'!$B$4,COUNTIF($E$3:$E615,'Lot trace'!$B$4),""))</f>
        <v/>
      </c>
    </row>
    <row r="616">
      <c r="A616" s="5" t="n"/>
      <c r="B616" s="4" t="n"/>
      <c r="C616" s="18" t="n"/>
      <c r="D616" s="4" t="n"/>
      <c r="E616" s="18" t="n"/>
      <c r="F616" s="4" t="n"/>
      <c r="G616" s="4" t="n"/>
      <c r="H616" s="15">
        <f>IF($D616="","",IFERROR(INDEX('Catalogue'!$B$3:$B$82,MATCH($D616,'Catalogue'!$A$3:$A$82,0)),""))</f>
        <v/>
      </c>
      <c r="I616" s="15">
        <f>IF($D616="","",IFERROR("Ø"&amp;INDEX('Catalogue'!$C$3:$C$82,MATCH($D616,'Catalogue'!$A$3:$A$82,0))&amp;" × "&amp;INDEX('Catalogue'!$D$3:$D$82,MATCH($D616,'Catalogue'!$A$3:$A$82,0)),""))</f>
        <v/>
      </c>
      <c r="J616" s="19">
        <f>IF($E616="","",IFERROR(INDEX('Stock by lot'!$G$3:$G$302,MATCH($E616,'Stock by lot'!$F$3:$F$302,0)),""))</f>
        <v/>
      </c>
      <c r="K616" s="15">
        <f>IF($E616="","",IF($J616="","Lot not in stock",IF(AND($A616&lt;&gt;"",$J616&lt;$A616),"Expired on the day","OK")))</f>
        <v/>
      </c>
      <c r="L616" s="14">
        <f>IF(OR($E616="",'Lot trace'!$B$4=""),"",IF($E616='Lot trace'!$B$4,COUNTIF($E$3:$E616,'Lot trace'!$B$4),""))</f>
        <v/>
      </c>
    </row>
    <row r="617">
      <c r="A617" s="5" t="n"/>
      <c r="B617" s="4" t="n"/>
      <c r="C617" s="18" t="n"/>
      <c r="D617" s="4" t="n"/>
      <c r="E617" s="18" t="n"/>
      <c r="F617" s="4" t="n"/>
      <c r="G617" s="4" t="n"/>
      <c r="H617" s="15">
        <f>IF($D617="","",IFERROR(INDEX('Catalogue'!$B$3:$B$82,MATCH($D617,'Catalogue'!$A$3:$A$82,0)),""))</f>
        <v/>
      </c>
      <c r="I617" s="15">
        <f>IF($D617="","",IFERROR("Ø"&amp;INDEX('Catalogue'!$C$3:$C$82,MATCH($D617,'Catalogue'!$A$3:$A$82,0))&amp;" × "&amp;INDEX('Catalogue'!$D$3:$D$82,MATCH($D617,'Catalogue'!$A$3:$A$82,0)),""))</f>
        <v/>
      </c>
      <c r="J617" s="19">
        <f>IF($E617="","",IFERROR(INDEX('Stock by lot'!$G$3:$G$302,MATCH($E617,'Stock by lot'!$F$3:$F$302,0)),""))</f>
        <v/>
      </c>
      <c r="K617" s="15">
        <f>IF($E617="","",IF($J617="","Lot not in stock",IF(AND($A617&lt;&gt;"",$J617&lt;$A617),"Expired on the day","OK")))</f>
        <v/>
      </c>
      <c r="L617" s="14">
        <f>IF(OR($E617="",'Lot trace'!$B$4=""),"",IF($E617='Lot trace'!$B$4,COUNTIF($E$3:$E617,'Lot trace'!$B$4),""))</f>
        <v/>
      </c>
    </row>
    <row r="618">
      <c r="A618" s="5" t="n"/>
      <c r="B618" s="4" t="n"/>
      <c r="C618" s="18" t="n"/>
      <c r="D618" s="4" t="n"/>
      <c r="E618" s="18" t="n"/>
      <c r="F618" s="4" t="n"/>
      <c r="G618" s="4" t="n"/>
      <c r="H618" s="15">
        <f>IF($D618="","",IFERROR(INDEX('Catalogue'!$B$3:$B$82,MATCH($D618,'Catalogue'!$A$3:$A$82,0)),""))</f>
        <v/>
      </c>
      <c r="I618" s="15">
        <f>IF($D618="","",IFERROR("Ø"&amp;INDEX('Catalogue'!$C$3:$C$82,MATCH($D618,'Catalogue'!$A$3:$A$82,0))&amp;" × "&amp;INDEX('Catalogue'!$D$3:$D$82,MATCH($D618,'Catalogue'!$A$3:$A$82,0)),""))</f>
        <v/>
      </c>
      <c r="J618" s="19">
        <f>IF($E618="","",IFERROR(INDEX('Stock by lot'!$G$3:$G$302,MATCH($E618,'Stock by lot'!$F$3:$F$302,0)),""))</f>
        <v/>
      </c>
      <c r="K618" s="15">
        <f>IF($E618="","",IF($J618="","Lot not in stock",IF(AND($A618&lt;&gt;"",$J618&lt;$A618),"Expired on the day","OK")))</f>
        <v/>
      </c>
      <c r="L618" s="14">
        <f>IF(OR($E618="",'Lot trace'!$B$4=""),"",IF($E618='Lot trace'!$B$4,COUNTIF($E$3:$E618,'Lot trace'!$B$4),""))</f>
        <v/>
      </c>
    </row>
    <row r="619">
      <c r="A619" s="5" t="n"/>
      <c r="B619" s="4" t="n"/>
      <c r="C619" s="18" t="n"/>
      <c r="D619" s="4" t="n"/>
      <c r="E619" s="18" t="n"/>
      <c r="F619" s="4" t="n"/>
      <c r="G619" s="4" t="n"/>
      <c r="H619" s="15">
        <f>IF($D619="","",IFERROR(INDEX('Catalogue'!$B$3:$B$82,MATCH($D619,'Catalogue'!$A$3:$A$82,0)),""))</f>
        <v/>
      </c>
      <c r="I619" s="15">
        <f>IF($D619="","",IFERROR("Ø"&amp;INDEX('Catalogue'!$C$3:$C$82,MATCH($D619,'Catalogue'!$A$3:$A$82,0))&amp;" × "&amp;INDEX('Catalogue'!$D$3:$D$82,MATCH($D619,'Catalogue'!$A$3:$A$82,0)),""))</f>
        <v/>
      </c>
      <c r="J619" s="19">
        <f>IF($E619="","",IFERROR(INDEX('Stock by lot'!$G$3:$G$302,MATCH($E619,'Stock by lot'!$F$3:$F$302,0)),""))</f>
        <v/>
      </c>
      <c r="K619" s="15">
        <f>IF($E619="","",IF($J619="","Lot not in stock",IF(AND($A619&lt;&gt;"",$J619&lt;$A619),"Expired on the day","OK")))</f>
        <v/>
      </c>
      <c r="L619" s="14">
        <f>IF(OR($E619="",'Lot trace'!$B$4=""),"",IF($E619='Lot trace'!$B$4,COUNTIF($E$3:$E619,'Lot trace'!$B$4),""))</f>
        <v/>
      </c>
    </row>
    <row r="620">
      <c r="A620" s="5" t="n"/>
      <c r="B620" s="4" t="n"/>
      <c r="C620" s="18" t="n"/>
      <c r="D620" s="4" t="n"/>
      <c r="E620" s="18" t="n"/>
      <c r="F620" s="4" t="n"/>
      <c r="G620" s="4" t="n"/>
      <c r="H620" s="15">
        <f>IF($D620="","",IFERROR(INDEX('Catalogue'!$B$3:$B$82,MATCH($D620,'Catalogue'!$A$3:$A$82,0)),""))</f>
        <v/>
      </c>
      <c r="I620" s="15">
        <f>IF($D620="","",IFERROR("Ø"&amp;INDEX('Catalogue'!$C$3:$C$82,MATCH($D620,'Catalogue'!$A$3:$A$82,0))&amp;" × "&amp;INDEX('Catalogue'!$D$3:$D$82,MATCH($D620,'Catalogue'!$A$3:$A$82,0)),""))</f>
        <v/>
      </c>
      <c r="J620" s="19">
        <f>IF($E620="","",IFERROR(INDEX('Stock by lot'!$G$3:$G$302,MATCH($E620,'Stock by lot'!$F$3:$F$302,0)),""))</f>
        <v/>
      </c>
      <c r="K620" s="15">
        <f>IF($E620="","",IF($J620="","Lot not in stock",IF(AND($A620&lt;&gt;"",$J620&lt;$A620),"Expired on the day","OK")))</f>
        <v/>
      </c>
      <c r="L620" s="14">
        <f>IF(OR($E620="",'Lot trace'!$B$4=""),"",IF($E620='Lot trace'!$B$4,COUNTIF($E$3:$E620,'Lot trace'!$B$4),""))</f>
        <v/>
      </c>
    </row>
    <row r="621">
      <c r="A621" s="5" t="n"/>
      <c r="B621" s="4" t="n"/>
      <c r="C621" s="18" t="n"/>
      <c r="D621" s="4" t="n"/>
      <c r="E621" s="18" t="n"/>
      <c r="F621" s="4" t="n"/>
      <c r="G621" s="4" t="n"/>
      <c r="H621" s="15">
        <f>IF($D621="","",IFERROR(INDEX('Catalogue'!$B$3:$B$82,MATCH($D621,'Catalogue'!$A$3:$A$82,0)),""))</f>
        <v/>
      </c>
      <c r="I621" s="15">
        <f>IF($D621="","",IFERROR("Ø"&amp;INDEX('Catalogue'!$C$3:$C$82,MATCH($D621,'Catalogue'!$A$3:$A$82,0))&amp;" × "&amp;INDEX('Catalogue'!$D$3:$D$82,MATCH($D621,'Catalogue'!$A$3:$A$82,0)),""))</f>
        <v/>
      </c>
      <c r="J621" s="19">
        <f>IF($E621="","",IFERROR(INDEX('Stock by lot'!$G$3:$G$302,MATCH($E621,'Stock by lot'!$F$3:$F$302,0)),""))</f>
        <v/>
      </c>
      <c r="K621" s="15">
        <f>IF($E621="","",IF($J621="","Lot not in stock",IF(AND($A621&lt;&gt;"",$J621&lt;$A621),"Expired on the day","OK")))</f>
        <v/>
      </c>
      <c r="L621" s="14">
        <f>IF(OR($E621="",'Lot trace'!$B$4=""),"",IF($E621='Lot trace'!$B$4,COUNTIF($E$3:$E621,'Lot trace'!$B$4),""))</f>
        <v/>
      </c>
    </row>
    <row r="622">
      <c r="A622" s="5" t="n"/>
      <c r="B622" s="4" t="n"/>
      <c r="C622" s="18" t="n"/>
      <c r="D622" s="4" t="n"/>
      <c r="E622" s="18" t="n"/>
      <c r="F622" s="4" t="n"/>
      <c r="G622" s="4" t="n"/>
      <c r="H622" s="15">
        <f>IF($D622="","",IFERROR(INDEX('Catalogue'!$B$3:$B$82,MATCH($D622,'Catalogue'!$A$3:$A$82,0)),""))</f>
        <v/>
      </c>
      <c r="I622" s="15">
        <f>IF($D622="","",IFERROR("Ø"&amp;INDEX('Catalogue'!$C$3:$C$82,MATCH($D622,'Catalogue'!$A$3:$A$82,0))&amp;" × "&amp;INDEX('Catalogue'!$D$3:$D$82,MATCH($D622,'Catalogue'!$A$3:$A$82,0)),""))</f>
        <v/>
      </c>
      <c r="J622" s="19">
        <f>IF($E622="","",IFERROR(INDEX('Stock by lot'!$G$3:$G$302,MATCH($E622,'Stock by lot'!$F$3:$F$302,0)),""))</f>
        <v/>
      </c>
      <c r="K622" s="15">
        <f>IF($E622="","",IF($J622="","Lot not in stock",IF(AND($A622&lt;&gt;"",$J622&lt;$A622),"Expired on the day","OK")))</f>
        <v/>
      </c>
      <c r="L622" s="14">
        <f>IF(OR($E622="",'Lot trace'!$B$4=""),"",IF($E622='Lot trace'!$B$4,COUNTIF($E$3:$E622,'Lot trace'!$B$4),""))</f>
        <v/>
      </c>
    </row>
    <row r="623">
      <c r="A623" s="5" t="n"/>
      <c r="B623" s="4" t="n"/>
      <c r="C623" s="18" t="n"/>
      <c r="D623" s="4" t="n"/>
      <c r="E623" s="18" t="n"/>
      <c r="F623" s="4" t="n"/>
      <c r="G623" s="4" t="n"/>
      <c r="H623" s="15">
        <f>IF($D623="","",IFERROR(INDEX('Catalogue'!$B$3:$B$82,MATCH($D623,'Catalogue'!$A$3:$A$82,0)),""))</f>
        <v/>
      </c>
      <c r="I623" s="15">
        <f>IF($D623="","",IFERROR("Ø"&amp;INDEX('Catalogue'!$C$3:$C$82,MATCH($D623,'Catalogue'!$A$3:$A$82,0))&amp;" × "&amp;INDEX('Catalogue'!$D$3:$D$82,MATCH($D623,'Catalogue'!$A$3:$A$82,0)),""))</f>
        <v/>
      </c>
      <c r="J623" s="19">
        <f>IF($E623="","",IFERROR(INDEX('Stock by lot'!$G$3:$G$302,MATCH($E623,'Stock by lot'!$F$3:$F$302,0)),""))</f>
        <v/>
      </c>
      <c r="K623" s="15">
        <f>IF($E623="","",IF($J623="","Lot not in stock",IF(AND($A623&lt;&gt;"",$J623&lt;$A623),"Expired on the day","OK")))</f>
        <v/>
      </c>
      <c r="L623" s="14">
        <f>IF(OR($E623="",'Lot trace'!$B$4=""),"",IF($E623='Lot trace'!$B$4,COUNTIF($E$3:$E623,'Lot trace'!$B$4),""))</f>
        <v/>
      </c>
    </row>
    <row r="624">
      <c r="A624" s="5" t="n"/>
      <c r="B624" s="4" t="n"/>
      <c r="C624" s="18" t="n"/>
      <c r="D624" s="4" t="n"/>
      <c r="E624" s="18" t="n"/>
      <c r="F624" s="4" t="n"/>
      <c r="G624" s="4" t="n"/>
      <c r="H624" s="15">
        <f>IF($D624="","",IFERROR(INDEX('Catalogue'!$B$3:$B$82,MATCH($D624,'Catalogue'!$A$3:$A$82,0)),""))</f>
        <v/>
      </c>
      <c r="I624" s="15">
        <f>IF($D624="","",IFERROR("Ø"&amp;INDEX('Catalogue'!$C$3:$C$82,MATCH($D624,'Catalogue'!$A$3:$A$82,0))&amp;" × "&amp;INDEX('Catalogue'!$D$3:$D$82,MATCH($D624,'Catalogue'!$A$3:$A$82,0)),""))</f>
        <v/>
      </c>
      <c r="J624" s="19">
        <f>IF($E624="","",IFERROR(INDEX('Stock by lot'!$G$3:$G$302,MATCH($E624,'Stock by lot'!$F$3:$F$302,0)),""))</f>
        <v/>
      </c>
      <c r="K624" s="15">
        <f>IF($E624="","",IF($J624="","Lot not in stock",IF(AND($A624&lt;&gt;"",$J624&lt;$A624),"Expired on the day","OK")))</f>
        <v/>
      </c>
      <c r="L624" s="14">
        <f>IF(OR($E624="",'Lot trace'!$B$4=""),"",IF($E624='Lot trace'!$B$4,COUNTIF($E$3:$E624,'Lot trace'!$B$4),""))</f>
        <v/>
      </c>
    </row>
    <row r="625">
      <c r="A625" s="5" t="n"/>
      <c r="B625" s="4" t="n"/>
      <c r="C625" s="18" t="n"/>
      <c r="D625" s="4" t="n"/>
      <c r="E625" s="18" t="n"/>
      <c r="F625" s="4" t="n"/>
      <c r="G625" s="4" t="n"/>
      <c r="H625" s="15">
        <f>IF($D625="","",IFERROR(INDEX('Catalogue'!$B$3:$B$82,MATCH($D625,'Catalogue'!$A$3:$A$82,0)),""))</f>
        <v/>
      </c>
      <c r="I625" s="15">
        <f>IF($D625="","",IFERROR("Ø"&amp;INDEX('Catalogue'!$C$3:$C$82,MATCH($D625,'Catalogue'!$A$3:$A$82,0))&amp;" × "&amp;INDEX('Catalogue'!$D$3:$D$82,MATCH($D625,'Catalogue'!$A$3:$A$82,0)),""))</f>
        <v/>
      </c>
      <c r="J625" s="19">
        <f>IF($E625="","",IFERROR(INDEX('Stock by lot'!$G$3:$G$302,MATCH($E625,'Stock by lot'!$F$3:$F$302,0)),""))</f>
        <v/>
      </c>
      <c r="K625" s="15">
        <f>IF($E625="","",IF($J625="","Lot not in stock",IF(AND($A625&lt;&gt;"",$J625&lt;$A625),"Expired on the day","OK")))</f>
        <v/>
      </c>
      <c r="L625" s="14">
        <f>IF(OR($E625="",'Lot trace'!$B$4=""),"",IF($E625='Lot trace'!$B$4,COUNTIF($E$3:$E625,'Lot trace'!$B$4),""))</f>
        <v/>
      </c>
    </row>
    <row r="626">
      <c r="A626" s="5" t="n"/>
      <c r="B626" s="4" t="n"/>
      <c r="C626" s="18" t="n"/>
      <c r="D626" s="4" t="n"/>
      <c r="E626" s="18" t="n"/>
      <c r="F626" s="4" t="n"/>
      <c r="G626" s="4" t="n"/>
      <c r="H626" s="15">
        <f>IF($D626="","",IFERROR(INDEX('Catalogue'!$B$3:$B$82,MATCH($D626,'Catalogue'!$A$3:$A$82,0)),""))</f>
        <v/>
      </c>
      <c r="I626" s="15">
        <f>IF($D626="","",IFERROR("Ø"&amp;INDEX('Catalogue'!$C$3:$C$82,MATCH($D626,'Catalogue'!$A$3:$A$82,0))&amp;" × "&amp;INDEX('Catalogue'!$D$3:$D$82,MATCH($D626,'Catalogue'!$A$3:$A$82,0)),""))</f>
        <v/>
      </c>
      <c r="J626" s="19">
        <f>IF($E626="","",IFERROR(INDEX('Stock by lot'!$G$3:$G$302,MATCH($E626,'Stock by lot'!$F$3:$F$302,0)),""))</f>
        <v/>
      </c>
      <c r="K626" s="15">
        <f>IF($E626="","",IF($J626="","Lot not in stock",IF(AND($A626&lt;&gt;"",$J626&lt;$A626),"Expired on the day","OK")))</f>
        <v/>
      </c>
      <c r="L626" s="14">
        <f>IF(OR($E626="",'Lot trace'!$B$4=""),"",IF($E626='Lot trace'!$B$4,COUNTIF($E$3:$E626,'Lot trace'!$B$4),""))</f>
        <v/>
      </c>
    </row>
    <row r="627">
      <c r="A627" s="5" t="n"/>
      <c r="B627" s="4" t="n"/>
      <c r="C627" s="18" t="n"/>
      <c r="D627" s="4" t="n"/>
      <c r="E627" s="18" t="n"/>
      <c r="F627" s="4" t="n"/>
      <c r="G627" s="4" t="n"/>
      <c r="H627" s="15">
        <f>IF($D627="","",IFERROR(INDEX('Catalogue'!$B$3:$B$82,MATCH($D627,'Catalogue'!$A$3:$A$82,0)),""))</f>
        <v/>
      </c>
      <c r="I627" s="15">
        <f>IF($D627="","",IFERROR("Ø"&amp;INDEX('Catalogue'!$C$3:$C$82,MATCH($D627,'Catalogue'!$A$3:$A$82,0))&amp;" × "&amp;INDEX('Catalogue'!$D$3:$D$82,MATCH($D627,'Catalogue'!$A$3:$A$82,0)),""))</f>
        <v/>
      </c>
      <c r="J627" s="19">
        <f>IF($E627="","",IFERROR(INDEX('Stock by lot'!$G$3:$G$302,MATCH($E627,'Stock by lot'!$F$3:$F$302,0)),""))</f>
        <v/>
      </c>
      <c r="K627" s="15">
        <f>IF($E627="","",IF($J627="","Lot not in stock",IF(AND($A627&lt;&gt;"",$J627&lt;$A627),"Expired on the day","OK")))</f>
        <v/>
      </c>
      <c r="L627" s="14">
        <f>IF(OR($E627="",'Lot trace'!$B$4=""),"",IF($E627='Lot trace'!$B$4,COUNTIF($E$3:$E627,'Lot trace'!$B$4),""))</f>
        <v/>
      </c>
    </row>
    <row r="628">
      <c r="A628" s="5" t="n"/>
      <c r="B628" s="4" t="n"/>
      <c r="C628" s="18" t="n"/>
      <c r="D628" s="4" t="n"/>
      <c r="E628" s="18" t="n"/>
      <c r="F628" s="4" t="n"/>
      <c r="G628" s="4" t="n"/>
      <c r="H628" s="15">
        <f>IF($D628="","",IFERROR(INDEX('Catalogue'!$B$3:$B$82,MATCH($D628,'Catalogue'!$A$3:$A$82,0)),""))</f>
        <v/>
      </c>
      <c r="I628" s="15">
        <f>IF($D628="","",IFERROR("Ø"&amp;INDEX('Catalogue'!$C$3:$C$82,MATCH($D628,'Catalogue'!$A$3:$A$82,0))&amp;" × "&amp;INDEX('Catalogue'!$D$3:$D$82,MATCH($D628,'Catalogue'!$A$3:$A$82,0)),""))</f>
        <v/>
      </c>
      <c r="J628" s="19">
        <f>IF($E628="","",IFERROR(INDEX('Stock by lot'!$G$3:$G$302,MATCH($E628,'Stock by lot'!$F$3:$F$302,0)),""))</f>
        <v/>
      </c>
      <c r="K628" s="15">
        <f>IF($E628="","",IF($J628="","Lot not in stock",IF(AND($A628&lt;&gt;"",$J628&lt;$A628),"Expired on the day","OK")))</f>
        <v/>
      </c>
      <c r="L628" s="14">
        <f>IF(OR($E628="",'Lot trace'!$B$4=""),"",IF($E628='Lot trace'!$B$4,COUNTIF($E$3:$E628,'Lot trace'!$B$4),""))</f>
        <v/>
      </c>
    </row>
    <row r="629">
      <c r="A629" s="5" t="n"/>
      <c r="B629" s="4" t="n"/>
      <c r="C629" s="18" t="n"/>
      <c r="D629" s="4" t="n"/>
      <c r="E629" s="18" t="n"/>
      <c r="F629" s="4" t="n"/>
      <c r="G629" s="4" t="n"/>
      <c r="H629" s="15">
        <f>IF($D629="","",IFERROR(INDEX('Catalogue'!$B$3:$B$82,MATCH($D629,'Catalogue'!$A$3:$A$82,0)),""))</f>
        <v/>
      </c>
      <c r="I629" s="15">
        <f>IF($D629="","",IFERROR("Ø"&amp;INDEX('Catalogue'!$C$3:$C$82,MATCH($D629,'Catalogue'!$A$3:$A$82,0))&amp;" × "&amp;INDEX('Catalogue'!$D$3:$D$82,MATCH($D629,'Catalogue'!$A$3:$A$82,0)),""))</f>
        <v/>
      </c>
      <c r="J629" s="19">
        <f>IF($E629="","",IFERROR(INDEX('Stock by lot'!$G$3:$G$302,MATCH($E629,'Stock by lot'!$F$3:$F$302,0)),""))</f>
        <v/>
      </c>
      <c r="K629" s="15">
        <f>IF($E629="","",IF($J629="","Lot not in stock",IF(AND($A629&lt;&gt;"",$J629&lt;$A629),"Expired on the day","OK")))</f>
        <v/>
      </c>
      <c r="L629" s="14">
        <f>IF(OR($E629="",'Lot trace'!$B$4=""),"",IF($E629='Lot trace'!$B$4,COUNTIF($E$3:$E629,'Lot trace'!$B$4),""))</f>
        <v/>
      </c>
    </row>
    <row r="630">
      <c r="A630" s="5" t="n"/>
      <c r="B630" s="4" t="n"/>
      <c r="C630" s="18" t="n"/>
      <c r="D630" s="4" t="n"/>
      <c r="E630" s="18" t="n"/>
      <c r="F630" s="4" t="n"/>
      <c r="G630" s="4" t="n"/>
      <c r="H630" s="15">
        <f>IF($D630="","",IFERROR(INDEX('Catalogue'!$B$3:$B$82,MATCH($D630,'Catalogue'!$A$3:$A$82,0)),""))</f>
        <v/>
      </c>
      <c r="I630" s="15">
        <f>IF($D630="","",IFERROR("Ø"&amp;INDEX('Catalogue'!$C$3:$C$82,MATCH($D630,'Catalogue'!$A$3:$A$82,0))&amp;" × "&amp;INDEX('Catalogue'!$D$3:$D$82,MATCH($D630,'Catalogue'!$A$3:$A$82,0)),""))</f>
        <v/>
      </c>
      <c r="J630" s="19">
        <f>IF($E630="","",IFERROR(INDEX('Stock by lot'!$G$3:$G$302,MATCH($E630,'Stock by lot'!$F$3:$F$302,0)),""))</f>
        <v/>
      </c>
      <c r="K630" s="15">
        <f>IF($E630="","",IF($J630="","Lot not in stock",IF(AND($A630&lt;&gt;"",$J630&lt;$A630),"Expired on the day","OK")))</f>
        <v/>
      </c>
      <c r="L630" s="14">
        <f>IF(OR($E630="",'Lot trace'!$B$4=""),"",IF($E630='Lot trace'!$B$4,COUNTIF($E$3:$E630,'Lot trace'!$B$4),""))</f>
        <v/>
      </c>
    </row>
    <row r="631">
      <c r="A631" s="5" t="n"/>
      <c r="B631" s="4" t="n"/>
      <c r="C631" s="18" t="n"/>
      <c r="D631" s="4" t="n"/>
      <c r="E631" s="18" t="n"/>
      <c r="F631" s="4" t="n"/>
      <c r="G631" s="4" t="n"/>
      <c r="H631" s="15">
        <f>IF($D631="","",IFERROR(INDEX('Catalogue'!$B$3:$B$82,MATCH($D631,'Catalogue'!$A$3:$A$82,0)),""))</f>
        <v/>
      </c>
      <c r="I631" s="15">
        <f>IF($D631="","",IFERROR("Ø"&amp;INDEX('Catalogue'!$C$3:$C$82,MATCH($D631,'Catalogue'!$A$3:$A$82,0))&amp;" × "&amp;INDEX('Catalogue'!$D$3:$D$82,MATCH($D631,'Catalogue'!$A$3:$A$82,0)),""))</f>
        <v/>
      </c>
      <c r="J631" s="19">
        <f>IF($E631="","",IFERROR(INDEX('Stock by lot'!$G$3:$G$302,MATCH($E631,'Stock by lot'!$F$3:$F$302,0)),""))</f>
        <v/>
      </c>
      <c r="K631" s="15">
        <f>IF($E631="","",IF($J631="","Lot not in stock",IF(AND($A631&lt;&gt;"",$J631&lt;$A631),"Expired on the day","OK")))</f>
        <v/>
      </c>
      <c r="L631" s="14">
        <f>IF(OR($E631="",'Lot trace'!$B$4=""),"",IF($E631='Lot trace'!$B$4,COUNTIF($E$3:$E631,'Lot trace'!$B$4),""))</f>
        <v/>
      </c>
    </row>
    <row r="632">
      <c r="A632" s="5" t="n"/>
      <c r="B632" s="4" t="n"/>
      <c r="C632" s="18" t="n"/>
      <c r="D632" s="4" t="n"/>
      <c r="E632" s="18" t="n"/>
      <c r="F632" s="4" t="n"/>
      <c r="G632" s="4" t="n"/>
      <c r="H632" s="15">
        <f>IF($D632="","",IFERROR(INDEX('Catalogue'!$B$3:$B$82,MATCH($D632,'Catalogue'!$A$3:$A$82,0)),""))</f>
        <v/>
      </c>
      <c r="I632" s="15">
        <f>IF($D632="","",IFERROR("Ø"&amp;INDEX('Catalogue'!$C$3:$C$82,MATCH($D632,'Catalogue'!$A$3:$A$82,0))&amp;" × "&amp;INDEX('Catalogue'!$D$3:$D$82,MATCH($D632,'Catalogue'!$A$3:$A$82,0)),""))</f>
        <v/>
      </c>
      <c r="J632" s="19">
        <f>IF($E632="","",IFERROR(INDEX('Stock by lot'!$G$3:$G$302,MATCH($E632,'Stock by lot'!$F$3:$F$302,0)),""))</f>
        <v/>
      </c>
      <c r="K632" s="15">
        <f>IF($E632="","",IF($J632="","Lot not in stock",IF(AND($A632&lt;&gt;"",$J632&lt;$A632),"Expired on the day","OK")))</f>
        <v/>
      </c>
      <c r="L632" s="14">
        <f>IF(OR($E632="",'Lot trace'!$B$4=""),"",IF($E632='Lot trace'!$B$4,COUNTIF($E$3:$E632,'Lot trace'!$B$4),""))</f>
        <v/>
      </c>
    </row>
    <row r="633">
      <c r="A633" s="5" t="n"/>
      <c r="B633" s="4" t="n"/>
      <c r="C633" s="18" t="n"/>
      <c r="D633" s="4" t="n"/>
      <c r="E633" s="18" t="n"/>
      <c r="F633" s="4" t="n"/>
      <c r="G633" s="4" t="n"/>
      <c r="H633" s="15">
        <f>IF($D633="","",IFERROR(INDEX('Catalogue'!$B$3:$B$82,MATCH($D633,'Catalogue'!$A$3:$A$82,0)),""))</f>
        <v/>
      </c>
      <c r="I633" s="15">
        <f>IF($D633="","",IFERROR("Ø"&amp;INDEX('Catalogue'!$C$3:$C$82,MATCH($D633,'Catalogue'!$A$3:$A$82,0))&amp;" × "&amp;INDEX('Catalogue'!$D$3:$D$82,MATCH($D633,'Catalogue'!$A$3:$A$82,0)),""))</f>
        <v/>
      </c>
      <c r="J633" s="19">
        <f>IF($E633="","",IFERROR(INDEX('Stock by lot'!$G$3:$G$302,MATCH($E633,'Stock by lot'!$F$3:$F$302,0)),""))</f>
        <v/>
      </c>
      <c r="K633" s="15">
        <f>IF($E633="","",IF($J633="","Lot not in stock",IF(AND($A633&lt;&gt;"",$J633&lt;$A633),"Expired on the day","OK")))</f>
        <v/>
      </c>
      <c r="L633" s="14">
        <f>IF(OR($E633="",'Lot trace'!$B$4=""),"",IF($E633='Lot trace'!$B$4,COUNTIF($E$3:$E633,'Lot trace'!$B$4),""))</f>
        <v/>
      </c>
    </row>
    <row r="634">
      <c r="A634" s="5" t="n"/>
      <c r="B634" s="4" t="n"/>
      <c r="C634" s="18" t="n"/>
      <c r="D634" s="4" t="n"/>
      <c r="E634" s="18" t="n"/>
      <c r="F634" s="4" t="n"/>
      <c r="G634" s="4" t="n"/>
      <c r="H634" s="15">
        <f>IF($D634="","",IFERROR(INDEX('Catalogue'!$B$3:$B$82,MATCH($D634,'Catalogue'!$A$3:$A$82,0)),""))</f>
        <v/>
      </c>
      <c r="I634" s="15">
        <f>IF($D634="","",IFERROR("Ø"&amp;INDEX('Catalogue'!$C$3:$C$82,MATCH($D634,'Catalogue'!$A$3:$A$82,0))&amp;" × "&amp;INDEX('Catalogue'!$D$3:$D$82,MATCH($D634,'Catalogue'!$A$3:$A$82,0)),""))</f>
        <v/>
      </c>
      <c r="J634" s="19">
        <f>IF($E634="","",IFERROR(INDEX('Stock by lot'!$G$3:$G$302,MATCH($E634,'Stock by lot'!$F$3:$F$302,0)),""))</f>
        <v/>
      </c>
      <c r="K634" s="15">
        <f>IF($E634="","",IF($J634="","Lot not in stock",IF(AND($A634&lt;&gt;"",$J634&lt;$A634),"Expired on the day","OK")))</f>
        <v/>
      </c>
      <c r="L634" s="14">
        <f>IF(OR($E634="",'Lot trace'!$B$4=""),"",IF($E634='Lot trace'!$B$4,COUNTIF($E$3:$E634,'Lot trace'!$B$4),""))</f>
        <v/>
      </c>
    </row>
    <row r="635">
      <c r="A635" s="5" t="n"/>
      <c r="B635" s="4" t="n"/>
      <c r="C635" s="18" t="n"/>
      <c r="D635" s="4" t="n"/>
      <c r="E635" s="18" t="n"/>
      <c r="F635" s="4" t="n"/>
      <c r="G635" s="4" t="n"/>
      <c r="H635" s="15">
        <f>IF($D635="","",IFERROR(INDEX('Catalogue'!$B$3:$B$82,MATCH($D635,'Catalogue'!$A$3:$A$82,0)),""))</f>
        <v/>
      </c>
      <c r="I635" s="15">
        <f>IF($D635="","",IFERROR("Ø"&amp;INDEX('Catalogue'!$C$3:$C$82,MATCH($D635,'Catalogue'!$A$3:$A$82,0))&amp;" × "&amp;INDEX('Catalogue'!$D$3:$D$82,MATCH($D635,'Catalogue'!$A$3:$A$82,0)),""))</f>
        <v/>
      </c>
      <c r="J635" s="19">
        <f>IF($E635="","",IFERROR(INDEX('Stock by lot'!$G$3:$G$302,MATCH($E635,'Stock by lot'!$F$3:$F$302,0)),""))</f>
        <v/>
      </c>
      <c r="K635" s="15">
        <f>IF($E635="","",IF($J635="","Lot not in stock",IF(AND($A635&lt;&gt;"",$J635&lt;$A635),"Expired on the day","OK")))</f>
        <v/>
      </c>
      <c r="L635" s="14">
        <f>IF(OR($E635="",'Lot trace'!$B$4=""),"",IF($E635='Lot trace'!$B$4,COUNTIF($E$3:$E635,'Lot trace'!$B$4),""))</f>
        <v/>
      </c>
    </row>
    <row r="636">
      <c r="A636" s="5" t="n"/>
      <c r="B636" s="4" t="n"/>
      <c r="C636" s="18" t="n"/>
      <c r="D636" s="4" t="n"/>
      <c r="E636" s="18" t="n"/>
      <c r="F636" s="4" t="n"/>
      <c r="G636" s="4" t="n"/>
      <c r="H636" s="15">
        <f>IF($D636="","",IFERROR(INDEX('Catalogue'!$B$3:$B$82,MATCH($D636,'Catalogue'!$A$3:$A$82,0)),""))</f>
        <v/>
      </c>
      <c r="I636" s="15">
        <f>IF($D636="","",IFERROR("Ø"&amp;INDEX('Catalogue'!$C$3:$C$82,MATCH($D636,'Catalogue'!$A$3:$A$82,0))&amp;" × "&amp;INDEX('Catalogue'!$D$3:$D$82,MATCH($D636,'Catalogue'!$A$3:$A$82,0)),""))</f>
        <v/>
      </c>
      <c r="J636" s="19">
        <f>IF($E636="","",IFERROR(INDEX('Stock by lot'!$G$3:$G$302,MATCH($E636,'Stock by lot'!$F$3:$F$302,0)),""))</f>
        <v/>
      </c>
      <c r="K636" s="15">
        <f>IF($E636="","",IF($J636="","Lot not in stock",IF(AND($A636&lt;&gt;"",$J636&lt;$A636),"Expired on the day","OK")))</f>
        <v/>
      </c>
      <c r="L636" s="14">
        <f>IF(OR($E636="",'Lot trace'!$B$4=""),"",IF($E636='Lot trace'!$B$4,COUNTIF($E$3:$E636,'Lot trace'!$B$4),""))</f>
        <v/>
      </c>
    </row>
    <row r="637">
      <c r="A637" s="5" t="n"/>
      <c r="B637" s="4" t="n"/>
      <c r="C637" s="18" t="n"/>
      <c r="D637" s="4" t="n"/>
      <c r="E637" s="18" t="n"/>
      <c r="F637" s="4" t="n"/>
      <c r="G637" s="4" t="n"/>
      <c r="H637" s="15">
        <f>IF($D637="","",IFERROR(INDEX('Catalogue'!$B$3:$B$82,MATCH($D637,'Catalogue'!$A$3:$A$82,0)),""))</f>
        <v/>
      </c>
      <c r="I637" s="15">
        <f>IF($D637="","",IFERROR("Ø"&amp;INDEX('Catalogue'!$C$3:$C$82,MATCH($D637,'Catalogue'!$A$3:$A$82,0))&amp;" × "&amp;INDEX('Catalogue'!$D$3:$D$82,MATCH($D637,'Catalogue'!$A$3:$A$82,0)),""))</f>
        <v/>
      </c>
      <c r="J637" s="19">
        <f>IF($E637="","",IFERROR(INDEX('Stock by lot'!$G$3:$G$302,MATCH($E637,'Stock by lot'!$F$3:$F$302,0)),""))</f>
        <v/>
      </c>
      <c r="K637" s="15">
        <f>IF($E637="","",IF($J637="","Lot not in stock",IF(AND($A637&lt;&gt;"",$J637&lt;$A637),"Expired on the day","OK")))</f>
        <v/>
      </c>
      <c r="L637" s="14">
        <f>IF(OR($E637="",'Lot trace'!$B$4=""),"",IF($E637='Lot trace'!$B$4,COUNTIF($E$3:$E637,'Lot trace'!$B$4),""))</f>
        <v/>
      </c>
    </row>
    <row r="638">
      <c r="A638" s="5" t="n"/>
      <c r="B638" s="4" t="n"/>
      <c r="C638" s="18" t="n"/>
      <c r="D638" s="4" t="n"/>
      <c r="E638" s="18" t="n"/>
      <c r="F638" s="4" t="n"/>
      <c r="G638" s="4" t="n"/>
      <c r="H638" s="15">
        <f>IF($D638="","",IFERROR(INDEX('Catalogue'!$B$3:$B$82,MATCH($D638,'Catalogue'!$A$3:$A$82,0)),""))</f>
        <v/>
      </c>
      <c r="I638" s="15">
        <f>IF($D638="","",IFERROR("Ø"&amp;INDEX('Catalogue'!$C$3:$C$82,MATCH($D638,'Catalogue'!$A$3:$A$82,0))&amp;" × "&amp;INDEX('Catalogue'!$D$3:$D$82,MATCH($D638,'Catalogue'!$A$3:$A$82,0)),""))</f>
        <v/>
      </c>
      <c r="J638" s="19">
        <f>IF($E638="","",IFERROR(INDEX('Stock by lot'!$G$3:$G$302,MATCH($E638,'Stock by lot'!$F$3:$F$302,0)),""))</f>
        <v/>
      </c>
      <c r="K638" s="15">
        <f>IF($E638="","",IF($J638="","Lot not in stock",IF(AND($A638&lt;&gt;"",$J638&lt;$A638),"Expired on the day","OK")))</f>
        <v/>
      </c>
      <c r="L638" s="14">
        <f>IF(OR($E638="",'Lot trace'!$B$4=""),"",IF($E638='Lot trace'!$B$4,COUNTIF($E$3:$E638,'Lot trace'!$B$4),""))</f>
        <v/>
      </c>
    </row>
    <row r="639">
      <c r="A639" s="5" t="n"/>
      <c r="B639" s="4" t="n"/>
      <c r="C639" s="18" t="n"/>
      <c r="D639" s="4" t="n"/>
      <c r="E639" s="18" t="n"/>
      <c r="F639" s="4" t="n"/>
      <c r="G639" s="4" t="n"/>
      <c r="H639" s="15">
        <f>IF($D639="","",IFERROR(INDEX('Catalogue'!$B$3:$B$82,MATCH($D639,'Catalogue'!$A$3:$A$82,0)),""))</f>
        <v/>
      </c>
      <c r="I639" s="15">
        <f>IF($D639="","",IFERROR("Ø"&amp;INDEX('Catalogue'!$C$3:$C$82,MATCH($D639,'Catalogue'!$A$3:$A$82,0))&amp;" × "&amp;INDEX('Catalogue'!$D$3:$D$82,MATCH($D639,'Catalogue'!$A$3:$A$82,0)),""))</f>
        <v/>
      </c>
      <c r="J639" s="19">
        <f>IF($E639="","",IFERROR(INDEX('Stock by lot'!$G$3:$G$302,MATCH($E639,'Stock by lot'!$F$3:$F$302,0)),""))</f>
        <v/>
      </c>
      <c r="K639" s="15">
        <f>IF($E639="","",IF($J639="","Lot not in stock",IF(AND($A639&lt;&gt;"",$J639&lt;$A639),"Expired on the day","OK")))</f>
        <v/>
      </c>
      <c r="L639" s="14">
        <f>IF(OR($E639="",'Lot trace'!$B$4=""),"",IF($E639='Lot trace'!$B$4,COUNTIF($E$3:$E639,'Lot trace'!$B$4),""))</f>
        <v/>
      </c>
    </row>
    <row r="640">
      <c r="A640" s="5" t="n"/>
      <c r="B640" s="4" t="n"/>
      <c r="C640" s="18" t="n"/>
      <c r="D640" s="4" t="n"/>
      <c r="E640" s="18" t="n"/>
      <c r="F640" s="4" t="n"/>
      <c r="G640" s="4" t="n"/>
      <c r="H640" s="15">
        <f>IF($D640="","",IFERROR(INDEX('Catalogue'!$B$3:$B$82,MATCH($D640,'Catalogue'!$A$3:$A$82,0)),""))</f>
        <v/>
      </c>
      <c r="I640" s="15">
        <f>IF($D640="","",IFERROR("Ø"&amp;INDEX('Catalogue'!$C$3:$C$82,MATCH($D640,'Catalogue'!$A$3:$A$82,0))&amp;" × "&amp;INDEX('Catalogue'!$D$3:$D$82,MATCH($D640,'Catalogue'!$A$3:$A$82,0)),""))</f>
        <v/>
      </c>
      <c r="J640" s="19">
        <f>IF($E640="","",IFERROR(INDEX('Stock by lot'!$G$3:$G$302,MATCH($E640,'Stock by lot'!$F$3:$F$302,0)),""))</f>
        <v/>
      </c>
      <c r="K640" s="15">
        <f>IF($E640="","",IF($J640="","Lot not in stock",IF(AND($A640&lt;&gt;"",$J640&lt;$A640),"Expired on the day","OK")))</f>
        <v/>
      </c>
      <c r="L640" s="14">
        <f>IF(OR($E640="",'Lot trace'!$B$4=""),"",IF($E640='Lot trace'!$B$4,COUNTIF($E$3:$E640,'Lot trace'!$B$4),""))</f>
        <v/>
      </c>
    </row>
    <row r="641">
      <c r="A641" s="5" t="n"/>
      <c r="B641" s="4" t="n"/>
      <c r="C641" s="18" t="n"/>
      <c r="D641" s="4" t="n"/>
      <c r="E641" s="18" t="n"/>
      <c r="F641" s="4" t="n"/>
      <c r="G641" s="4" t="n"/>
      <c r="H641" s="15">
        <f>IF($D641="","",IFERROR(INDEX('Catalogue'!$B$3:$B$82,MATCH($D641,'Catalogue'!$A$3:$A$82,0)),""))</f>
        <v/>
      </c>
      <c r="I641" s="15">
        <f>IF($D641="","",IFERROR("Ø"&amp;INDEX('Catalogue'!$C$3:$C$82,MATCH($D641,'Catalogue'!$A$3:$A$82,0))&amp;" × "&amp;INDEX('Catalogue'!$D$3:$D$82,MATCH($D641,'Catalogue'!$A$3:$A$82,0)),""))</f>
        <v/>
      </c>
      <c r="J641" s="19">
        <f>IF($E641="","",IFERROR(INDEX('Stock by lot'!$G$3:$G$302,MATCH($E641,'Stock by lot'!$F$3:$F$302,0)),""))</f>
        <v/>
      </c>
      <c r="K641" s="15">
        <f>IF($E641="","",IF($J641="","Lot not in stock",IF(AND($A641&lt;&gt;"",$J641&lt;$A641),"Expired on the day","OK")))</f>
        <v/>
      </c>
      <c r="L641" s="14">
        <f>IF(OR($E641="",'Lot trace'!$B$4=""),"",IF($E641='Lot trace'!$B$4,COUNTIF($E$3:$E641,'Lot trace'!$B$4),""))</f>
        <v/>
      </c>
    </row>
    <row r="642">
      <c r="A642" s="5" t="n"/>
      <c r="B642" s="4" t="n"/>
      <c r="C642" s="18" t="n"/>
      <c r="D642" s="4" t="n"/>
      <c r="E642" s="18" t="n"/>
      <c r="F642" s="4" t="n"/>
      <c r="G642" s="4" t="n"/>
      <c r="H642" s="15">
        <f>IF($D642="","",IFERROR(INDEX('Catalogue'!$B$3:$B$82,MATCH($D642,'Catalogue'!$A$3:$A$82,0)),""))</f>
        <v/>
      </c>
      <c r="I642" s="15">
        <f>IF($D642="","",IFERROR("Ø"&amp;INDEX('Catalogue'!$C$3:$C$82,MATCH($D642,'Catalogue'!$A$3:$A$82,0))&amp;" × "&amp;INDEX('Catalogue'!$D$3:$D$82,MATCH($D642,'Catalogue'!$A$3:$A$82,0)),""))</f>
        <v/>
      </c>
      <c r="J642" s="19">
        <f>IF($E642="","",IFERROR(INDEX('Stock by lot'!$G$3:$G$302,MATCH($E642,'Stock by lot'!$F$3:$F$302,0)),""))</f>
        <v/>
      </c>
      <c r="K642" s="15">
        <f>IF($E642="","",IF($J642="","Lot not in stock",IF(AND($A642&lt;&gt;"",$J642&lt;$A642),"Expired on the day","OK")))</f>
        <v/>
      </c>
      <c r="L642" s="14">
        <f>IF(OR($E642="",'Lot trace'!$B$4=""),"",IF($E642='Lot trace'!$B$4,COUNTIF($E$3:$E642,'Lot trace'!$B$4),""))</f>
        <v/>
      </c>
    </row>
    <row r="643">
      <c r="A643" s="5" t="n"/>
      <c r="B643" s="4" t="n"/>
      <c r="C643" s="18" t="n"/>
      <c r="D643" s="4" t="n"/>
      <c r="E643" s="18" t="n"/>
      <c r="F643" s="4" t="n"/>
      <c r="G643" s="4" t="n"/>
      <c r="H643" s="15">
        <f>IF($D643="","",IFERROR(INDEX('Catalogue'!$B$3:$B$82,MATCH($D643,'Catalogue'!$A$3:$A$82,0)),""))</f>
        <v/>
      </c>
      <c r="I643" s="15">
        <f>IF($D643="","",IFERROR("Ø"&amp;INDEX('Catalogue'!$C$3:$C$82,MATCH($D643,'Catalogue'!$A$3:$A$82,0))&amp;" × "&amp;INDEX('Catalogue'!$D$3:$D$82,MATCH($D643,'Catalogue'!$A$3:$A$82,0)),""))</f>
        <v/>
      </c>
      <c r="J643" s="19">
        <f>IF($E643="","",IFERROR(INDEX('Stock by lot'!$G$3:$G$302,MATCH($E643,'Stock by lot'!$F$3:$F$302,0)),""))</f>
        <v/>
      </c>
      <c r="K643" s="15">
        <f>IF($E643="","",IF($J643="","Lot not in stock",IF(AND($A643&lt;&gt;"",$J643&lt;$A643),"Expired on the day","OK")))</f>
        <v/>
      </c>
      <c r="L643" s="14">
        <f>IF(OR($E643="",'Lot trace'!$B$4=""),"",IF($E643='Lot trace'!$B$4,COUNTIF($E$3:$E643,'Lot trace'!$B$4),""))</f>
        <v/>
      </c>
    </row>
    <row r="644">
      <c r="A644" s="5" t="n"/>
      <c r="B644" s="4" t="n"/>
      <c r="C644" s="18" t="n"/>
      <c r="D644" s="4" t="n"/>
      <c r="E644" s="18" t="n"/>
      <c r="F644" s="4" t="n"/>
      <c r="G644" s="4" t="n"/>
      <c r="H644" s="15">
        <f>IF($D644="","",IFERROR(INDEX('Catalogue'!$B$3:$B$82,MATCH($D644,'Catalogue'!$A$3:$A$82,0)),""))</f>
        <v/>
      </c>
      <c r="I644" s="15">
        <f>IF($D644="","",IFERROR("Ø"&amp;INDEX('Catalogue'!$C$3:$C$82,MATCH($D644,'Catalogue'!$A$3:$A$82,0))&amp;" × "&amp;INDEX('Catalogue'!$D$3:$D$82,MATCH($D644,'Catalogue'!$A$3:$A$82,0)),""))</f>
        <v/>
      </c>
      <c r="J644" s="19">
        <f>IF($E644="","",IFERROR(INDEX('Stock by lot'!$G$3:$G$302,MATCH($E644,'Stock by lot'!$F$3:$F$302,0)),""))</f>
        <v/>
      </c>
      <c r="K644" s="15">
        <f>IF($E644="","",IF($J644="","Lot not in stock",IF(AND($A644&lt;&gt;"",$J644&lt;$A644),"Expired on the day","OK")))</f>
        <v/>
      </c>
      <c r="L644" s="14">
        <f>IF(OR($E644="",'Lot trace'!$B$4=""),"",IF($E644='Lot trace'!$B$4,COUNTIF($E$3:$E644,'Lot trace'!$B$4),""))</f>
        <v/>
      </c>
    </row>
    <row r="645">
      <c r="A645" s="5" t="n"/>
      <c r="B645" s="4" t="n"/>
      <c r="C645" s="18" t="n"/>
      <c r="D645" s="4" t="n"/>
      <c r="E645" s="18" t="n"/>
      <c r="F645" s="4" t="n"/>
      <c r="G645" s="4" t="n"/>
      <c r="H645" s="15">
        <f>IF($D645="","",IFERROR(INDEX('Catalogue'!$B$3:$B$82,MATCH($D645,'Catalogue'!$A$3:$A$82,0)),""))</f>
        <v/>
      </c>
      <c r="I645" s="15">
        <f>IF($D645="","",IFERROR("Ø"&amp;INDEX('Catalogue'!$C$3:$C$82,MATCH($D645,'Catalogue'!$A$3:$A$82,0))&amp;" × "&amp;INDEX('Catalogue'!$D$3:$D$82,MATCH($D645,'Catalogue'!$A$3:$A$82,0)),""))</f>
        <v/>
      </c>
      <c r="J645" s="19">
        <f>IF($E645="","",IFERROR(INDEX('Stock by lot'!$G$3:$G$302,MATCH($E645,'Stock by lot'!$F$3:$F$302,0)),""))</f>
        <v/>
      </c>
      <c r="K645" s="15">
        <f>IF($E645="","",IF($J645="","Lot not in stock",IF(AND($A645&lt;&gt;"",$J645&lt;$A645),"Expired on the day","OK")))</f>
        <v/>
      </c>
      <c r="L645" s="14">
        <f>IF(OR($E645="",'Lot trace'!$B$4=""),"",IF($E645='Lot trace'!$B$4,COUNTIF($E$3:$E645,'Lot trace'!$B$4),""))</f>
        <v/>
      </c>
    </row>
    <row r="646">
      <c r="A646" s="5" t="n"/>
      <c r="B646" s="4" t="n"/>
      <c r="C646" s="18" t="n"/>
      <c r="D646" s="4" t="n"/>
      <c r="E646" s="18" t="n"/>
      <c r="F646" s="4" t="n"/>
      <c r="G646" s="4" t="n"/>
      <c r="H646" s="15">
        <f>IF($D646="","",IFERROR(INDEX('Catalogue'!$B$3:$B$82,MATCH($D646,'Catalogue'!$A$3:$A$82,0)),""))</f>
        <v/>
      </c>
      <c r="I646" s="15">
        <f>IF($D646="","",IFERROR("Ø"&amp;INDEX('Catalogue'!$C$3:$C$82,MATCH($D646,'Catalogue'!$A$3:$A$82,0))&amp;" × "&amp;INDEX('Catalogue'!$D$3:$D$82,MATCH($D646,'Catalogue'!$A$3:$A$82,0)),""))</f>
        <v/>
      </c>
      <c r="J646" s="19">
        <f>IF($E646="","",IFERROR(INDEX('Stock by lot'!$G$3:$G$302,MATCH($E646,'Stock by lot'!$F$3:$F$302,0)),""))</f>
        <v/>
      </c>
      <c r="K646" s="15">
        <f>IF($E646="","",IF($J646="","Lot not in stock",IF(AND($A646&lt;&gt;"",$J646&lt;$A646),"Expired on the day","OK")))</f>
        <v/>
      </c>
      <c r="L646" s="14">
        <f>IF(OR($E646="",'Lot trace'!$B$4=""),"",IF($E646='Lot trace'!$B$4,COUNTIF($E$3:$E646,'Lot trace'!$B$4),""))</f>
        <v/>
      </c>
    </row>
    <row r="647">
      <c r="A647" s="5" t="n"/>
      <c r="B647" s="4" t="n"/>
      <c r="C647" s="18" t="n"/>
      <c r="D647" s="4" t="n"/>
      <c r="E647" s="18" t="n"/>
      <c r="F647" s="4" t="n"/>
      <c r="G647" s="4" t="n"/>
      <c r="H647" s="15">
        <f>IF($D647="","",IFERROR(INDEX('Catalogue'!$B$3:$B$82,MATCH($D647,'Catalogue'!$A$3:$A$82,0)),""))</f>
        <v/>
      </c>
      <c r="I647" s="15">
        <f>IF($D647="","",IFERROR("Ø"&amp;INDEX('Catalogue'!$C$3:$C$82,MATCH($D647,'Catalogue'!$A$3:$A$82,0))&amp;" × "&amp;INDEX('Catalogue'!$D$3:$D$82,MATCH($D647,'Catalogue'!$A$3:$A$82,0)),""))</f>
        <v/>
      </c>
      <c r="J647" s="19">
        <f>IF($E647="","",IFERROR(INDEX('Stock by lot'!$G$3:$G$302,MATCH($E647,'Stock by lot'!$F$3:$F$302,0)),""))</f>
        <v/>
      </c>
      <c r="K647" s="15">
        <f>IF($E647="","",IF($J647="","Lot not in stock",IF(AND($A647&lt;&gt;"",$J647&lt;$A647),"Expired on the day","OK")))</f>
        <v/>
      </c>
      <c r="L647" s="14">
        <f>IF(OR($E647="",'Lot trace'!$B$4=""),"",IF($E647='Lot trace'!$B$4,COUNTIF($E$3:$E647,'Lot trace'!$B$4),""))</f>
        <v/>
      </c>
    </row>
    <row r="648">
      <c r="A648" s="5" t="n"/>
      <c r="B648" s="4" t="n"/>
      <c r="C648" s="18" t="n"/>
      <c r="D648" s="4" t="n"/>
      <c r="E648" s="18" t="n"/>
      <c r="F648" s="4" t="n"/>
      <c r="G648" s="4" t="n"/>
      <c r="H648" s="15">
        <f>IF($D648="","",IFERROR(INDEX('Catalogue'!$B$3:$B$82,MATCH($D648,'Catalogue'!$A$3:$A$82,0)),""))</f>
        <v/>
      </c>
      <c r="I648" s="15">
        <f>IF($D648="","",IFERROR("Ø"&amp;INDEX('Catalogue'!$C$3:$C$82,MATCH($D648,'Catalogue'!$A$3:$A$82,0))&amp;" × "&amp;INDEX('Catalogue'!$D$3:$D$82,MATCH($D648,'Catalogue'!$A$3:$A$82,0)),""))</f>
        <v/>
      </c>
      <c r="J648" s="19">
        <f>IF($E648="","",IFERROR(INDEX('Stock by lot'!$G$3:$G$302,MATCH($E648,'Stock by lot'!$F$3:$F$302,0)),""))</f>
        <v/>
      </c>
      <c r="K648" s="15">
        <f>IF($E648="","",IF($J648="","Lot not in stock",IF(AND($A648&lt;&gt;"",$J648&lt;$A648),"Expired on the day","OK")))</f>
        <v/>
      </c>
      <c r="L648" s="14">
        <f>IF(OR($E648="",'Lot trace'!$B$4=""),"",IF($E648='Lot trace'!$B$4,COUNTIF($E$3:$E648,'Lot trace'!$B$4),""))</f>
        <v/>
      </c>
    </row>
    <row r="649">
      <c r="A649" s="5" t="n"/>
      <c r="B649" s="4" t="n"/>
      <c r="C649" s="18" t="n"/>
      <c r="D649" s="4" t="n"/>
      <c r="E649" s="18" t="n"/>
      <c r="F649" s="4" t="n"/>
      <c r="G649" s="4" t="n"/>
      <c r="H649" s="15">
        <f>IF($D649="","",IFERROR(INDEX('Catalogue'!$B$3:$B$82,MATCH($D649,'Catalogue'!$A$3:$A$82,0)),""))</f>
        <v/>
      </c>
      <c r="I649" s="15">
        <f>IF($D649="","",IFERROR("Ø"&amp;INDEX('Catalogue'!$C$3:$C$82,MATCH($D649,'Catalogue'!$A$3:$A$82,0))&amp;" × "&amp;INDEX('Catalogue'!$D$3:$D$82,MATCH($D649,'Catalogue'!$A$3:$A$82,0)),""))</f>
        <v/>
      </c>
      <c r="J649" s="19">
        <f>IF($E649="","",IFERROR(INDEX('Stock by lot'!$G$3:$G$302,MATCH($E649,'Stock by lot'!$F$3:$F$302,0)),""))</f>
        <v/>
      </c>
      <c r="K649" s="15">
        <f>IF($E649="","",IF($J649="","Lot not in stock",IF(AND($A649&lt;&gt;"",$J649&lt;$A649),"Expired on the day","OK")))</f>
        <v/>
      </c>
      <c r="L649" s="14">
        <f>IF(OR($E649="",'Lot trace'!$B$4=""),"",IF($E649='Lot trace'!$B$4,COUNTIF($E$3:$E649,'Lot trace'!$B$4),""))</f>
        <v/>
      </c>
    </row>
    <row r="650">
      <c r="A650" s="5" t="n"/>
      <c r="B650" s="4" t="n"/>
      <c r="C650" s="18" t="n"/>
      <c r="D650" s="4" t="n"/>
      <c r="E650" s="18" t="n"/>
      <c r="F650" s="4" t="n"/>
      <c r="G650" s="4" t="n"/>
      <c r="H650" s="15">
        <f>IF($D650="","",IFERROR(INDEX('Catalogue'!$B$3:$B$82,MATCH($D650,'Catalogue'!$A$3:$A$82,0)),""))</f>
        <v/>
      </c>
      <c r="I650" s="15">
        <f>IF($D650="","",IFERROR("Ø"&amp;INDEX('Catalogue'!$C$3:$C$82,MATCH($D650,'Catalogue'!$A$3:$A$82,0))&amp;" × "&amp;INDEX('Catalogue'!$D$3:$D$82,MATCH($D650,'Catalogue'!$A$3:$A$82,0)),""))</f>
        <v/>
      </c>
      <c r="J650" s="19">
        <f>IF($E650="","",IFERROR(INDEX('Stock by lot'!$G$3:$G$302,MATCH($E650,'Stock by lot'!$F$3:$F$302,0)),""))</f>
        <v/>
      </c>
      <c r="K650" s="15">
        <f>IF($E650="","",IF($J650="","Lot not in stock",IF(AND($A650&lt;&gt;"",$J650&lt;$A650),"Expired on the day","OK")))</f>
        <v/>
      </c>
      <c r="L650" s="14">
        <f>IF(OR($E650="",'Lot trace'!$B$4=""),"",IF($E650='Lot trace'!$B$4,COUNTIF($E$3:$E650,'Lot trace'!$B$4),""))</f>
        <v/>
      </c>
    </row>
    <row r="651">
      <c r="A651" s="5" t="n"/>
      <c r="B651" s="4" t="n"/>
      <c r="C651" s="18" t="n"/>
      <c r="D651" s="4" t="n"/>
      <c r="E651" s="18" t="n"/>
      <c r="F651" s="4" t="n"/>
      <c r="G651" s="4" t="n"/>
      <c r="H651" s="15">
        <f>IF($D651="","",IFERROR(INDEX('Catalogue'!$B$3:$B$82,MATCH($D651,'Catalogue'!$A$3:$A$82,0)),""))</f>
        <v/>
      </c>
      <c r="I651" s="15">
        <f>IF($D651="","",IFERROR("Ø"&amp;INDEX('Catalogue'!$C$3:$C$82,MATCH($D651,'Catalogue'!$A$3:$A$82,0))&amp;" × "&amp;INDEX('Catalogue'!$D$3:$D$82,MATCH($D651,'Catalogue'!$A$3:$A$82,0)),""))</f>
        <v/>
      </c>
      <c r="J651" s="19">
        <f>IF($E651="","",IFERROR(INDEX('Stock by lot'!$G$3:$G$302,MATCH($E651,'Stock by lot'!$F$3:$F$302,0)),""))</f>
        <v/>
      </c>
      <c r="K651" s="15">
        <f>IF($E651="","",IF($J651="","Lot not in stock",IF(AND($A651&lt;&gt;"",$J651&lt;$A651),"Expired on the day","OK")))</f>
        <v/>
      </c>
      <c r="L651" s="14">
        <f>IF(OR($E651="",'Lot trace'!$B$4=""),"",IF($E651='Lot trace'!$B$4,COUNTIF($E$3:$E651,'Lot trace'!$B$4),""))</f>
        <v/>
      </c>
    </row>
    <row r="652">
      <c r="A652" s="5" t="n"/>
      <c r="B652" s="4" t="n"/>
      <c r="C652" s="18" t="n"/>
      <c r="D652" s="4" t="n"/>
      <c r="E652" s="18" t="n"/>
      <c r="F652" s="4" t="n"/>
      <c r="G652" s="4" t="n"/>
      <c r="H652" s="15">
        <f>IF($D652="","",IFERROR(INDEX('Catalogue'!$B$3:$B$82,MATCH($D652,'Catalogue'!$A$3:$A$82,0)),""))</f>
        <v/>
      </c>
      <c r="I652" s="15">
        <f>IF($D652="","",IFERROR("Ø"&amp;INDEX('Catalogue'!$C$3:$C$82,MATCH($D652,'Catalogue'!$A$3:$A$82,0))&amp;" × "&amp;INDEX('Catalogue'!$D$3:$D$82,MATCH($D652,'Catalogue'!$A$3:$A$82,0)),""))</f>
        <v/>
      </c>
      <c r="J652" s="19">
        <f>IF($E652="","",IFERROR(INDEX('Stock by lot'!$G$3:$G$302,MATCH($E652,'Stock by lot'!$F$3:$F$302,0)),""))</f>
        <v/>
      </c>
      <c r="K652" s="15">
        <f>IF($E652="","",IF($J652="","Lot not in stock",IF(AND($A652&lt;&gt;"",$J652&lt;$A652),"Expired on the day","OK")))</f>
        <v/>
      </c>
      <c r="L652" s="14">
        <f>IF(OR($E652="",'Lot trace'!$B$4=""),"",IF($E652='Lot trace'!$B$4,COUNTIF($E$3:$E652,'Lot trace'!$B$4),""))</f>
        <v/>
      </c>
    </row>
    <row r="653">
      <c r="A653" s="5" t="n"/>
      <c r="B653" s="4" t="n"/>
      <c r="C653" s="18" t="n"/>
      <c r="D653" s="4" t="n"/>
      <c r="E653" s="18" t="n"/>
      <c r="F653" s="4" t="n"/>
      <c r="G653" s="4" t="n"/>
      <c r="H653" s="15">
        <f>IF($D653="","",IFERROR(INDEX('Catalogue'!$B$3:$B$82,MATCH($D653,'Catalogue'!$A$3:$A$82,0)),""))</f>
        <v/>
      </c>
      <c r="I653" s="15">
        <f>IF($D653="","",IFERROR("Ø"&amp;INDEX('Catalogue'!$C$3:$C$82,MATCH($D653,'Catalogue'!$A$3:$A$82,0))&amp;" × "&amp;INDEX('Catalogue'!$D$3:$D$82,MATCH($D653,'Catalogue'!$A$3:$A$82,0)),""))</f>
        <v/>
      </c>
      <c r="J653" s="19">
        <f>IF($E653="","",IFERROR(INDEX('Stock by lot'!$G$3:$G$302,MATCH($E653,'Stock by lot'!$F$3:$F$302,0)),""))</f>
        <v/>
      </c>
      <c r="K653" s="15">
        <f>IF($E653="","",IF($J653="","Lot not in stock",IF(AND($A653&lt;&gt;"",$J653&lt;$A653),"Expired on the day","OK")))</f>
        <v/>
      </c>
      <c r="L653" s="14">
        <f>IF(OR($E653="",'Lot trace'!$B$4=""),"",IF($E653='Lot trace'!$B$4,COUNTIF($E$3:$E653,'Lot trace'!$B$4),""))</f>
        <v/>
      </c>
    </row>
    <row r="654">
      <c r="A654" s="5" t="n"/>
      <c r="B654" s="4" t="n"/>
      <c r="C654" s="18" t="n"/>
      <c r="D654" s="4" t="n"/>
      <c r="E654" s="18" t="n"/>
      <c r="F654" s="4" t="n"/>
      <c r="G654" s="4" t="n"/>
      <c r="H654" s="15">
        <f>IF($D654="","",IFERROR(INDEX('Catalogue'!$B$3:$B$82,MATCH($D654,'Catalogue'!$A$3:$A$82,0)),""))</f>
        <v/>
      </c>
      <c r="I654" s="15">
        <f>IF($D654="","",IFERROR("Ø"&amp;INDEX('Catalogue'!$C$3:$C$82,MATCH($D654,'Catalogue'!$A$3:$A$82,0))&amp;" × "&amp;INDEX('Catalogue'!$D$3:$D$82,MATCH($D654,'Catalogue'!$A$3:$A$82,0)),""))</f>
        <v/>
      </c>
      <c r="J654" s="19">
        <f>IF($E654="","",IFERROR(INDEX('Stock by lot'!$G$3:$G$302,MATCH($E654,'Stock by lot'!$F$3:$F$302,0)),""))</f>
        <v/>
      </c>
      <c r="K654" s="15">
        <f>IF($E654="","",IF($J654="","Lot not in stock",IF(AND($A654&lt;&gt;"",$J654&lt;$A654),"Expired on the day","OK")))</f>
        <v/>
      </c>
      <c r="L654" s="14">
        <f>IF(OR($E654="",'Lot trace'!$B$4=""),"",IF($E654='Lot trace'!$B$4,COUNTIF($E$3:$E654,'Lot trace'!$B$4),""))</f>
        <v/>
      </c>
    </row>
    <row r="655">
      <c r="A655" s="5" t="n"/>
      <c r="B655" s="4" t="n"/>
      <c r="C655" s="18" t="n"/>
      <c r="D655" s="4" t="n"/>
      <c r="E655" s="18" t="n"/>
      <c r="F655" s="4" t="n"/>
      <c r="G655" s="4" t="n"/>
      <c r="H655" s="15">
        <f>IF($D655="","",IFERROR(INDEX('Catalogue'!$B$3:$B$82,MATCH($D655,'Catalogue'!$A$3:$A$82,0)),""))</f>
        <v/>
      </c>
      <c r="I655" s="15">
        <f>IF($D655="","",IFERROR("Ø"&amp;INDEX('Catalogue'!$C$3:$C$82,MATCH($D655,'Catalogue'!$A$3:$A$82,0))&amp;" × "&amp;INDEX('Catalogue'!$D$3:$D$82,MATCH($D655,'Catalogue'!$A$3:$A$82,0)),""))</f>
        <v/>
      </c>
      <c r="J655" s="19">
        <f>IF($E655="","",IFERROR(INDEX('Stock by lot'!$G$3:$G$302,MATCH($E655,'Stock by lot'!$F$3:$F$302,0)),""))</f>
        <v/>
      </c>
      <c r="K655" s="15">
        <f>IF($E655="","",IF($J655="","Lot not in stock",IF(AND($A655&lt;&gt;"",$J655&lt;$A655),"Expired on the day","OK")))</f>
        <v/>
      </c>
      <c r="L655" s="14">
        <f>IF(OR($E655="",'Lot trace'!$B$4=""),"",IF($E655='Lot trace'!$B$4,COUNTIF($E$3:$E655,'Lot trace'!$B$4),""))</f>
        <v/>
      </c>
    </row>
    <row r="656">
      <c r="A656" s="5" t="n"/>
      <c r="B656" s="4" t="n"/>
      <c r="C656" s="18" t="n"/>
      <c r="D656" s="4" t="n"/>
      <c r="E656" s="18" t="n"/>
      <c r="F656" s="4" t="n"/>
      <c r="G656" s="4" t="n"/>
      <c r="H656" s="15">
        <f>IF($D656="","",IFERROR(INDEX('Catalogue'!$B$3:$B$82,MATCH($D656,'Catalogue'!$A$3:$A$82,0)),""))</f>
        <v/>
      </c>
      <c r="I656" s="15">
        <f>IF($D656="","",IFERROR("Ø"&amp;INDEX('Catalogue'!$C$3:$C$82,MATCH($D656,'Catalogue'!$A$3:$A$82,0))&amp;" × "&amp;INDEX('Catalogue'!$D$3:$D$82,MATCH($D656,'Catalogue'!$A$3:$A$82,0)),""))</f>
        <v/>
      </c>
      <c r="J656" s="19">
        <f>IF($E656="","",IFERROR(INDEX('Stock by lot'!$G$3:$G$302,MATCH($E656,'Stock by lot'!$F$3:$F$302,0)),""))</f>
        <v/>
      </c>
      <c r="K656" s="15">
        <f>IF($E656="","",IF($J656="","Lot not in stock",IF(AND($A656&lt;&gt;"",$J656&lt;$A656),"Expired on the day","OK")))</f>
        <v/>
      </c>
      <c r="L656" s="14">
        <f>IF(OR($E656="",'Lot trace'!$B$4=""),"",IF($E656='Lot trace'!$B$4,COUNTIF($E$3:$E656,'Lot trace'!$B$4),""))</f>
        <v/>
      </c>
    </row>
    <row r="657">
      <c r="A657" s="5" t="n"/>
      <c r="B657" s="4" t="n"/>
      <c r="C657" s="18" t="n"/>
      <c r="D657" s="4" t="n"/>
      <c r="E657" s="18" t="n"/>
      <c r="F657" s="4" t="n"/>
      <c r="G657" s="4" t="n"/>
      <c r="H657" s="15">
        <f>IF($D657="","",IFERROR(INDEX('Catalogue'!$B$3:$B$82,MATCH($D657,'Catalogue'!$A$3:$A$82,0)),""))</f>
        <v/>
      </c>
      <c r="I657" s="15">
        <f>IF($D657="","",IFERROR("Ø"&amp;INDEX('Catalogue'!$C$3:$C$82,MATCH($D657,'Catalogue'!$A$3:$A$82,0))&amp;" × "&amp;INDEX('Catalogue'!$D$3:$D$82,MATCH($D657,'Catalogue'!$A$3:$A$82,0)),""))</f>
        <v/>
      </c>
      <c r="J657" s="19">
        <f>IF($E657="","",IFERROR(INDEX('Stock by lot'!$G$3:$G$302,MATCH($E657,'Stock by lot'!$F$3:$F$302,0)),""))</f>
        <v/>
      </c>
      <c r="K657" s="15">
        <f>IF($E657="","",IF($J657="","Lot not in stock",IF(AND($A657&lt;&gt;"",$J657&lt;$A657),"Expired on the day","OK")))</f>
        <v/>
      </c>
      <c r="L657" s="14">
        <f>IF(OR($E657="",'Lot trace'!$B$4=""),"",IF($E657='Lot trace'!$B$4,COUNTIF($E$3:$E657,'Lot trace'!$B$4),""))</f>
        <v/>
      </c>
    </row>
    <row r="658">
      <c r="A658" s="5" t="n"/>
      <c r="B658" s="4" t="n"/>
      <c r="C658" s="18" t="n"/>
      <c r="D658" s="4" t="n"/>
      <c r="E658" s="18" t="n"/>
      <c r="F658" s="4" t="n"/>
      <c r="G658" s="4" t="n"/>
      <c r="H658" s="15">
        <f>IF($D658="","",IFERROR(INDEX('Catalogue'!$B$3:$B$82,MATCH($D658,'Catalogue'!$A$3:$A$82,0)),""))</f>
        <v/>
      </c>
      <c r="I658" s="15">
        <f>IF($D658="","",IFERROR("Ø"&amp;INDEX('Catalogue'!$C$3:$C$82,MATCH($D658,'Catalogue'!$A$3:$A$82,0))&amp;" × "&amp;INDEX('Catalogue'!$D$3:$D$82,MATCH($D658,'Catalogue'!$A$3:$A$82,0)),""))</f>
        <v/>
      </c>
      <c r="J658" s="19">
        <f>IF($E658="","",IFERROR(INDEX('Stock by lot'!$G$3:$G$302,MATCH($E658,'Stock by lot'!$F$3:$F$302,0)),""))</f>
        <v/>
      </c>
      <c r="K658" s="15">
        <f>IF($E658="","",IF($J658="","Lot not in stock",IF(AND($A658&lt;&gt;"",$J658&lt;$A658),"Expired on the day","OK")))</f>
        <v/>
      </c>
      <c r="L658" s="14">
        <f>IF(OR($E658="",'Lot trace'!$B$4=""),"",IF($E658='Lot trace'!$B$4,COUNTIF($E$3:$E658,'Lot trace'!$B$4),""))</f>
        <v/>
      </c>
    </row>
    <row r="659">
      <c r="A659" s="5" t="n"/>
      <c r="B659" s="4" t="n"/>
      <c r="C659" s="18" t="n"/>
      <c r="D659" s="4" t="n"/>
      <c r="E659" s="18" t="n"/>
      <c r="F659" s="4" t="n"/>
      <c r="G659" s="4" t="n"/>
      <c r="H659" s="15">
        <f>IF($D659="","",IFERROR(INDEX('Catalogue'!$B$3:$B$82,MATCH($D659,'Catalogue'!$A$3:$A$82,0)),""))</f>
        <v/>
      </c>
      <c r="I659" s="15">
        <f>IF($D659="","",IFERROR("Ø"&amp;INDEX('Catalogue'!$C$3:$C$82,MATCH($D659,'Catalogue'!$A$3:$A$82,0))&amp;" × "&amp;INDEX('Catalogue'!$D$3:$D$82,MATCH($D659,'Catalogue'!$A$3:$A$82,0)),""))</f>
        <v/>
      </c>
      <c r="J659" s="19">
        <f>IF($E659="","",IFERROR(INDEX('Stock by lot'!$G$3:$G$302,MATCH($E659,'Stock by lot'!$F$3:$F$302,0)),""))</f>
        <v/>
      </c>
      <c r="K659" s="15">
        <f>IF($E659="","",IF($J659="","Lot not in stock",IF(AND($A659&lt;&gt;"",$J659&lt;$A659),"Expired on the day","OK")))</f>
        <v/>
      </c>
      <c r="L659" s="14">
        <f>IF(OR($E659="",'Lot trace'!$B$4=""),"",IF($E659='Lot trace'!$B$4,COUNTIF($E$3:$E659,'Lot trace'!$B$4),""))</f>
        <v/>
      </c>
    </row>
    <row r="660">
      <c r="A660" s="5" t="n"/>
      <c r="B660" s="4" t="n"/>
      <c r="C660" s="18" t="n"/>
      <c r="D660" s="4" t="n"/>
      <c r="E660" s="18" t="n"/>
      <c r="F660" s="4" t="n"/>
      <c r="G660" s="4" t="n"/>
      <c r="H660" s="15">
        <f>IF($D660="","",IFERROR(INDEX('Catalogue'!$B$3:$B$82,MATCH($D660,'Catalogue'!$A$3:$A$82,0)),""))</f>
        <v/>
      </c>
      <c r="I660" s="15">
        <f>IF($D660="","",IFERROR("Ø"&amp;INDEX('Catalogue'!$C$3:$C$82,MATCH($D660,'Catalogue'!$A$3:$A$82,0))&amp;" × "&amp;INDEX('Catalogue'!$D$3:$D$82,MATCH($D660,'Catalogue'!$A$3:$A$82,0)),""))</f>
        <v/>
      </c>
      <c r="J660" s="19">
        <f>IF($E660="","",IFERROR(INDEX('Stock by lot'!$G$3:$G$302,MATCH($E660,'Stock by lot'!$F$3:$F$302,0)),""))</f>
        <v/>
      </c>
      <c r="K660" s="15">
        <f>IF($E660="","",IF($J660="","Lot not in stock",IF(AND($A660&lt;&gt;"",$J660&lt;$A660),"Expired on the day","OK")))</f>
        <v/>
      </c>
      <c r="L660" s="14">
        <f>IF(OR($E660="",'Lot trace'!$B$4=""),"",IF($E660='Lot trace'!$B$4,COUNTIF($E$3:$E660,'Lot trace'!$B$4),""))</f>
        <v/>
      </c>
    </row>
    <row r="661">
      <c r="A661" s="5" t="n"/>
      <c r="B661" s="4" t="n"/>
      <c r="C661" s="18" t="n"/>
      <c r="D661" s="4" t="n"/>
      <c r="E661" s="18" t="n"/>
      <c r="F661" s="4" t="n"/>
      <c r="G661" s="4" t="n"/>
      <c r="H661" s="15">
        <f>IF($D661="","",IFERROR(INDEX('Catalogue'!$B$3:$B$82,MATCH($D661,'Catalogue'!$A$3:$A$82,0)),""))</f>
        <v/>
      </c>
      <c r="I661" s="15">
        <f>IF($D661="","",IFERROR("Ø"&amp;INDEX('Catalogue'!$C$3:$C$82,MATCH($D661,'Catalogue'!$A$3:$A$82,0))&amp;" × "&amp;INDEX('Catalogue'!$D$3:$D$82,MATCH($D661,'Catalogue'!$A$3:$A$82,0)),""))</f>
        <v/>
      </c>
      <c r="J661" s="19">
        <f>IF($E661="","",IFERROR(INDEX('Stock by lot'!$G$3:$G$302,MATCH($E661,'Stock by lot'!$F$3:$F$302,0)),""))</f>
        <v/>
      </c>
      <c r="K661" s="15">
        <f>IF($E661="","",IF($J661="","Lot not in stock",IF(AND($A661&lt;&gt;"",$J661&lt;$A661),"Expired on the day","OK")))</f>
        <v/>
      </c>
      <c r="L661" s="14">
        <f>IF(OR($E661="",'Lot trace'!$B$4=""),"",IF($E661='Lot trace'!$B$4,COUNTIF($E$3:$E661,'Lot trace'!$B$4),""))</f>
        <v/>
      </c>
    </row>
    <row r="662">
      <c r="A662" s="5" t="n"/>
      <c r="B662" s="4" t="n"/>
      <c r="C662" s="18" t="n"/>
      <c r="D662" s="4" t="n"/>
      <c r="E662" s="18" t="n"/>
      <c r="F662" s="4" t="n"/>
      <c r="G662" s="4" t="n"/>
      <c r="H662" s="15">
        <f>IF($D662="","",IFERROR(INDEX('Catalogue'!$B$3:$B$82,MATCH($D662,'Catalogue'!$A$3:$A$82,0)),""))</f>
        <v/>
      </c>
      <c r="I662" s="15">
        <f>IF($D662="","",IFERROR("Ø"&amp;INDEX('Catalogue'!$C$3:$C$82,MATCH($D662,'Catalogue'!$A$3:$A$82,0))&amp;" × "&amp;INDEX('Catalogue'!$D$3:$D$82,MATCH($D662,'Catalogue'!$A$3:$A$82,0)),""))</f>
        <v/>
      </c>
      <c r="J662" s="19">
        <f>IF($E662="","",IFERROR(INDEX('Stock by lot'!$G$3:$G$302,MATCH($E662,'Stock by lot'!$F$3:$F$302,0)),""))</f>
        <v/>
      </c>
      <c r="K662" s="15">
        <f>IF($E662="","",IF($J662="","Lot not in stock",IF(AND($A662&lt;&gt;"",$J662&lt;$A662),"Expired on the day","OK")))</f>
        <v/>
      </c>
      <c r="L662" s="14">
        <f>IF(OR($E662="",'Lot trace'!$B$4=""),"",IF($E662='Lot trace'!$B$4,COUNTIF($E$3:$E662,'Lot trace'!$B$4),""))</f>
        <v/>
      </c>
    </row>
    <row r="663">
      <c r="A663" s="5" t="n"/>
      <c r="B663" s="4" t="n"/>
      <c r="C663" s="18" t="n"/>
      <c r="D663" s="4" t="n"/>
      <c r="E663" s="18" t="n"/>
      <c r="F663" s="4" t="n"/>
      <c r="G663" s="4" t="n"/>
      <c r="H663" s="15">
        <f>IF($D663="","",IFERROR(INDEX('Catalogue'!$B$3:$B$82,MATCH($D663,'Catalogue'!$A$3:$A$82,0)),""))</f>
        <v/>
      </c>
      <c r="I663" s="15">
        <f>IF($D663="","",IFERROR("Ø"&amp;INDEX('Catalogue'!$C$3:$C$82,MATCH($D663,'Catalogue'!$A$3:$A$82,0))&amp;" × "&amp;INDEX('Catalogue'!$D$3:$D$82,MATCH($D663,'Catalogue'!$A$3:$A$82,0)),""))</f>
        <v/>
      </c>
      <c r="J663" s="19">
        <f>IF($E663="","",IFERROR(INDEX('Stock by lot'!$G$3:$G$302,MATCH($E663,'Stock by lot'!$F$3:$F$302,0)),""))</f>
        <v/>
      </c>
      <c r="K663" s="15">
        <f>IF($E663="","",IF($J663="","Lot not in stock",IF(AND($A663&lt;&gt;"",$J663&lt;$A663),"Expired on the day","OK")))</f>
        <v/>
      </c>
      <c r="L663" s="14">
        <f>IF(OR($E663="",'Lot trace'!$B$4=""),"",IF($E663='Lot trace'!$B$4,COUNTIF($E$3:$E663,'Lot trace'!$B$4),""))</f>
        <v/>
      </c>
    </row>
    <row r="664">
      <c r="A664" s="5" t="n"/>
      <c r="B664" s="4" t="n"/>
      <c r="C664" s="18" t="n"/>
      <c r="D664" s="4" t="n"/>
      <c r="E664" s="18" t="n"/>
      <c r="F664" s="4" t="n"/>
      <c r="G664" s="4" t="n"/>
      <c r="H664" s="15">
        <f>IF($D664="","",IFERROR(INDEX('Catalogue'!$B$3:$B$82,MATCH($D664,'Catalogue'!$A$3:$A$82,0)),""))</f>
        <v/>
      </c>
      <c r="I664" s="15">
        <f>IF($D664="","",IFERROR("Ø"&amp;INDEX('Catalogue'!$C$3:$C$82,MATCH($D664,'Catalogue'!$A$3:$A$82,0))&amp;" × "&amp;INDEX('Catalogue'!$D$3:$D$82,MATCH($D664,'Catalogue'!$A$3:$A$82,0)),""))</f>
        <v/>
      </c>
      <c r="J664" s="19">
        <f>IF($E664="","",IFERROR(INDEX('Stock by lot'!$G$3:$G$302,MATCH($E664,'Stock by lot'!$F$3:$F$302,0)),""))</f>
        <v/>
      </c>
      <c r="K664" s="15">
        <f>IF($E664="","",IF($J664="","Lot not in stock",IF(AND($A664&lt;&gt;"",$J664&lt;$A664),"Expired on the day","OK")))</f>
        <v/>
      </c>
      <c r="L664" s="14">
        <f>IF(OR($E664="",'Lot trace'!$B$4=""),"",IF($E664='Lot trace'!$B$4,COUNTIF($E$3:$E664,'Lot trace'!$B$4),""))</f>
        <v/>
      </c>
    </row>
    <row r="665">
      <c r="A665" s="5" t="n"/>
      <c r="B665" s="4" t="n"/>
      <c r="C665" s="18" t="n"/>
      <c r="D665" s="4" t="n"/>
      <c r="E665" s="18" t="n"/>
      <c r="F665" s="4" t="n"/>
      <c r="G665" s="4" t="n"/>
      <c r="H665" s="15">
        <f>IF($D665="","",IFERROR(INDEX('Catalogue'!$B$3:$B$82,MATCH($D665,'Catalogue'!$A$3:$A$82,0)),""))</f>
        <v/>
      </c>
      <c r="I665" s="15">
        <f>IF($D665="","",IFERROR("Ø"&amp;INDEX('Catalogue'!$C$3:$C$82,MATCH($D665,'Catalogue'!$A$3:$A$82,0))&amp;" × "&amp;INDEX('Catalogue'!$D$3:$D$82,MATCH($D665,'Catalogue'!$A$3:$A$82,0)),""))</f>
        <v/>
      </c>
      <c r="J665" s="19">
        <f>IF($E665="","",IFERROR(INDEX('Stock by lot'!$G$3:$G$302,MATCH($E665,'Stock by lot'!$F$3:$F$302,0)),""))</f>
        <v/>
      </c>
      <c r="K665" s="15">
        <f>IF($E665="","",IF($J665="","Lot not in stock",IF(AND($A665&lt;&gt;"",$J665&lt;$A665),"Expired on the day","OK")))</f>
        <v/>
      </c>
      <c r="L665" s="14">
        <f>IF(OR($E665="",'Lot trace'!$B$4=""),"",IF($E665='Lot trace'!$B$4,COUNTIF($E$3:$E665,'Lot trace'!$B$4),""))</f>
        <v/>
      </c>
    </row>
    <row r="666">
      <c r="A666" s="5" t="n"/>
      <c r="B666" s="4" t="n"/>
      <c r="C666" s="18" t="n"/>
      <c r="D666" s="4" t="n"/>
      <c r="E666" s="18" t="n"/>
      <c r="F666" s="4" t="n"/>
      <c r="G666" s="4" t="n"/>
      <c r="H666" s="15">
        <f>IF($D666="","",IFERROR(INDEX('Catalogue'!$B$3:$B$82,MATCH($D666,'Catalogue'!$A$3:$A$82,0)),""))</f>
        <v/>
      </c>
      <c r="I666" s="15">
        <f>IF($D666="","",IFERROR("Ø"&amp;INDEX('Catalogue'!$C$3:$C$82,MATCH($D666,'Catalogue'!$A$3:$A$82,0))&amp;" × "&amp;INDEX('Catalogue'!$D$3:$D$82,MATCH($D666,'Catalogue'!$A$3:$A$82,0)),""))</f>
        <v/>
      </c>
      <c r="J666" s="19">
        <f>IF($E666="","",IFERROR(INDEX('Stock by lot'!$G$3:$G$302,MATCH($E666,'Stock by lot'!$F$3:$F$302,0)),""))</f>
        <v/>
      </c>
      <c r="K666" s="15">
        <f>IF($E666="","",IF($J666="","Lot not in stock",IF(AND($A666&lt;&gt;"",$J666&lt;$A666),"Expired on the day","OK")))</f>
        <v/>
      </c>
      <c r="L666" s="14">
        <f>IF(OR($E666="",'Lot trace'!$B$4=""),"",IF($E666='Lot trace'!$B$4,COUNTIF($E$3:$E666,'Lot trace'!$B$4),""))</f>
        <v/>
      </c>
    </row>
    <row r="667">
      <c r="A667" s="5" t="n"/>
      <c r="B667" s="4" t="n"/>
      <c r="C667" s="18" t="n"/>
      <c r="D667" s="4" t="n"/>
      <c r="E667" s="18" t="n"/>
      <c r="F667" s="4" t="n"/>
      <c r="G667" s="4" t="n"/>
      <c r="H667" s="15">
        <f>IF($D667="","",IFERROR(INDEX('Catalogue'!$B$3:$B$82,MATCH($D667,'Catalogue'!$A$3:$A$82,0)),""))</f>
        <v/>
      </c>
      <c r="I667" s="15">
        <f>IF($D667="","",IFERROR("Ø"&amp;INDEX('Catalogue'!$C$3:$C$82,MATCH($D667,'Catalogue'!$A$3:$A$82,0))&amp;" × "&amp;INDEX('Catalogue'!$D$3:$D$82,MATCH($D667,'Catalogue'!$A$3:$A$82,0)),""))</f>
        <v/>
      </c>
      <c r="J667" s="19">
        <f>IF($E667="","",IFERROR(INDEX('Stock by lot'!$G$3:$G$302,MATCH($E667,'Stock by lot'!$F$3:$F$302,0)),""))</f>
        <v/>
      </c>
      <c r="K667" s="15">
        <f>IF($E667="","",IF($J667="","Lot not in stock",IF(AND($A667&lt;&gt;"",$J667&lt;$A667),"Expired on the day","OK")))</f>
        <v/>
      </c>
      <c r="L667" s="14">
        <f>IF(OR($E667="",'Lot trace'!$B$4=""),"",IF($E667='Lot trace'!$B$4,COUNTIF($E$3:$E667,'Lot trace'!$B$4),""))</f>
        <v/>
      </c>
    </row>
    <row r="668">
      <c r="A668" s="5" t="n"/>
      <c r="B668" s="4" t="n"/>
      <c r="C668" s="18" t="n"/>
      <c r="D668" s="4" t="n"/>
      <c r="E668" s="18" t="n"/>
      <c r="F668" s="4" t="n"/>
      <c r="G668" s="4" t="n"/>
      <c r="H668" s="15">
        <f>IF($D668="","",IFERROR(INDEX('Catalogue'!$B$3:$B$82,MATCH($D668,'Catalogue'!$A$3:$A$82,0)),""))</f>
        <v/>
      </c>
      <c r="I668" s="15">
        <f>IF($D668="","",IFERROR("Ø"&amp;INDEX('Catalogue'!$C$3:$C$82,MATCH($D668,'Catalogue'!$A$3:$A$82,0))&amp;" × "&amp;INDEX('Catalogue'!$D$3:$D$82,MATCH($D668,'Catalogue'!$A$3:$A$82,0)),""))</f>
        <v/>
      </c>
      <c r="J668" s="19">
        <f>IF($E668="","",IFERROR(INDEX('Stock by lot'!$G$3:$G$302,MATCH($E668,'Stock by lot'!$F$3:$F$302,0)),""))</f>
        <v/>
      </c>
      <c r="K668" s="15">
        <f>IF($E668="","",IF($J668="","Lot not in stock",IF(AND($A668&lt;&gt;"",$J668&lt;$A668),"Expired on the day","OK")))</f>
        <v/>
      </c>
      <c r="L668" s="14">
        <f>IF(OR($E668="",'Lot trace'!$B$4=""),"",IF($E668='Lot trace'!$B$4,COUNTIF($E$3:$E668,'Lot trace'!$B$4),""))</f>
        <v/>
      </c>
    </row>
    <row r="669">
      <c r="A669" s="5" t="n"/>
      <c r="B669" s="4" t="n"/>
      <c r="C669" s="18" t="n"/>
      <c r="D669" s="4" t="n"/>
      <c r="E669" s="18" t="n"/>
      <c r="F669" s="4" t="n"/>
      <c r="G669" s="4" t="n"/>
      <c r="H669" s="15">
        <f>IF($D669="","",IFERROR(INDEX('Catalogue'!$B$3:$B$82,MATCH($D669,'Catalogue'!$A$3:$A$82,0)),""))</f>
        <v/>
      </c>
      <c r="I669" s="15">
        <f>IF($D669="","",IFERROR("Ø"&amp;INDEX('Catalogue'!$C$3:$C$82,MATCH($D669,'Catalogue'!$A$3:$A$82,0))&amp;" × "&amp;INDEX('Catalogue'!$D$3:$D$82,MATCH($D669,'Catalogue'!$A$3:$A$82,0)),""))</f>
        <v/>
      </c>
      <c r="J669" s="19">
        <f>IF($E669="","",IFERROR(INDEX('Stock by lot'!$G$3:$G$302,MATCH($E669,'Stock by lot'!$F$3:$F$302,0)),""))</f>
        <v/>
      </c>
      <c r="K669" s="15">
        <f>IF($E669="","",IF($J669="","Lot not in stock",IF(AND($A669&lt;&gt;"",$J669&lt;$A669),"Expired on the day","OK")))</f>
        <v/>
      </c>
      <c r="L669" s="14">
        <f>IF(OR($E669="",'Lot trace'!$B$4=""),"",IF($E669='Lot trace'!$B$4,COUNTIF($E$3:$E669,'Lot trace'!$B$4),""))</f>
        <v/>
      </c>
    </row>
    <row r="670">
      <c r="A670" s="5" t="n"/>
      <c r="B670" s="4" t="n"/>
      <c r="C670" s="18" t="n"/>
      <c r="D670" s="4" t="n"/>
      <c r="E670" s="18" t="n"/>
      <c r="F670" s="4" t="n"/>
      <c r="G670" s="4" t="n"/>
      <c r="H670" s="15">
        <f>IF($D670="","",IFERROR(INDEX('Catalogue'!$B$3:$B$82,MATCH($D670,'Catalogue'!$A$3:$A$82,0)),""))</f>
        <v/>
      </c>
      <c r="I670" s="15">
        <f>IF($D670="","",IFERROR("Ø"&amp;INDEX('Catalogue'!$C$3:$C$82,MATCH($D670,'Catalogue'!$A$3:$A$82,0))&amp;" × "&amp;INDEX('Catalogue'!$D$3:$D$82,MATCH($D670,'Catalogue'!$A$3:$A$82,0)),""))</f>
        <v/>
      </c>
      <c r="J670" s="19">
        <f>IF($E670="","",IFERROR(INDEX('Stock by lot'!$G$3:$G$302,MATCH($E670,'Stock by lot'!$F$3:$F$302,0)),""))</f>
        <v/>
      </c>
      <c r="K670" s="15">
        <f>IF($E670="","",IF($J670="","Lot not in stock",IF(AND($A670&lt;&gt;"",$J670&lt;$A670),"Expired on the day","OK")))</f>
        <v/>
      </c>
      <c r="L670" s="14">
        <f>IF(OR($E670="",'Lot trace'!$B$4=""),"",IF($E670='Lot trace'!$B$4,COUNTIF($E$3:$E670,'Lot trace'!$B$4),""))</f>
        <v/>
      </c>
    </row>
    <row r="671">
      <c r="A671" s="5" t="n"/>
      <c r="B671" s="4" t="n"/>
      <c r="C671" s="18" t="n"/>
      <c r="D671" s="4" t="n"/>
      <c r="E671" s="18" t="n"/>
      <c r="F671" s="4" t="n"/>
      <c r="G671" s="4" t="n"/>
      <c r="H671" s="15">
        <f>IF($D671="","",IFERROR(INDEX('Catalogue'!$B$3:$B$82,MATCH($D671,'Catalogue'!$A$3:$A$82,0)),""))</f>
        <v/>
      </c>
      <c r="I671" s="15">
        <f>IF($D671="","",IFERROR("Ø"&amp;INDEX('Catalogue'!$C$3:$C$82,MATCH($D671,'Catalogue'!$A$3:$A$82,0))&amp;" × "&amp;INDEX('Catalogue'!$D$3:$D$82,MATCH($D671,'Catalogue'!$A$3:$A$82,0)),""))</f>
        <v/>
      </c>
      <c r="J671" s="19">
        <f>IF($E671="","",IFERROR(INDEX('Stock by lot'!$G$3:$G$302,MATCH($E671,'Stock by lot'!$F$3:$F$302,0)),""))</f>
        <v/>
      </c>
      <c r="K671" s="15">
        <f>IF($E671="","",IF($J671="","Lot not in stock",IF(AND($A671&lt;&gt;"",$J671&lt;$A671),"Expired on the day","OK")))</f>
        <v/>
      </c>
      <c r="L671" s="14">
        <f>IF(OR($E671="",'Lot trace'!$B$4=""),"",IF($E671='Lot trace'!$B$4,COUNTIF($E$3:$E671,'Lot trace'!$B$4),""))</f>
        <v/>
      </c>
    </row>
    <row r="672">
      <c r="A672" s="5" t="n"/>
      <c r="B672" s="4" t="n"/>
      <c r="C672" s="18" t="n"/>
      <c r="D672" s="4" t="n"/>
      <c r="E672" s="18" t="n"/>
      <c r="F672" s="4" t="n"/>
      <c r="G672" s="4" t="n"/>
      <c r="H672" s="15">
        <f>IF($D672="","",IFERROR(INDEX('Catalogue'!$B$3:$B$82,MATCH($D672,'Catalogue'!$A$3:$A$82,0)),""))</f>
        <v/>
      </c>
      <c r="I672" s="15">
        <f>IF($D672="","",IFERROR("Ø"&amp;INDEX('Catalogue'!$C$3:$C$82,MATCH($D672,'Catalogue'!$A$3:$A$82,0))&amp;" × "&amp;INDEX('Catalogue'!$D$3:$D$82,MATCH($D672,'Catalogue'!$A$3:$A$82,0)),""))</f>
        <v/>
      </c>
      <c r="J672" s="19">
        <f>IF($E672="","",IFERROR(INDEX('Stock by lot'!$G$3:$G$302,MATCH($E672,'Stock by lot'!$F$3:$F$302,0)),""))</f>
        <v/>
      </c>
      <c r="K672" s="15">
        <f>IF($E672="","",IF($J672="","Lot not in stock",IF(AND($A672&lt;&gt;"",$J672&lt;$A672),"Expired on the day","OK")))</f>
        <v/>
      </c>
      <c r="L672" s="14">
        <f>IF(OR($E672="",'Lot trace'!$B$4=""),"",IF($E672='Lot trace'!$B$4,COUNTIF($E$3:$E672,'Lot trace'!$B$4),""))</f>
        <v/>
      </c>
    </row>
    <row r="673">
      <c r="A673" s="5" t="n"/>
      <c r="B673" s="4" t="n"/>
      <c r="C673" s="18" t="n"/>
      <c r="D673" s="4" t="n"/>
      <c r="E673" s="18" t="n"/>
      <c r="F673" s="4" t="n"/>
      <c r="G673" s="4" t="n"/>
      <c r="H673" s="15">
        <f>IF($D673="","",IFERROR(INDEX('Catalogue'!$B$3:$B$82,MATCH($D673,'Catalogue'!$A$3:$A$82,0)),""))</f>
        <v/>
      </c>
      <c r="I673" s="15">
        <f>IF($D673="","",IFERROR("Ø"&amp;INDEX('Catalogue'!$C$3:$C$82,MATCH($D673,'Catalogue'!$A$3:$A$82,0))&amp;" × "&amp;INDEX('Catalogue'!$D$3:$D$82,MATCH($D673,'Catalogue'!$A$3:$A$82,0)),""))</f>
        <v/>
      </c>
      <c r="J673" s="19">
        <f>IF($E673="","",IFERROR(INDEX('Stock by lot'!$G$3:$G$302,MATCH($E673,'Stock by lot'!$F$3:$F$302,0)),""))</f>
        <v/>
      </c>
      <c r="K673" s="15">
        <f>IF($E673="","",IF($J673="","Lot not in stock",IF(AND($A673&lt;&gt;"",$J673&lt;$A673),"Expired on the day","OK")))</f>
        <v/>
      </c>
      <c r="L673" s="14">
        <f>IF(OR($E673="",'Lot trace'!$B$4=""),"",IF($E673='Lot trace'!$B$4,COUNTIF($E$3:$E673,'Lot trace'!$B$4),""))</f>
        <v/>
      </c>
    </row>
    <row r="674">
      <c r="A674" s="5" t="n"/>
      <c r="B674" s="4" t="n"/>
      <c r="C674" s="18" t="n"/>
      <c r="D674" s="4" t="n"/>
      <c r="E674" s="18" t="n"/>
      <c r="F674" s="4" t="n"/>
      <c r="G674" s="4" t="n"/>
      <c r="H674" s="15">
        <f>IF($D674="","",IFERROR(INDEX('Catalogue'!$B$3:$B$82,MATCH($D674,'Catalogue'!$A$3:$A$82,0)),""))</f>
        <v/>
      </c>
      <c r="I674" s="15">
        <f>IF($D674="","",IFERROR("Ø"&amp;INDEX('Catalogue'!$C$3:$C$82,MATCH($D674,'Catalogue'!$A$3:$A$82,0))&amp;" × "&amp;INDEX('Catalogue'!$D$3:$D$82,MATCH($D674,'Catalogue'!$A$3:$A$82,0)),""))</f>
        <v/>
      </c>
      <c r="J674" s="19">
        <f>IF($E674="","",IFERROR(INDEX('Stock by lot'!$G$3:$G$302,MATCH($E674,'Stock by lot'!$F$3:$F$302,0)),""))</f>
        <v/>
      </c>
      <c r="K674" s="15">
        <f>IF($E674="","",IF($J674="","Lot not in stock",IF(AND($A674&lt;&gt;"",$J674&lt;$A674),"Expired on the day","OK")))</f>
        <v/>
      </c>
      <c r="L674" s="14">
        <f>IF(OR($E674="",'Lot trace'!$B$4=""),"",IF($E674='Lot trace'!$B$4,COUNTIF($E$3:$E674,'Lot trace'!$B$4),""))</f>
        <v/>
      </c>
    </row>
    <row r="675">
      <c r="A675" s="5" t="n"/>
      <c r="B675" s="4" t="n"/>
      <c r="C675" s="18" t="n"/>
      <c r="D675" s="4" t="n"/>
      <c r="E675" s="18" t="n"/>
      <c r="F675" s="4" t="n"/>
      <c r="G675" s="4" t="n"/>
      <c r="H675" s="15">
        <f>IF($D675="","",IFERROR(INDEX('Catalogue'!$B$3:$B$82,MATCH($D675,'Catalogue'!$A$3:$A$82,0)),""))</f>
        <v/>
      </c>
      <c r="I675" s="15">
        <f>IF($D675="","",IFERROR("Ø"&amp;INDEX('Catalogue'!$C$3:$C$82,MATCH($D675,'Catalogue'!$A$3:$A$82,0))&amp;" × "&amp;INDEX('Catalogue'!$D$3:$D$82,MATCH($D675,'Catalogue'!$A$3:$A$82,0)),""))</f>
        <v/>
      </c>
      <c r="J675" s="19">
        <f>IF($E675="","",IFERROR(INDEX('Stock by lot'!$G$3:$G$302,MATCH($E675,'Stock by lot'!$F$3:$F$302,0)),""))</f>
        <v/>
      </c>
      <c r="K675" s="15">
        <f>IF($E675="","",IF($J675="","Lot not in stock",IF(AND($A675&lt;&gt;"",$J675&lt;$A675),"Expired on the day","OK")))</f>
        <v/>
      </c>
      <c r="L675" s="14">
        <f>IF(OR($E675="",'Lot trace'!$B$4=""),"",IF($E675='Lot trace'!$B$4,COUNTIF($E$3:$E675,'Lot trace'!$B$4),""))</f>
        <v/>
      </c>
    </row>
    <row r="676">
      <c r="A676" s="5" t="n"/>
      <c r="B676" s="4" t="n"/>
      <c r="C676" s="18" t="n"/>
      <c r="D676" s="4" t="n"/>
      <c r="E676" s="18" t="n"/>
      <c r="F676" s="4" t="n"/>
      <c r="G676" s="4" t="n"/>
      <c r="H676" s="15">
        <f>IF($D676="","",IFERROR(INDEX('Catalogue'!$B$3:$B$82,MATCH($D676,'Catalogue'!$A$3:$A$82,0)),""))</f>
        <v/>
      </c>
      <c r="I676" s="15">
        <f>IF($D676="","",IFERROR("Ø"&amp;INDEX('Catalogue'!$C$3:$C$82,MATCH($D676,'Catalogue'!$A$3:$A$82,0))&amp;" × "&amp;INDEX('Catalogue'!$D$3:$D$82,MATCH($D676,'Catalogue'!$A$3:$A$82,0)),""))</f>
        <v/>
      </c>
      <c r="J676" s="19">
        <f>IF($E676="","",IFERROR(INDEX('Stock by lot'!$G$3:$G$302,MATCH($E676,'Stock by lot'!$F$3:$F$302,0)),""))</f>
        <v/>
      </c>
      <c r="K676" s="15">
        <f>IF($E676="","",IF($J676="","Lot not in stock",IF(AND($A676&lt;&gt;"",$J676&lt;$A676),"Expired on the day","OK")))</f>
        <v/>
      </c>
      <c r="L676" s="14">
        <f>IF(OR($E676="",'Lot trace'!$B$4=""),"",IF($E676='Lot trace'!$B$4,COUNTIF($E$3:$E676,'Lot trace'!$B$4),""))</f>
        <v/>
      </c>
    </row>
    <row r="677">
      <c r="A677" s="5" t="n"/>
      <c r="B677" s="4" t="n"/>
      <c r="C677" s="18" t="n"/>
      <c r="D677" s="4" t="n"/>
      <c r="E677" s="18" t="n"/>
      <c r="F677" s="4" t="n"/>
      <c r="G677" s="4" t="n"/>
      <c r="H677" s="15">
        <f>IF($D677="","",IFERROR(INDEX('Catalogue'!$B$3:$B$82,MATCH($D677,'Catalogue'!$A$3:$A$82,0)),""))</f>
        <v/>
      </c>
      <c r="I677" s="15">
        <f>IF($D677="","",IFERROR("Ø"&amp;INDEX('Catalogue'!$C$3:$C$82,MATCH($D677,'Catalogue'!$A$3:$A$82,0))&amp;" × "&amp;INDEX('Catalogue'!$D$3:$D$82,MATCH($D677,'Catalogue'!$A$3:$A$82,0)),""))</f>
        <v/>
      </c>
      <c r="J677" s="19">
        <f>IF($E677="","",IFERROR(INDEX('Stock by lot'!$G$3:$G$302,MATCH($E677,'Stock by lot'!$F$3:$F$302,0)),""))</f>
        <v/>
      </c>
      <c r="K677" s="15">
        <f>IF($E677="","",IF($J677="","Lot not in stock",IF(AND($A677&lt;&gt;"",$J677&lt;$A677),"Expired on the day","OK")))</f>
        <v/>
      </c>
      <c r="L677" s="14">
        <f>IF(OR($E677="",'Lot trace'!$B$4=""),"",IF($E677='Lot trace'!$B$4,COUNTIF($E$3:$E677,'Lot trace'!$B$4),""))</f>
        <v/>
      </c>
    </row>
    <row r="678">
      <c r="A678" s="5" t="n"/>
      <c r="B678" s="4" t="n"/>
      <c r="C678" s="18" t="n"/>
      <c r="D678" s="4" t="n"/>
      <c r="E678" s="18" t="n"/>
      <c r="F678" s="4" t="n"/>
      <c r="G678" s="4" t="n"/>
      <c r="H678" s="15">
        <f>IF($D678="","",IFERROR(INDEX('Catalogue'!$B$3:$B$82,MATCH($D678,'Catalogue'!$A$3:$A$82,0)),""))</f>
        <v/>
      </c>
      <c r="I678" s="15">
        <f>IF($D678="","",IFERROR("Ø"&amp;INDEX('Catalogue'!$C$3:$C$82,MATCH($D678,'Catalogue'!$A$3:$A$82,0))&amp;" × "&amp;INDEX('Catalogue'!$D$3:$D$82,MATCH($D678,'Catalogue'!$A$3:$A$82,0)),""))</f>
        <v/>
      </c>
      <c r="J678" s="19">
        <f>IF($E678="","",IFERROR(INDEX('Stock by lot'!$G$3:$G$302,MATCH($E678,'Stock by lot'!$F$3:$F$302,0)),""))</f>
        <v/>
      </c>
      <c r="K678" s="15">
        <f>IF($E678="","",IF($J678="","Lot not in stock",IF(AND($A678&lt;&gt;"",$J678&lt;$A678),"Expired on the day","OK")))</f>
        <v/>
      </c>
      <c r="L678" s="14">
        <f>IF(OR($E678="",'Lot trace'!$B$4=""),"",IF($E678='Lot trace'!$B$4,COUNTIF($E$3:$E678,'Lot trace'!$B$4),""))</f>
        <v/>
      </c>
    </row>
    <row r="679">
      <c r="A679" s="5" t="n"/>
      <c r="B679" s="4" t="n"/>
      <c r="C679" s="18" t="n"/>
      <c r="D679" s="4" t="n"/>
      <c r="E679" s="18" t="n"/>
      <c r="F679" s="4" t="n"/>
      <c r="G679" s="4" t="n"/>
      <c r="H679" s="15">
        <f>IF($D679="","",IFERROR(INDEX('Catalogue'!$B$3:$B$82,MATCH($D679,'Catalogue'!$A$3:$A$82,0)),""))</f>
        <v/>
      </c>
      <c r="I679" s="15">
        <f>IF($D679="","",IFERROR("Ø"&amp;INDEX('Catalogue'!$C$3:$C$82,MATCH($D679,'Catalogue'!$A$3:$A$82,0))&amp;" × "&amp;INDEX('Catalogue'!$D$3:$D$82,MATCH($D679,'Catalogue'!$A$3:$A$82,0)),""))</f>
        <v/>
      </c>
      <c r="J679" s="19">
        <f>IF($E679="","",IFERROR(INDEX('Stock by lot'!$G$3:$G$302,MATCH($E679,'Stock by lot'!$F$3:$F$302,0)),""))</f>
        <v/>
      </c>
      <c r="K679" s="15">
        <f>IF($E679="","",IF($J679="","Lot not in stock",IF(AND($A679&lt;&gt;"",$J679&lt;$A679),"Expired on the day","OK")))</f>
        <v/>
      </c>
      <c r="L679" s="14">
        <f>IF(OR($E679="",'Lot trace'!$B$4=""),"",IF($E679='Lot trace'!$B$4,COUNTIF($E$3:$E679,'Lot trace'!$B$4),""))</f>
        <v/>
      </c>
    </row>
    <row r="680">
      <c r="A680" s="5" t="n"/>
      <c r="B680" s="4" t="n"/>
      <c r="C680" s="18" t="n"/>
      <c r="D680" s="4" t="n"/>
      <c r="E680" s="18" t="n"/>
      <c r="F680" s="4" t="n"/>
      <c r="G680" s="4" t="n"/>
      <c r="H680" s="15">
        <f>IF($D680="","",IFERROR(INDEX('Catalogue'!$B$3:$B$82,MATCH($D680,'Catalogue'!$A$3:$A$82,0)),""))</f>
        <v/>
      </c>
      <c r="I680" s="15">
        <f>IF($D680="","",IFERROR("Ø"&amp;INDEX('Catalogue'!$C$3:$C$82,MATCH($D680,'Catalogue'!$A$3:$A$82,0))&amp;" × "&amp;INDEX('Catalogue'!$D$3:$D$82,MATCH($D680,'Catalogue'!$A$3:$A$82,0)),""))</f>
        <v/>
      </c>
      <c r="J680" s="19">
        <f>IF($E680="","",IFERROR(INDEX('Stock by lot'!$G$3:$G$302,MATCH($E680,'Stock by lot'!$F$3:$F$302,0)),""))</f>
        <v/>
      </c>
      <c r="K680" s="15">
        <f>IF($E680="","",IF($J680="","Lot not in stock",IF(AND($A680&lt;&gt;"",$J680&lt;$A680),"Expired on the day","OK")))</f>
        <v/>
      </c>
      <c r="L680" s="14">
        <f>IF(OR($E680="",'Lot trace'!$B$4=""),"",IF($E680='Lot trace'!$B$4,COUNTIF($E$3:$E680,'Lot trace'!$B$4),""))</f>
        <v/>
      </c>
    </row>
    <row r="681">
      <c r="A681" s="5" t="n"/>
      <c r="B681" s="4" t="n"/>
      <c r="C681" s="18" t="n"/>
      <c r="D681" s="4" t="n"/>
      <c r="E681" s="18" t="n"/>
      <c r="F681" s="4" t="n"/>
      <c r="G681" s="4" t="n"/>
      <c r="H681" s="15">
        <f>IF($D681="","",IFERROR(INDEX('Catalogue'!$B$3:$B$82,MATCH($D681,'Catalogue'!$A$3:$A$82,0)),""))</f>
        <v/>
      </c>
      <c r="I681" s="15">
        <f>IF($D681="","",IFERROR("Ø"&amp;INDEX('Catalogue'!$C$3:$C$82,MATCH($D681,'Catalogue'!$A$3:$A$82,0))&amp;" × "&amp;INDEX('Catalogue'!$D$3:$D$82,MATCH($D681,'Catalogue'!$A$3:$A$82,0)),""))</f>
        <v/>
      </c>
      <c r="J681" s="19">
        <f>IF($E681="","",IFERROR(INDEX('Stock by lot'!$G$3:$G$302,MATCH($E681,'Stock by lot'!$F$3:$F$302,0)),""))</f>
        <v/>
      </c>
      <c r="K681" s="15">
        <f>IF($E681="","",IF($J681="","Lot not in stock",IF(AND($A681&lt;&gt;"",$J681&lt;$A681),"Expired on the day","OK")))</f>
        <v/>
      </c>
      <c r="L681" s="14">
        <f>IF(OR($E681="",'Lot trace'!$B$4=""),"",IF($E681='Lot trace'!$B$4,COUNTIF($E$3:$E681,'Lot trace'!$B$4),""))</f>
        <v/>
      </c>
    </row>
    <row r="682">
      <c r="A682" s="5" t="n"/>
      <c r="B682" s="4" t="n"/>
      <c r="C682" s="18" t="n"/>
      <c r="D682" s="4" t="n"/>
      <c r="E682" s="18" t="n"/>
      <c r="F682" s="4" t="n"/>
      <c r="G682" s="4" t="n"/>
      <c r="H682" s="15">
        <f>IF($D682="","",IFERROR(INDEX('Catalogue'!$B$3:$B$82,MATCH($D682,'Catalogue'!$A$3:$A$82,0)),""))</f>
        <v/>
      </c>
      <c r="I682" s="15">
        <f>IF($D682="","",IFERROR("Ø"&amp;INDEX('Catalogue'!$C$3:$C$82,MATCH($D682,'Catalogue'!$A$3:$A$82,0))&amp;" × "&amp;INDEX('Catalogue'!$D$3:$D$82,MATCH($D682,'Catalogue'!$A$3:$A$82,0)),""))</f>
        <v/>
      </c>
      <c r="J682" s="19">
        <f>IF($E682="","",IFERROR(INDEX('Stock by lot'!$G$3:$G$302,MATCH($E682,'Stock by lot'!$F$3:$F$302,0)),""))</f>
        <v/>
      </c>
      <c r="K682" s="15">
        <f>IF($E682="","",IF($J682="","Lot not in stock",IF(AND($A682&lt;&gt;"",$J682&lt;$A682),"Expired on the day","OK")))</f>
        <v/>
      </c>
      <c r="L682" s="14">
        <f>IF(OR($E682="",'Lot trace'!$B$4=""),"",IF($E682='Lot trace'!$B$4,COUNTIF($E$3:$E682,'Lot trace'!$B$4),""))</f>
        <v/>
      </c>
    </row>
    <row r="683">
      <c r="A683" s="5" t="n"/>
      <c r="B683" s="4" t="n"/>
      <c r="C683" s="18" t="n"/>
      <c r="D683" s="4" t="n"/>
      <c r="E683" s="18" t="n"/>
      <c r="F683" s="4" t="n"/>
      <c r="G683" s="4" t="n"/>
      <c r="H683" s="15">
        <f>IF($D683="","",IFERROR(INDEX('Catalogue'!$B$3:$B$82,MATCH($D683,'Catalogue'!$A$3:$A$82,0)),""))</f>
        <v/>
      </c>
      <c r="I683" s="15">
        <f>IF($D683="","",IFERROR("Ø"&amp;INDEX('Catalogue'!$C$3:$C$82,MATCH($D683,'Catalogue'!$A$3:$A$82,0))&amp;" × "&amp;INDEX('Catalogue'!$D$3:$D$82,MATCH($D683,'Catalogue'!$A$3:$A$82,0)),""))</f>
        <v/>
      </c>
      <c r="J683" s="19">
        <f>IF($E683="","",IFERROR(INDEX('Stock by lot'!$G$3:$G$302,MATCH($E683,'Stock by lot'!$F$3:$F$302,0)),""))</f>
        <v/>
      </c>
      <c r="K683" s="15">
        <f>IF($E683="","",IF($J683="","Lot not in stock",IF(AND($A683&lt;&gt;"",$J683&lt;$A683),"Expired on the day","OK")))</f>
        <v/>
      </c>
      <c r="L683" s="14">
        <f>IF(OR($E683="",'Lot trace'!$B$4=""),"",IF($E683='Lot trace'!$B$4,COUNTIF($E$3:$E683,'Lot trace'!$B$4),""))</f>
        <v/>
      </c>
    </row>
    <row r="684">
      <c r="A684" s="5" t="n"/>
      <c r="B684" s="4" t="n"/>
      <c r="C684" s="18" t="n"/>
      <c r="D684" s="4" t="n"/>
      <c r="E684" s="18" t="n"/>
      <c r="F684" s="4" t="n"/>
      <c r="G684" s="4" t="n"/>
      <c r="H684" s="15">
        <f>IF($D684="","",IFERROR(INDEX('Catalogue'!$B$3:$B$82,MATCH($D684,'Catalogue'!$A$3:$A$82,0)),""))</f>
        <v/>
      </c>
      <c r="I684" s="15">
        <f>IF($D684="","",IFERROR("Ø"&amp;INDEX('Catalogue'!$C$3:$C$82,MATCH($D684,'Catalogue'!$A$3:$A$82,0))&amp;" × "&amp;INDEX('Catalogue'!$D$3:$D$82,MATCH($D684,'Catalogue'!$A$3:$A$82,0)),""))</f>
        <v/>
      </c>
      <c r="J684" s="19">
        <f>IF($E684="","",IFERROR(INDEX('Stock by lot'!$G$3:$G$302,MATCH($E684,'Stock by lot'!$F$3:$F$302,0)),""))</f>
        <v/>
      </c>
      <c r="K684" s="15">
        <f>IF($E684="","",IF($J684="","Lot not in stock",IF(AND($A684&lt;&gt;"",$J684&lt;$A684),"Expired on the day","OK")))</f>
        <v/>
      </c>
      <c r="L684" s="14">
        <f>IF(OR($E684="",'Lot trace'!$B$4=""),"",IF($E684='Lot trace'!$B$4,COUNTIF($E$3:$E684,'Lot trace'!$B$4),""))</f>
        <v/>
      </c>
    </row>
    <row r="685">
      <c r="A685" s="5" t="n"/>
      <c r="B685" s="4" t="n"/>
      <c r="C685" s="18" t="n"/>
      <c r="D685" s="4" t="n"/>
      <c r="E685" s="18" t="n"/>
      <c r="F685" s="4" t="n"/>
      <c r="G685" s="4" t="n"/>
      <c r="H685" s="15">
        <f>IF($D685="","",IFERROR(INDEX('Catalogue'!$B$3:$B$82,MATCH($D685,'Catalogue'!$A$3:$A$82,0)),""))</f>
        <v/>
      </c>
      <c r="I685" s="15">
        <f>IF($D685="","",IFERROR("Ø"&amp;INDEX('Catalogue'!$C$3:$C$82,MATCH($D685,'Catalogue'!$A$3:$A$82,0))&amp;" × "&amp;INDEX('Catalogue'!$D$3:$D$82,MATCH($D685,'Catalogue'!$A$3:$A$82,0)),""))</f>
        <v/>
      </c>
      <c r="J685" s="19">
        <f>IF($E685="","",IFERROR(INDEX('Stock by lot'!$G$3:$G$302,MATCH($E685,'Stock by lot'!$F$3:$F$302,0)),""))</f>
        <v/>
      </c>
      <c r="K685" s="15">
        <f>IF($E685="","",IF($J685="","Lot not in stock",IF(AND($A685&lt;&gt;"",$J685&lt;$A685),"Expired on the day","OK")))</f>
        <v/>
      </c>
      <c r="L685" s="14">
        <f>IF(OR($E685="",'Lot trace'!$B$4=""),"",IF($E685='Lot trace'!$B$4,COUNTIF($E$3:$E685,'Lot trace'!$B$4),""))</f>
        <v/>
      </c>
    </row>
    <row r="686">
      <c r="A686" s="5" t="n"/>
      <c r="B686" s="4" t="n"/>
      <c r="C686" s="18" t="n"/>
      <c r="D686" s="4" t="n"/>
      <c r="E686" s="18" t="n"/>
      <c r="F686" s="4" t="n"/>
      <c r="G686" s="4" t="n"/>
      <c r="H686" s="15">
        <f>IF($D686="","",IFERROR(INDEX('Catalogue'!$B$3:$B$82,MATCH($D686,'Catalogue'!$A$3:$A$82,0)),""))</f>
        <v/>
      </c>
      <c r="I686" s="15">
        <f>IF($D686="","",IFERROR("Ø"&amp;INDEX('Catalogue'!$C$3:$C$82,MATCH($D686,'Catalogue'!$A$3:$A$82,0))&amp;" × "&amp;INDEX('Catalogue'!$D$3:$D$82,MATCH($D686,'Catalogue'!$A$3:$A$82,0)),""))</f>
        <v/>
      </c>
      <c r="J686" s="19">
        <f>IF($E686="","",IFERROR(INDEX('Stock by lot'!$G$3:$G$302,MATCH($E686,'Stock by lot'!$F$3:$F$302,0)),""))</f>
        <v/>
      </c>
      <c r="K686" s="15">
        <f>IF($E686="","",IF($J686="","Lot not in stock",IF(AND($A686&lt;&gt;"",$J686&lt;$A686),"Expired on the day","OK")))</f>
        <v/>
      </c>
      <c r="L686" s="14">
        <f>IF(OR($E686="",'Lot trace'!$B$4=""),"",IF($E686='Lot trace'!$B$4,COUNTIF($E$3:$E686,'Lot trace'!$B$4),""))</f>
        <v/>
      </c>
    </row>
    <row r="687">
      <c r="A687" s="5" t="n"/>
      <c r="B687" s="4" t="n"/>
      <c r="C687" s="18" t="n"/>
      <c r="D687" s="4" t="n"/>
      <c r="E687" s="18" t="n"/>
      <c r="F687" s="4" t="n"/>
      <c r="G687" s="4" t="n"/>
      <c r="H687" s="15">
        <f>IF($D687="","",IFERROR(INDEX('Catalogue'!$B$3:$B$82,MATCH($D687,'Catalogue'!$A$3:$A$82,0)),""))</f>
        <v/>
      </c>
      <c r="I687" s="15">
        <f>IF($D687="","",IFERROR("Ø"&amp;INDEX('Catalogue'!$C$3:$C$82,MATCH($D687,'Catalogue'!$A$3:$A$82,0))&amp;" × "&amp;INDEX('Catalogue'!$D$3:$D$82,MATCH($D687,'Catalogue'!$A$3:$A$82,0)),""))</f>
        <v/>
      </c>
      <c r="J687" s="19">
        <f>IF($E687="","",IFERROR(INDEX('Stock by lot'!$G$3:$G$302,MATCH($E687,'Stock by lot'!$F$3:$F$302,0)),""))</f>
        <v/>
      </c>
      <c r="K687" s="15">
        <f>IF($E687="","",IF($J687="","Lot not in stock",IF(AND($A687&lt;&gt;"",$J687&lt;$A687),"Expired on the day","OK")))</f>
        <v/>
      </c>
      <c r="L687" s="14">
        <f>IF(OR($E687="",'Lot trace'!$B$4=""),"",IF($E687='Lot trace'!$B$4,COUNTIF($E$3:$E687,'Lot trace'!$B$4),""))</f>
        <v/>
      </c>
    </row>
    <row r="688">
      <c r="A688" s="5" t="n"/>
      <c r="B688" s="4" t="n"/>
      <c r="C688" s="18" t="n"/>
      <c r="D688" s="4" t="n"/>
      <c r="E688" s="18" t="n"/>
      <c r="F688" s="4" t="n"/>
      <c r="G688" s="4" t="n"/>
      <c r="H688" s="15">
        <f>IF($D688="","",IFERROR(INDEX('Catalogue'!$B$3:$B$82,MATCH($D688,'Catalogue'!$A$3:$A$82,0)),""))</f>
        <v/>
      </c>
      <c r="I688" s="15">
        <f>IF($D688="","",IFERROR("Ø"&amp;INDEX('Catalogue'!$C$3:$C$82,MATCH($D688,'Catalogue'!$A$3:$A$82,0))&amp;" × "&amp;INDEX('Catalogue'!$D$3:$D$82,MATCH($D688,'Catalogue'!$A$3:$A$82,0)),""))</f>
        <v/>
      </c>
      <c r="J688" s="19">
        <f>IF($E688="","",IFERROR(INDEX('Stock by lot'!$G$3:$G$302,MATCH($E688,'Stock by lot'!$F$3:$F$302,0)),""))</f>
        <v/>
      </c>
      <c r="K688" s="15">
        <f>IF($E688="","",IF($J688="","Lot not in stock",IF(AND($A688&lt;&gt;"",$J688&lt;$A688),"Expired on the day","OK")))</f>
        <v/>
      </c>
      <c r="L688" s="14">
        <f>IF(OR($E688="",'Lot trace'!$B$4=""),"",IF($E688='Lot trace'!$B$4,COUNTIF($E$3:$E688,'Lot trace'!$B$4),""))</f>
        <v/>
      </c>
    </row>
    <row r="689">
      <c r="A689" s="5" t="n"/>
      <c r="B689" s="4" t="n"/>
      <c r="C689" s="18" t="n"/>
      <c r="D689" s="4" t="n"/>
      <c r="E689" s="18" t="n"/>
      <c r="F689" s="4" t="n"/>
      <c r="G689" s="4" t="n"/>
      <c r="H689" s="15">
        <f>IF($D689="","",IFERROR(INDEX('Catalogue'!$B$3:$B$82,MATCH($D689,'Catalogue'!$A$3:$A$82,0)),""))</f>
        <v/>
      </c>
      <c r="I689" s="15">
        <f>IF($D689="","",IFERROR("Ø"&amp;INDEX('Catalogue'!$C$3:$C$82,MATCH($D689,'Catalogue'!$A$3:$A$82,0))&amp;" × "&amp;INDEX('Catalogue'!$D$3:$D$82,MATCH($D689,'Catalogue'!$A$3:$A$82,0)),""))</f>
        <v/>
      </c>
      <c r="J689" s="19">
        <f>IF($E689="","",IFERROR(INDEX('Stock by lot'!$G$3:$G$302,MATCH($E689,'Stock by lot'!$F$3:$F$302,0)),""))</f>
        <v/>
      </c>
      <c r="K689" s="15">
        <f>IF($E689="","",IF($J689="","Lot not in stock",IF(AND($A689&lt;&gt;"",$J689&lt;$A689),"Expired on the day","OK")))</f>
        <v/>
      </c>
      <c r="L689" s="14">
        <f>IF(OR($E689="",'Lot trace'!$B$4=""),"",IF($E689='Lot trace'!$B$4,COUNTIF($E$3:$E689,'Lot trace'!$B$4),""))</f>
        <v/>
      </c>
    </row>
    <row r="690">
      <c r="A690" s="5" t="n"/>
      <c r="B690" s="4" t="n"/>
      <c r="C690" s="18" t="n"/>
      <c r="D690" s="4" t="n"/>
      <c r="E690" s="18" t="n"/>
      <c r="F690" s="4" t="n"/>
      <c r="G690" s="4" t="n"/>
      <c r="H690" s="15">
        <f>IF($D690="","",IFERROR(INDEX('Catalogue'!$B$3:$B$82,MATCH($D690,'Catalogue'!$A$3:$A$82,0)),""))</f>
        <v/>
      </c>
      <c r="I690" s="15">
        <f>IF($D690="","",IFERROR("Ø"&amp;INDEX('Catalogue'!$C$3:$C$82,MATCH($D690,'Catalogue'!$A$3:$A$82,0))&amp;" × "&amp;INDEX('Catalogue'!$D$3:$D$82,MATCH($D690,'Catalogue'!$A$3:$A$82,0)),""))</f>
        <v/>
      </c>
      <c r="J690" s="19">
        <f>IF($E690="","",IFERROR(INDEX('Stock by lot'!$G$3:$G$302,MATCH($E690,'Stock by lot'!$F$3:$F$302,0)),""))</f>
        <v/>
      </c>
      <c r="K690" s="15">
        <f>IF($E690="","",IF($J690="","Lot not in stock",IF(AND($A690&lt;&gt;"",$J690&lt;$A690),"Expired on the day","OK")))</f>
        <v/>
      </c>
      <c r="L690" s="14">
        <f>IF(OR($E690="",'Lot trace'!$B$4=""),"",IF($E690='Lot trace'!$B$4,COUNTIF($E$3:$E690,'Lot trace'!$B$4),""))</f>
        <v/>
      </c>
    </row>
    <row r="691">
      <c r="A691" s="5" t="n"/>
      <c r="B691" s="4" t="n"/>
      <c r="C691" s="18" t="n"/>
      <c r="D691" s="4" t="n"/>
      <c r="E691" s="18" t="n"/>
      <c r="F691" s="4" t="n"/>
      <c r="G691" s="4" t="n"/>
      <c r="H691" s="15">
        <f>IF($D691="","",IFERROR(INDEX('Catalogue'!$B$3:$B$82,MATCH($D691,'Catalogue'!$A$3:$A$82,0)),""))</f>
        <v/>
      </c>
      <c r="I691" s="15">
        <f>IF($D691="","",IFERROR("Ø"&amp;INDEX('Catalogue'!$C$3:$C$82,MATCH($D691,'Catalogue'!$A$3:$A$82,0))&amp;" × "&amp;INDEX('Catalogue'!$D$3:$D$82,MATCH($D691,'Catalogue'!$A$3:$A$82,0)),""))</f>
        <v/>
      </c>
      <c r="J691" s="19">
        <f>IF($E691="","",IFERROR(INDEX('Stock by lot'!$G$3:$G$302,MATCH($E691,'Stock by lot'!$F$3:$F$302,0)),""))</f>
        <v/>
      </c>
      <c r="K691" s="15">
        <f>IF($E691="","",IF($J691="","Lot not in stock",IF(AND($A691&lt;&gt;"",$J691&lt;$A691),"Expired on the day","OK")))</f>
        <v/>
      </c>
      <c r="L691" s="14">
        <f>IF(OR($E691="",'Lot trace'!$B$4=""),"",IF($E691='Lot trace'!$B$4,COUNTIF($E$3:$E691,'Lot trace'!$B$4),""))</f>
        <v/>
      </c>
    </row>
    <row r="692">
      <c r="A692" s="5" t="n"/>
      <c r="B692" s="4" t="n"/>
      <c r="C692" s="18" t="n"/>
      <c r="D692" s="4" t="n"/>
      <c r="E692" s="18" t="n"/>
      <c r="F692" s="4" t="n"/>
      <c r="G692" s="4" t="n"/>
      <c r="H692" s="15">
        <f>IF($D692="","",IFERROR(INDEX('Catalogue'!$B$3:$B$82,MATCH($D692,'Catalogue'!$A$3:$A$82,0)),""))</f>
        <v/>
      </c>
      <c r="I692" s="15">
        <f>IF($D692="","",IFERROR("Ø"&amp;INDEX('Catalogue'!$C$3:$C$82,MATCH($D692,'Catalogue'!$A$3:$A$82,0))&amp;" × "&amp;INDEX('Catalogue'!$D$3:$D$82,MATCH($D692,'Catalogue'!$A$3:$A$82,0)),""))</f>
        <v/>
      </c>
      <c r="J692" s="19">
        <f>IF($E692="","",IFERROR(INDEX('Stock by lot'!$G$3:$G$302,MATCH($E692,'Stock by lot'!$F$3:$F$302,0)),""))</f>
        <v/>
      </c>
      <c r="K692" s="15">
        <f>IF($E692="","",IF($J692="","Lot not in stock",IF(AND($A692&lt;&gt;"",$J692&lt;$A692),"Expired on the day","OK")))</f>
        <v/>
      </c>
      <c r="L692" s="14">
        <f>IF(OR($E692="",'Lot trace'!$B$4=""),"",IF($E692='Lot trace'!$B$4,COUNTIF($E$3:$E692,'Lot trace'!$B$4),""))</f>
        <v/>
      </c>
    </row>
    <row r="693">
      <c r="A693" s="5" t="n"/>
      <c r="B693" s="4" t="n"/>
      <c r="C693" s="18" t="n"/>
      <c r="D693" s="4" t="n"/>
      <c r="E693" s="18" t="n"/>
      <c r="F693" s="4" t="n"/>
      <c r="G693" s="4" t="n"/>
      <c r="H693" s="15">
        <f>IF($D693="","",IFERROR(INDEX('Catalogue'!$B$3:$B$82,MATCH($D693,'Catalogue'!$A$3:$A$82,0)),""))</f>
        <v/>
      </c>
      <c r="I693" s="15">
        <f>IF($D693="","",IFERROR("Ø"&amp;INDEX('Catalogue'!$C$3:$C$82,MATCH($D693,'Catalogue'!$A$3:$A$82,0))&amp;" × "&amp;INDEX('Catalogue'!$D$3:$D$82,MATCH($D693,'Catalogue'!$A$3:$A$82,0)),""))</f>
        <v/>
      </c>
      <c r="J693" s="19">
        <f>IF($E693="","",IFERROR(INDEX('Stock by lot'!$G$3:$G$302,MATCH($E693,'Stock by lot'!$F$3:$F$302,0)),""))</f>
        <v/>
      </c>
      <c r="K693" s="15">
        <f>IF($E693="","",IF($J693="","Lot not in stock",IF(AND($A693&lt;&gt;"",$J693&lt;$A693),"Expired on the day","OK")))</f>
        <v/>
      </c>
      <c r="L693" s="14">
        <f>IF(OR($E693="",'Lot trace'!$B$4=""),"",IF($E693='Lot trace'!$B$4,COUNTIF($E$3:$E693,'Lot trace'!$B$4),""))</f>
        <v/>
      </c>
    </row>
    <row r="694">
      <c r="A694" s="5" t="n"/>
      <c r="B694" s="4" t="n"/>
      <c r="C694" s="18" t="n"/>
      <c r="D694" s="4" t="n"/>
      <c r="E694" s="18" t="n"/>
      <c r="F694" s="4" t="n"/>
      <c r="G694" s="4" t="n"/>
      <c r="H694" s="15">
        <f>IF($D694="","",IFERROR(INDEX('Catalogue'!$B$3:$B$82,MATCH($D694,'Catalogue'!$A$3:$A$82,0)),""))</f>
        <v/>
      </c>
      <c r="I694" s="15">
        <f>IF($D694="","",IFERROR("Ø"&amp;INDEX('Catalogue'!$C$3:$C$82,MATCH($D694,'Catalogue'!$A$3:$A$82,0))&amp;" × "&amp;INDEX('Catalogue'!$D$3:$D$82,MATCH($D694,'Catalogue'!$A$3:$A$82,0)),""))</f>
        <v/>
      </c>
      <c r="J694" s="19">
        <f>IF($E694="","",IFERROR(INDEX('Stock by lot'!$G$3:$G$302,MATCH($E694,'Stock by lot'!$F$3:$F$302,0)),""))</f>
        <v/>
      </c>
      <c r="K694" s="15">
        <f>IF($E694="","",IF($J694="","Lot not in stock",IF(AND($A694&lt;&gt;"",$J694&lt;$A694),"Expired on the day","OK")))</f>
        <v/>
      </c>
      <c r="L694" s="14">
        <f>IF(OR($E694="",'Lot trace'!$B$4=""),"",IF($E694='Lot trace'!$B$4,COUNTIF($E$3:$E694,'Lot trace'!$B$4),""))</f>
        <v/>
      </c>
    </row>
    <row r="695">
      <c r="A695" s="5" t="n"/>
      <c r="B695" s="4" t="n"/>
      <c r="C695" s="18" t="n"/>
      <c r="D695" s="4" t="n"/>
      <c r="E695" s="18" t="n"/>
      <c r="F695" s="4" t="n"/>
      <c r="G695" s="4" t="n"/>
      <c r="H695" s="15">
        <f>IF($D695="","",IFERROR(INDEX('Catalogue'!$B$3:$B$82,MATCH($D695,'Catalogue'!$A$3:$A$82,0)),""))</f>
        <v/>
      </c>
      <c r="I695" s="15">
        <f>IF($D695="","",IFERROR("Ø"&amp;INDEX('Catalogue'!$C$3:$C$82,MATCH($D695,'Catalogue'!$A$3:$A$82,0))&amp;" × "&amp;INDEX('Catalogue'!$D$3:$D$82,MATCH($D695,'Catalogue'!$A$3:$A$82,0)),""))</f>
        <v/>
      </c>
      <c r="J695" s="19">
        <f>IF($E695="","",IFERROR(INDEX('Stock by lot'!$G$3:$G$302,MATCH($E695,'Stock by lot'!$F$3:$F$302,0)),""))</f>
        <v/>
      </c>
      <c r="K695" s="15">
        <f>IF($E695="","",IF($J695="","Lot not in stock",IF(AND($A695&lt;&gt;"",$J695&lt;$A695),"Expired on the day","OK")))</f>
        <v/>
      </c>
      <c r="L695" s="14">
        <f>IF(OR($E695="",'Lot trace'!$B$4=""),"",IF($E695='Lot trace'!$B$4,COUNTIF($E$3:$E695,'Lot trace'!$B$4),""))</f>
        <v/>
      </c>
    </row>
    <row r="696">
      <c r="A696" s="5" t="n"/>
      <c r="B696" s="4" t="n"/>
      <c r="C696" s="18" t="n"/>
      <c r="D696" s="4" t="n"/>
      <c r="E696" s="18" t="n"/>
      <c r="F696" s="4" t="n"/>
      <c r="G696" s="4" t="n"/>
      <c r="H696" s="15">
        <f>IF($D696="","",IFERROR(INDEX('Catalogue'!$B$3:$B$82,MATCH($D696,'Catalogue'!$A$3:$A$82,0)),""))</f>
        <v/>
      </c>
      <c r="I696" s="15">
        <f>IF($D696="","",IFERROR("Ø"&amp;INDEX('Catalogue'!$C$3:$C$82,MATCH($D696,'Catalogue'!$A$3:$A$82,0))&amp;" × "&amp;INDEX('Catalogue'!$D$3:$D$82,MATCH($D696,'Catalogue'!$A$3:$A$82,0)),""))</f>
        <v/>
      </c>
      <c r="J696" s="19">
        <f>IF($E696="","",IFERROR(INDEX('Stock by lot'!$G$3:$G$302,MATCH($E696,'Stock by lot'!$F$3:$F$302,0)),""))</f>
        <v/>
      </c>
      <c r="K696" s="15">
        <f>IF($E696="","",IF($J696="","Lot not in stock",IF(AND($A696&lt;&gt;"",$J696&lt;$A696),"Expired on the day","OK")))</f>
        <v/>
      </c>
      <c r="L696" s="14">
        <f>IF(OR($E696="",'Lot trace'!$B$4=""),"",IF($E696='Lot trace'!$B$4,COUNTIF($E$3:$E696,'Lot trace'!$B$4),""))</f>
        <v/>
      </c>
    </row>
    <row r="697">
      <c r="A697" s="5" t="n"/>
      <c r="B697" s="4" t="n"/>
      <c r="C697" s="18" t="n"/>
      <c r="D697" s="4" t="n"/>
      <c r="E697" s="18" t="n"/>
      <c r="F697" s="4" t="n"/>
      <c r="G697" s="4" t="n"/>
      <c r="H697" s="15">
        <f>IF($D697="","",IFERROR(INDEX('Catalogue'!$B$3:$B$82,MATCH($D697,'Catalogue'!$A$3:$A$82,0)),""))</f>
        <v/>
      </c>
      <c r="I697" s="15">
        <f>IF($D697="","",IFERROR("Ø"&amp;INDEX('Catalogue'!$C$3:$C$82,MATCH($D697,'Catalogue'!$A$3:$A$82,0))&amp;" × "&amp;INDEX('Catalogue'!$D$3:$D$82,MATCH($D697,'Catalogue'!$A$3:$A$82,0)),""))</f>
        <v/>
      </c>
      <c r="J697" s="19">
        <f>IF($E697="","",IFERROR(INDEX('Stock by lot'!$G$3:$G$302,MATCH($E697,'Stock by lot'!$F$3:$F$302,0)),""))</f>
        <v/>
      </c>
      <c r="K697" s="15">
        <f>IF($E697="","",IF($J697="","Lot not in stock",IF(AND($A697&lt;&gt;"",$J697&lt;$A697),"Expired on the day","OK")))</f>
        <v/>
      </c>
      <c r="L697" s="14">
        <f>IF(OR($E697="",'Lot trace'!$B$4=""),"",IF($E697='Lot trace'!$B$4,COUNTIF($E$3:$E697,'Lot trace'!$B$4),""))</f>
        <v/>
      </c>
    </row>
    <row r="698">
      <c r="A698" s="5" t="n"/>
      <c r="B698" s="4" t="n"/>
      <c r="C698" s="18" t="n"/>
      <c r="D698" s="4" t="n"/>
      <c r="E698" s="18" t="n"/>
      <c r="F698" s="4" t="n"/>
      <c r="G698" s="4" t="n"/>
      <c r="H698" s="15">
        <f>IF($D698="","",IFERROR(INDEX('Catalogue'!$B$3:$B$82,MATCH($D698,'Catalogue'!$A$3:$A$82,0)),""))</f>
        <v/>
      </c>
      <c r="I698" s="15">
        <f>IF($D698="","",IFERROR("Ø"&amp;INDEX('Catalogue'!$C$3:$C$82,MATCH($D698,'Catalogue'!$A$3:$A$82,0))&amp;" × "&amp;INDEX('Catalogue'!$D$3:$D$82,MATCH($D698,'Catalogue'!$A$3:$A$82,0)),""))</f>
        <v/>
      </c>
      <c r="J698" s="19">
        <f>IF($E698="","",IFERROR(INDEX('Stock by lot'!$G$3:$G$302,MATCH($E698,'Stock by lot'!$F$3:$F$302,0)),""))</f>
        <v/>
      </c>
      <c r="K698" s="15">
        <f>IF($E698="","",IF($J698="","Lot not in stock",IF(AND($A698&lt;&gt;"",$J698&lt;$A698),"Expired on the day","OK")))</f>
        <v/>
      </c>
      <c r="L698" s="14">
        <f>IF(OR($E698="",'Lot trace'!$B$4=""),"",IF($E698='Lot trace'!$B$4,COUNTIF($E$3:$E698,'Lot trace'!$B$4),""))</f>
        <v/>
      </c>
    </row>
    <row r="699">
      <c r="A699" s="5" t="n"/>
      <c r="B699" s="4" t="n"/>
      <c r="C699" s="18" t="n"/>
      <c r="D699" s="4" t="n"/>
      <c r="E699" s="18" t="n"/>
      <c r="F699" s="4" t="n"/>
      <c r="G699" s="4" t="n"/>
      <c r="H699" s="15">
        <f>IF($D699="","",IFERROR(INDEX('Catalogue'!$B$3:$B$82,MATCH($D699,'Catalogue'!$A$3:$A$82,0)),""))</f>
        <v/>
      </c>
      <c r="I699" s="15">
        <f>IF($D699="","",IFERROR("Ø"&amp;INDEX('Catalogue'!$C$3:$C$82,MATCH($D699,'Catalogue'!$A$3:$A$82,0))&amp;" × "&amp;INDEX('Catalogue'!$D$3:$D$82,MATCH($D699,'Catalogue'!$A$3:$A$82,0)),""))</f>
        <v/>
      </c>
      <c r="J699" s="19">
        <f>IF($E699="","",IFERROR(INDEX('Stock by lot'!$G$3:$G$302,MATCH($E699,'Stock by lot'!$F$3:$F$302,0)),""))</f>
        <v/>
      </c>
      <c r="K699" s="15">
        <f>IF($E699="","",IF($J699="","Lot not in stock",IF(AND($A699&lt;&gt;"",$J699&lt;$A699),"Expired on the day","OK")))</f>
        <v/>
      </c>
      <c r="L699" s="14">
        <f>IF(OR($E699="",'Lot trace'!$B$4=""),"",IF($E699='Lot trace'!$B$4,COUNTIF($E$3:$E699,'Lot trace'!$B$4),""))</f>
        <v/>
      </c>
    </row>
    <row r="700">
      <c r="A700" s="5" t="n"/>
      <c r="B700" s="4" t="n"/>
      <c r="C700" s="18" t="n"/>
      <c r="D700" s="4" t="n"/>
      <c r="E700" s="18" t="n"/>
      <c r="F700" s="4" t="n"/>
      <c r="G700" s="4" t="n"/>
      <c r="H700" s="15">
        <f>IF($D700="","",IFERROR(INDEX('Catalogue'!$B$3:$B$82,MATCH($D700,'Catalogue'!$A$3:$A$82,0)),""))</f>
        <v/>
      </c>
      <c r="I700" s="15">
        <f>IF($D700="","",IFERROR("Ø"&amp;INDEX('Catalogue'!$C$3:$C$82,MATCH($D700,'Catalogue'!$A$3:$A$82,0))&amp;" × "&amp;INDEX('Catalogue'!$D$3:$D$82,MATCH($D700,'Catalogue'!$A$3:$A$82,0)),""))</f>
        <v/>
      </c>
      <c r="J700" s="19">
        <f>IF($E700="","",IFERROR(INDEX('Stock by lot'!$G$3:$G$302,MATCH($E700,'Stock by lot'!$F$3:$F$302,0)),""))</f>
        <v/>
      </c>
      <c r="K700" s="15">
        <f>IF($E700="","",IF($J700="","Lot not in stock",IF(AND($A700&lt;&gt;"",$J700&lt;$A700),"Expired on the day","OK")))</f>
        <v/>
      </c>
      <c r="L700" s="14">
        <f>IF(OR($E700="",'Lot trace'!$B$4=""),"",IF($E700='Lot trace'!$B$4,COUNTIF($E$3:$E700,'Lot trace'!$B$4),""))</f>
        <v/>
      </c>
    </row>
    <row r="701">
      <c r="A701" s="5" t="n"/>
      <c r="B701" s="4" t="n"/>
      <c r="C701" s="18" t="n"/>
      <c r="D701" s="4" t="n"/>
      <c r="E701" s="18" t="n"/>
      <c r="F701" s="4" t="n"/>
      <c r="G701" s="4" t="n"/>
      <c r="H701" s="15">
        <f>IF($D701="","",IFERROR(INDEX('Catalogue'!$B$3:$B$82,MATCH($D701,'Catalogue'!$A$3:$A$82,0)),""))</f>
        <v/>
      </c>
      <c r="I701" s="15">
        <f>IF($D701="","",IFERROR("Ø"&amp;INDEX('Catalogue'!$C$3:$C$82,MATCH($D701,'Catalogue'!$A$3:$A$82,0))&amp;" × "&amp;INDEX('Catalogue'!$D$3:$D$82,MATCH($D701,'Catalogue'!$A$3:$A$82,0)),""))</f>
        <v/>
      </c>
      <c r="J701" s="19">
        <f>IF($E701="","",IFERROR(INDEX('Stock by lot'!$G$3:$G$302,MATCH($E701,'Stock by lot'!$F$3:$F$302,0)),""))</f>
        <v/>
      </c>
      <c r="K701" s="15">
        <f>IF($E701="","",IF($J701="","Lot not in stock",IF(AND($A701&lt;&gt;"",$J701&lt;$A701),"Expired on the day","OK")))</f>
        <v/>
      </c>
      <c r="L701" s="14">
        <f>IF(OR($E701="",'Lot trace'!$B$4=""),"",IF($E701='Lot trace'!$B$4,COUNTIF($E$3:$E701,'Lot trace'!$B$4),""))</f>
        <v/>
      </c>
    </row>
    <row r="702">
      <c r="A702" s="5" t="n"/>
      <c r="B702" s="4" t="n"/>
      <c r="C702" s="18" t="n"/>
      <c r="D702" s="4" t="n"/>
      <c r="E702" s="18" t="n"/>
      <c r="F702" s="4" t="n"/>
      <c r="G702" s="4" t="n"/>
      <c r="H702" s="15">
        <f>IF($D702="","",IFERROR(INDEX('Catalogue'!$B$3:$B$82,MATCH($D702,'Catalogue'!$A$3:$A$82,0)),""))</f>
        <v/>
      </c>
      <c r="I702" s="15">
        <f>IF($D702="","",IFERROR("Ø"&amp;INDEX('Catalogue'!$C$3:$C$82,MATCH($D702,'Catalogue'!$A$3:$A$82,0))&amp;" × "&amp;INDEX('Catalogue'!$D$3:$D$82,MATCH($D702,'Catalogue'!$A$3:$A$82,0)),""))</f>
        <v/>
      </c>
      <c r="J702" s="19">
        <f>IF($E702="","",IFERROR(INDEX('Stock by lot'!$G$3:$G$302,MATCH($E702,'Stock by lot'!$F$3:$F$302,0)),""))</f>
        <v/>
      </c>
      <c r="K702" s="15">
        <f>IF($E702="","",IF($J702="","Lot not in stock",IF(AND($A702&lt;&gt;"",$J702&lt;$A702),"Expired on the day","OK")))</f>
        <v/>
      </c>
      <c r="L702" s="14">
        <f>IF(OR($E702="",'Lot trace'!$B$4=""),"",IF($E702='Lot trace'!$B$4,COUNTIF($E$3:$E702,'Lot trace'!$B$4),""))</f>
        <v/>
      </c>
    </row>
    <row r="703">
      <c r="A703" s="5" t="n"/>
      <c r="B703" s="4" t="n"/>
      <c r="C703" s="18" t="n"/>
      <c r="D703" s="4" t="n"/>
      <c r="E703" s="18" t="n"/>
      <c r="F703" s="4" t="n"/>
      <c r="G703" s="4" t="n"/>
      <c r="H703" s="15">
        <f>IF($D703="","",IFERROR(INDEX('Catalogue'!$B$3:$B$82,MATCH($D703,'Catalogue'!$A$3:$A$82,0)),""))</f>
        <v/>
      </c>
      <c r="I703" s="15">
        <f>IF($D703="","",IFERROR("Ø"&amp;INDEX('Catalogue'!$C$3:$C$82,MATCH($D703,'Catalogue'!$A$3:$A$82,0))&amp;" × "&amp;INDEX('Catalogue'!$D$3:$D$82,MATCH($D703,'Catalogue'!$A$3:$A$82,0)),""))</f>
        <v/>
      </c>
      <c r="J703" s="19">
        <f>IF($E703="","",IFERROR(INDEX('Stock by lot'!$G$3:$G$302,MATCH($E703,'Stock by lot'!$F$3:$F$302,0)),""))</f>
        <v/>
      </c>
      <c r="K703" s="15">
        <f>IF($E703="","",IF($J703="","Lot not in stock",IF(AND($A703&lt;&gt;"",$J703&lt;$A703),"Expired on the day","OK")))</f>
        <v/>
      </c>
      <c r="L703" s="14">
        <f>IF(OR($E703="",'Lot trace'!$B$4=""),"",IF($E703='Lot trace'!$B$4,COUNTIF($E$3:$E703,'Lot trace'!$B$4),""))</f>
        <v/>
      </c>
    </row>
    <row r="704">
      <c r="A704" s="5" t="n"/>
      <c r="B704" s="4" t="n"/>
      <c r="C704" s="18" t="n"/>
      <c r="D704" s="4" t="n"/>
      <c r="E704" s="18" t="n"/>
      <c r="F704" s="4" t="n"/>
      <c r="G704" s="4" t="n"/>
      <c r="H704" s="15">
        <f>IF($D704="","",IFERROR(INDEX('Catalogue'!$B$3:$B$82,MATCH($D704,'Catalogue'!$A$3:$A$82,0)),""))</f>
        <v/>
      </c>
      <c r="I704" s="15">
        <f>IF($D704="","",IFERROR("Ø"&amp;INDEX('Catalogue'!$C$3:$C$82,MATCH($D704,'Catalogue'!$A$3:$A$82,0))&amp;" × "&amp;INDEX('Catalogue'!$D$3:$D$82,MATCH($D704,'Catalogue'!$A$3:$A$82,0)),""))</f>
        <v/>
      </c>
      <c r="J704" s="19">
        <f>IF($E704="","",IFERROR(INDEX('Stock by lot'!$G$3:$G$302,MATCH($E704,'Stock by lot'!$F$3:$F$302,0)),""))</f>
        <v/>
      </c>
      <c r="K704" s="15">
        <f>IF($E704="","",IF($J704="","Lot not in stock",IF(AND($A704&lt;&gt;"",$J704&lt;$A704),"Expired on the day","OK")))</f>
        <v/>
      </c>
      <c r="L704" s="14">
        <f>IF(OR($E704="",'Lot trace'!$B$4=""),"",IF($E704='Lot trace'!$B$4,COUNTIF($E$3:$E704,'Lot trace'!$B$4),""))</f>
        <v/>
      </c>
    </row>
    <row r="705">
      <c r="A705" s="5" t="n"/>
      <c r="B705" s="4" t="n"/>
      <c r="C705" s="18" t="n"/>
      <c r="D705" s="4" t="n"/>
      <c r="E705" s="18" t="n"/>
      <c r="F705" s="4" t="n"/>
      <c r="G705" s="4" t="n"/>
      <c r="H705" s="15">
        <f>IF($D705="","",IFERROR(INDEX('Catalogue'!$B$3:$B$82,MATCH($D705,'Catalogue'!$A$3:$A$82,0)),""))</f>
        <v/>
      </c>
      <c r="I705" s="15">
        <f>IF($D705="","",IFERROR("Ø"&amp;INDEX('Catalogue'!$C$3:$C$82,MATCH($D705,'Catalogue'!$A$3:$A$82,0))&amp;" × "&amp;INDEX('Catalogue'!$D$3:$D$82,MATCH($D705,'Catalogue'!$A$3:$A$82,0)),""))</f>
        <v/>
      </c>
      <c r="J705" s="19">
        <f>IF($E705="","",IFERROR(INDEX('Stock by lot'!$G$3:$G$302,MATCH($E705,'Stock by lot'!$F$3:$F$302,0)),""))</f>
        <v/>
      </c>
      <c r="K705" s="15">
        <f>IF($E705="","",IF($J705="","Lot not in stock",IF(AND($A705&lt;&gt;"",$J705&lt;$A705),"Expired on the day","OK")))</f>
        <v/>
      </c>
      <c r="L705" s="14">
        <f>IF(OR($E705="",'Lot trace'!$B$4=""),"",IF($E705='Lot trace'!$B$4,COUNTIF($E$3:$E705,'Lot trace'!$B$4),""))</f>
        <v/>
      </c>
    </row>
    <row r="706">
      <c r="A706" s="5" t="n"/>
      <c r="B706" s="4" t="n"/>
      <c r="C706" s="18" t="n"/>
      <c r="D706" s="4" t="n"/>
      <c r="E706" s="18" t="n"/>
      <c r="F706" s="4" t="n"/>
      <c r="G706" s="4" t="n"/>
      <c r="H706" s="15">
        <f>IF($D706="","",IFERROR(INDEX('Catalogue'!$B$3:$B$82,MATCH($D706,'Catalogue'!$A$3:$A$82,0)),""))</f>
        <v/>
      </c>
      <c r="I706" s="15">
        <f>IF($D706="","",IFERROR("Ø"&amp;INDEX('Catalogue'!$C$3:$C$82,MATCH($D706,'Catalogue'!$A$3:$A$82,0))&amp;" × "&amp;INDEX('Catalogue'!$D$3:$D$82,MATCH($D706,'Catalogue'!$A$3:$A$82,0)),""))</f>
        <v/>
      </c>
      <c r="J706" s="19">
        <f>IF($E706="","",IFERROR(INDEX('Stock by lot'!$G$3:$G$302,MATCH($E706,'Stock by lot'!$F$3:$F$302,0)),""))</f>
        <v/>
      </c>
      <c r="K706" s="15">
        <f>IF($E706="","",IF($J706="","Lot not in stock",IF(AND($A706&lt;&gt;"",$J706&lt;$A706),"Expired on the day","OK")))</f>
        <v/>
      </c>
      <c r="L706" s="14">
        <f>IF(OR($E706="",'Lot trace'!$B$4=""),"",IF($E706='Lot trace'!$B$4,COUNTIF($E$3:$E706,'Lot trace'!$B$4),""))</f>
        <v/>
      </c>
    </row>
    <row r="707">
      <c r="A707" s="5" t="n"/>
      <c r="B707" s="4" t="n"/>
      <c r="C707" s="18" t="n"/>
      <c r="D707" s="4" t="n"/>
      <c r="E707" s="18" t="n"/>
      <c r="F707" s="4" t="n"/>
      <c r="G707" s="4" t="n"/>
      <c r="H707" s="15">
        <f>IF($D707="","",IFERROR(INDEX('Catalogue'!$B$3:$B$82,MATCH($D707,'Catalogue'!$A$3:$A$82,0)),""))</f>
        <v/>
      </c>
      <c r="I707" s="15">
        <f>IF($D707="","",IFERROR("Ø"&amp;INDEX('Catalogue'!$C$3:$C$82,MATCH($D707,'Catalogue'!$A$3:$A$82,0))&amp;" × "&amp;INDEX('Catalogue'!$D$3:$D$82,MATCH($D707,'Catalogue'!$A$3:$A$82,0)),""))</f>
        <v/>
      </c>
      <c r="J707" s="19">
        <f>IF($E707="","",IFERROR(INDEX('Stock by lot'!$G$3:$G$302,MATCH($E707,'Stock by lot'!$F$3:$F$302,0)),""))</f>
        <v/>
      </c>
      <c r="K707" s="15">
        <f>IF($E707="","",IF($J707="","Lot not in stock",IF(AND($A707&lt;&gt;"",$J707&lt;$A707),"Expired on the day","OK")))</f>
        <v/>
      </c>
      <c r="L707" s="14">
        <f>IF(OR($E707="",'Lot trace'!$B$4=""),"",IF($E707='Lot trace'!$B$4,COUNTIF($E$3:$E707,'Lot trace'!$B$4),""))</f>
        <v/>
      </c>
    </row>
    <row r="708">
      <c r="A708" s="5" t="n"/>
      <c r="B708" s="4" t="n"/>
      <c r="C708" s="18" t="n"/>
      <c r="D708" s="4" t="n"/>
      <c r="E708" s="18" t="n"/>
      <c r="F708" s="4" t="n"/>
      <c r="G708" s="4" t="n"/>
      <c r="H708" s="15">
        <f>IF($D708="","",IFERROR(INDEX('Catalogue'!$B$3:$B$82,MATCH($D708,'Catalogue'!$A$3:$A$82,0)),""))</f>
        <v/>
      </c>
      <c r="I708" s="15">
        <f>IF($D708="","",IFERROR("Ø"&amp;INDEX('Catalogue'!$C$3:$C$82,MATCH($D708,'Catalogue'!$A$3:$A$82,0))&amp;" × "&amp;INDEX('Catalogue'!$D$3:$D$82,MATCH($D708,'Catalogue'!$A$3:$A$82,0)),""))</f>
        <v/>
      </c>
      <c r="J708" s="19">
        <f>IF($E708="","",IFERROR(INDEX('Stock by lot'!$G$3:$G$302,MATCH($E708,'Stock by lot'!$F$3:$F$302,0)),""))</f>
        <v/>
      </c>
      <c r="K708" s="15">
        <f>IF($E708="","",IF($J708="","Lot not in stock",IF(AND($A708&lt;&gt;"",$J708&lt;$A708),"Expired on the day","OK")))</f>
        <v/>
      </c>
      <c r="L708" s="14">
        <f>IF(OR($E708="",'Lot trace'!$B$4=""),"",IF($E708='Lot trace'!$B$4,COUNTIF($E$3:$E708,'Lot trace'!$B$4),""))</f>
        <v/>
      </c>
    </row>
    <row r="709">
      <c r="A709" s="5" t="n"/>
      <c r="B709" s="4" t="n"/>
      <c r="C709" s="18" t="n"/>
      <c r="D709" s="4" t="n"/>
      <c r="E709" s="18" t="n"/>
      <c r="F709" s="4" t="n"/>
      <c r="G709" s="4" t="n"/>
      <c r="H709" s="15">
        <f>IF($D709="","",IFERROR(INDEX('Catalogue'!$B$3:$B$82,MATCH($D709,'Catalogue'!$A$3:$A$82,0)),""))</f>
        <v/>
      </c>
      <c r="I709" s="15">
        <f>IF($D709="","",IFERROR("Ø"&amp;INDEX('Catalogue'!$C$3:$C$82,MATCH($D709,'Catalogue'!$A$3:$A$82,0))&amp;" × "&amp;INDEX('Catalogue'!$D$3:$D$82,MATCH($D709,'Catalogue'!$A$3:$A$82,0)),""))</f>
        <v/>
      </c>
      <c r="J709" s="19">
        <f>IF($E709="","",IFERROR(INDEX('Stock by lot'!$G$3:$G$302,MATCH($E709,'Stock by lot'!$F$3:$F$302,0)),""))</f>
        <v/>
      </c>
      <c r="K709" s="15">
        <f>IF($E709="","",IF($J709="","Lot not in stock",IF(AND($A709&lt;&gt;"",$J709&lt;$A709),"Expired on the day","OK")))</f>
        <v/>
      </c>
      <c r="L709" s="14">
        <f>IF(OR($E709="",'Lot trace'!$B$4=""),"",IF($E709='Lot trace'!$B$4,COUNTIF($E$3:$E709,'Lot trace'!$B$4),""))</f>
        <v/>
      </c>
    </row>
    <row r="710">
      <c r="A710" s="5" t="n"/>
      <c r="B710" s="4" t="n"/>
      <c r="C710" s="18" t="n"/>
      <c r="D710" s="4" t="n"/>
      <c r="E710" s="18" t="n"/>
      <c r="F710" s="4" t="n"/>
      <c r="G710" s="4" t="n"/>
      <c r="H710" s="15">
        <f>IF($D710="","",IFERROR(INDEX('Catalogue'!$B$3:$B$82,MATCH($D710,'Catalogue'!$A$3:$A$82,0)),""))</f>
        <v/>
      </c>
      <c r="I710" s="15">
        <f>IF($D710="","",IFERROR("Ø"&amp;INDEX('Catalogue'!$C$3:$C$82,MATCH($D710,'Catalogue'!$A$3:$A$82,0))&amp;" × "&amp;INDEX('Catalogue'!$D$3:$D$82,MATCH($D710,'Catalogue'!$A$3:$A$82,0)),""))</f>
        <v/>
      </c>
      <c r="J710" s="19">
        <f>IF($E710="","",IFERROR(INDEX('Stock by lot'!$G$3:$G$302,MATCH($E710,'Stock by lot'!$F$3:$F$302,0)),""))</f>
        <v/>
      </c>
      <c r="K710" s="15">
        <f>IF($E710="","",IF($J710="","Lot not in stock",IF(AND($A710&lt;&gt;"",$J710&lt;$A710),"Expired on the day","OK")))</f>
        <v/>
      </c>
      <c r="L710" s="14">
        <f>IF(OR($E710="",'Lot trace'!$B$4=""),"",IF($E710='Lot trace'!$B$4,COUNTIF($E$3:$E710,'Lot trace'!$B$4),""))</f>
        <v/>
      </c>
    </row>
    <row r="711">
      <c r="A711" s="5" t="n"/>
      <c r="B711" s="4" t="n"/>
      <c r="C711" s="18" t="n"/>
      <c r="D711" s="4" t="n"/>
      <c r="E711" s="18" t="n"/>
      <c r="F711" s="4" t="n"/>
      <c r="G711" s="4" t="n"/>
      <c r="H711" s="15">
        <f>IF($D711="","",IFERROR(INDEX('Catalogue'!$B$3:$B$82,MATCH($D711,'Catalogue'!$A$3:$A$82,0)),""))</f>
        <v/>
      </c>
      <c r="I711" s="15">
        <f>IF($D711="","",IFERROR("Ø"&amp;INDEX('Catalogue'!$C$3:$C$82,MATCH($D711,'Catalogue'!$A$3:$A$82,0))&amp;" × "&amp;INDEX('Catalogue'!$D$3:$D$82,MATCH($D711,'Catalogue'!$A$3:$A$82,0)),""))</f>
        <v/>
      </c>
      <c r="J711" s="19">
        <f>IF($E711="","",IFERROR(INDEX('Stock by lot'!$G$3:$G$302,MATCH($E711,'Stock by lot'!$F$3:$F$302,0)),""))</f>
        <v/>
      </c>
      <c r="K711" s="15">
        <f>IF($E711="","",IF($J711="","Lot not in stock",IF(AND($A711&lt;&gt;"",$J711&lt;$A711),"Expired on the day","OK")))</f>
        <v/>
      </c>
      <c r="L711" s="14">
        <f>IF(OR($E711="",'Lot trace'!$B$4=""),"",IF($E711='Lot trace'!$B$4,COUNTIF($E$3:$E711,'Lot trace'!$B$4),""))</f>
        <v/>
      </c>
    </row>
    <row r="712">
      <c r="A712" s="5" t="n"/>
      <c r="B712" s="4" t="n"/>
      <c r="C712" s="18" t="n"/>
      <c r="D712" s="4" t="n"/>
      <c r="E712" s="18" t="n"/>
      <c r="F712" s="4" t="n"/>
      <c r="G712" s="4" t="n"/>
      <c r="H712" s="15">
        <f>IF($D712="","",IFERROR(INDEX('Catalogue'!$B$3:$B$82,MATCH($D712,'Catalogue'!$A$3:$A$82,0)),""))</f>
        <v/>
      </c>
      <c r="I712" s="15">
        <f>IF($D712="","",IFERROR("Ø"&amp;INDEX('Catalogue'!$C$3:$C$82,MATCH($D712,'Catalogue'!$A$3:$A$82,0))&amp;" × "&amp;INDEX('Catalogue'!$D$3:$D$82,MATCH($D712,'Catalogue'!$A$3:$A$82,0)),""))</f>
        <v/>
      </c>
      <c r="J712" s="19">
        <f>IF($E712="","",IFERROR(INDEX('Stock by lot'!$G$3:$G$302,MATCH($E712,'Stock by lot'!$F$3:$F$302,0)),""))</f>
        <v/>
      </c>
      <c r="K712" s="15">
        <f>IF($E712="","",IF($J712="","Lot not in stock",IF(AND($A712&lt;&gt;"",$J712&lt;$A712),"Expired on the day","OK")))</f>
        <v/>
      </c>
      <c r="L712" s="14">
        <f>IF(OR($E712="",'Lot trace'!$B$4=""),"",IF($E712='Lot trace'!$B$4,COUNTIF($E$3:$E712,'Lot trace'!$B$4),""))</f>
        <v/>
      </c>
    </row>
    <row r="713">
      <c r="A713" s="5" t="n"/>
      <c r="B713" s="4" t="n"/>
      <c r="C713" s="18" t="n"/>
      <c r="D713" s="4" t="n"/>
      <c r="E713" s="18" t="n"/>
      <c r="F713" s="4" t="n"/>
      <c r="G713" s="4" t="n"/>
      <c r="H713" s="15">
        <f>IF($D713="","",IFERROR(INDEX('Catalogue'!$B$3:$B$82,MATCH($D713,'Catalogue'!$A$3:$A$82,0)),""))</f>
        <v/>
      </c>
      <c r="I713" s="15">
        <f>IF($D713="","",IFERROR("Ø"&amp;INDEX('Catalogue'!$C$3:$C$82,MATCH($D713,'Catalogue'!$A$3:$A$82,0))&amp;" × "&amp;INDEX('Catalogue'!$D$3:$D$82,MATCH($D713,'Catalogue'!$A$3:$A$82,0)),""))</f>
        <v/>
      </c>
      <c r="J713" s="19">
        <f>IF($E713="","",IFERROR(INDEX('Stock by lot'!$G$3:$G$302,MATCH($E713,'Stock by lot'!$F$3:$F$302,0)),""))</f>
        <v/>
      </c>
      <c r="K713" s="15">
        <f>IF($E713="","",IF($J713="","Lot not in stock",IF(AND($A713&lt;&gt;"",$J713&lt;$A713),"Expired on the day","OK")))</f>
        <v/>
      </c>
      <c r="L713" s="14">
        <f>IF(OR($E713="",'Lot trace'!$B$4=""),"",IF($E713='Lot trace'!$B$4,COUNTIF($E$3:$E713,'Lot trace'!$B$4),""))</f>
        <v/>
      </c>
    </row>
    <row r="714">
      <c r="A714" s="5" t="n"/>
      <c r="B714" s="4" t="n"/>
      <c r="C714" s="18" t="n"/>
      <c r="D714" s="4" t="n"/>
      <c r="E714" s="18" t="n"/>
      <c r="F714" s="4" t="n"/>
      <c r="G714" s="4" t="n"/>
      <c r="H714" s="15">
        <f>IF($D714="","",IFERROR(INDEX('Catalogue'!$B$3:$B$82,MATCH($D714,'Catalogue'!$A$3:$A$82,0)),""))</f>
        <v/>
      </c>
      <c r="I714" s="15">
        <f>IF($D714="","",IFERROR("Ø"&amp;INDEX('Catalogue'!$C$3:$C$82,MATCH($D714,'Catalogue'!$A$3:$A$82,0))&amp;" × "&amp;INDEX('Catalogue'!$D$3:$D$82,MATCH($D714,'Catalogue'!$A$3:$A$82,0)),""))</f>
        <v/>
      </c>
      <c r="J714" s="19">
        <f>IF($E714="","",IFERROR(INDEX('Stock by lot'!$G$3:$G$302,MATCH($E714,'Stock by lot'!$F$3:$F$302,0)),""))</f>
        <v/>
      </c>
      <c r="K714" s="15">
        <f>IF($E714="","",IF($J714="","Lot not in stock",IF(AND($A714&lt;&gt;"",$J714&lt;$A714),"Expired on the day","OK")))</f>
        <v/>
      </c>
      <c r="L714" s="14">
        <f>IF(OR($E714="",'Lot trace'!$B$4=""),"",IF($E714='Lot trace'!$B$4,COUNTIF($E$3:$E714,'Lot trace'!$B$4),""))</f>
        <v/>
      </c>
    </row>
    <row r="715">
      <c r="A715" s="5" t="n"/>
      <c r="B715" s="4" t="n"/>
      <c r="C715" s="18" t="n"/>
      <c r="D715" s="4" t="n"/>
      <c r="E715" s="18" t="n"/>
      <c r="F715" s="4" t="n"/>
      <c r="G715" s="4" t="n"/>
      <c r="H715" s="15">
        <f>IF($D715="","",IFERROR(INDEX('Catalogue'!$B$3:$B$82,MATCH($D715,'Catalogue'!$A$3:$A$82,0)),""))</f>
        <v/>
      </c>
      <c r="I715" s="15">
        <f>IF($D715="","",IFERROR("Ø"&amp;INDEX('Catalogue'!$C$3:$C$82,MATCH($D715,'Catalogue'!$A$3:$A$82,0))&amp;" × "&amp;INDEX('Catalogue'!$D$3:$D$82,MATCH($D715,'Catalogue'!$A$3:$A$82,0)),""))</f>
        <v/>
      </c>
      <c r="J715" s="19">
        <f>IF($E715="","",IFERROR(INDEX('Stock by lot'!$G$3:$G$302,MATCH($E715,'Stock by lot'!$F$3:$F$302,0)),""))</f>
        <v/>
      </c>
      <c r="K715" s="15">
        <f>IF($E715="","",IF($J715="","Lot not in stock",IF(AND($A715&lt;&gt;"",$J715&lt;$A715),"Expired on the day","OK")))</f>
        <v/>
      </c>
      <c r="L715" s="14">
        <f>IF(OR($E715="",'Lot trace'!$B$4=""),"",IF($E715='Lot trace'!$B$4,COUNTIF($E$3:$E715,'Lot trace'!$B$4),""))</f>
        <v/>
      </c>
    </row>
    <row r="716">
      <c r="A716" s="5" t="n"/>
      <c r="B716" s="4" t="n"/>
      <c r="C716" s="18" t="n"/>
      <c r="D716" s="4" t="n"/>
      <c r="E716" s="18" t="n"/>
      <c r="F716" s="4" t="n"/>
      <c r="G716" s="4" t="n"/>
      <c r="H716" s="15">
        <f>IF($D716="","",IFERROR(INDEX('Catalogue'!$B$3:$B$82,MATCH($D716,'Catalogue'!$A$3:$A$82,0)),""))</f>
        <v/>
      </c>
      <c r="I716" s="15">
        <f>IF($D716="","",IFERROR("Ø"&amp;INDEX('Catalogue'!$C$3:$C$82,MATCH($D716,'Catalogue'!$A$3:$A$82,0))&amp;" × "&amp;INDEX('Catalogue'!$D$3:$D$82,MATCH($D716,'Catalogue'!$A$3:$A$82,0)),""))</f>
        <v/>
      </c>
      <c r="J716" s="19">
        <f>IF($E716="","",IFERROR(INDEX('Stock by lot'!$G$3:$G$302,MATCH($E716,'Stock by lot'!$F$3:$F$302,0)),""))</f>
        <v/>
      </c>
      <c r="K716" s="15">
        <f>IF($E716="","",IF($J716="","Lot not in stock",IF(AND($A716&lt;&gt;"",$J716&lt;$A716),"Expired on the day","OK")))</f>
        <v/>
      </c>
      <c r="L716" s="14">
        <f>IF(OR($E716="",'Lot trace'!$B$4=""),"",IF($E716='Lot trace'!$B$4,COUNTIF($E$3:$E716,'Lot trace'!$B$4),""))</f>
        <v/>
      </c>
    </row>
    <row r="717">
      <c r="A717" s="5" t="n"/>
      <c r="B717" s="4" t="n"/>
      <c r="C717" s="18" t="n"/>
      <c r="D717" s="4" t="n"/>
      <c r="E717" s="18" t="n"/>
      <c r="F717" s="4" t="n"/>
      <c r="G717" s="4" t="n"/>
      <c r="H717" s="15">
        <f>IF($D717="","",IFERROR(INDEX('Catalogue'!$B$3:$B$82,MATCH($D717,'Catalogue'!$A$3:$A$82,0)),""))</f>
        <v/>
      </c>
      <c r="I717" s="15">
        <f>IF($D717="","",IFERROR("Ø"&amp;INDEX('Catalogue'!$C$3:$C$82,MATCH($D717,'Catalogue'!$A$3:$A$82,0))&amp;" × "&amp;INDEX('Catalogue'!$D$3:$D$82,MATCH($D717,'Catalogue'!$A$3:$A$82,0)),""))</f>
        <v/>
      </c>
      <c r="J717" s="19">
        <f>IF($E717="","",IFERROR(INDEX('Stock by lot'!$G$3:$G$302,MATCH($E717,'Stock by lot'!$F$3:$F$302,0)),""))</f>
        <v/>
      </c>
      <c r="K717" s="15">
        <f>IF($E717="","",IF($J717="","Lot not in stock",IF(AND($A717&lt;&gt;"",$J717&lt;$A717),"Expired on the day","OK")))</f>
        <v/>
      </c>
      <c r="L717" s="14">
        <f>IF(OR($E717="",'Lot trace'!$B$4=""),"",IF($E717='Lot trace'!$B$4,COUNTIF($E$3:$E717,'Lot trace'!$B$4),""))</f>
        <v/>
      </c>
    </row>
    <row r="718">
      <c r="A718" s="5" t="n"/>
      <c r="B718" s="4" t="n"/>
      <c r="C718" s="18" t="n"/>
      <c r="D718" s="4" t="n"/>
      <c r="E718" s="18" t="n"/>
      <c r="F718" s="4" t="n"/>
      <c r="G718" s="4" t="n"/>
      <c r="H718" s="15">
        <f>IF($D718="","",IFERROR(INDEX('Catalogue'!$B$3:$B$82,MATCH($D718,'Catalogue'!$A$3:$A$82,0)),""))</f>
        <v/>
      </c>
      <c r="I718" s="15">
        <f>IF($D718="","",IFERROR("Ø"&amp;INDEX('Catalogue'!$C$3:$C$82,MATCH($D718,'Catalogue'!$A$3:$A$82,0))&amp;" × "&amp;INDEX('Catalogue'!$D$3:$D$82,MATCH($D718,'Catalogue'!$A$3:$A$82,0)),""))</f>
        <v/>
      </c>
      <c r="J718" s="19">
        <f>IF($E718="","",IFERROR(INDEX('Stock by lot'!$G$3:$G$302,MATCH($E718,'Stock by lot'!$F$3:$F$302,0)),""))</f>
        <v/>
      </c>
      <c r="K718" s="15">
        <f>IF($E718="","",IF($J718="","Lot not in stock",IF(AND($A718&lt;&gt;"",$J718&lt;$A718),"Expired on the day","OK")))</f>
        <v/>
      </c>
      <c r="L718" s="14">
        <f>IF(OR($E718="",'Lot trace'!$B$4=""),"",IF($E718='Lot trace'!$B$4,COUNTIF($E$3:$E718,'Lot trace'!$B$4),""))</f>
        <v/>
      </c>
    </row>
    <row r="719">
      <c r="A719" s="5" t="n"/>
      <c r="B719" s="4" t="n"/>
      <c r="C719" s="18" t="n"/>
      <c r="D719" s="4" t="n"/>
      <c r="E719" s="18" t="n"/>
      <c r="F719" s="4" t="n"/>
      <c r="G719" s="4" t="n"/>
      <c r="H719" s="15">
        <f>IF($D719="","",IFERROR(INDEX('Catalogue'!$B$3:$B$82,MATCH($D719,'Catalogue'!$A$3:$A$82,0)),""))</f>
        <v/>
      </c>
      <c r="I719" s="15">
        <f>IF($D719="","",IFERROR("Ø"&amp;INDEX('Catalogue'!$C$3:$C$82,MATCH($D719,'Catalogue'!$A$3:$A$82,0))&amp;" × "&amp;INDEX('Catalogue'!$D$3:$D$82,MATCH($D719,'Catalogue'!$A$3:$A$82,0)),""))</f>
        <v/>
      </c>
      <c r="J719" s="19">
        <f>IF($E719="","",IFERROR(INDEX('Stock by lot'!$G$3:$G$302,MATCH($E719,'Stock by lot'!$F$3:$F$302,0)),""))</f>
        <v/>
      </c>
      <c r="K719" s="15">
        <f>IF($E719="","",IF($J719="","Lot not in stock",IF(AND($A719&lt;&gt;"",$J719&lt;$A719),"Expired on the day","OK")))</f>
        <v/>
      </c>
      <c r="L719" s="14">
        <f>IF(OR($E719="",'Lot trace'!$B$4=""),"",IF($E719='Lot trace'!$B$4,COUNTIF($E$3:$E719,'Lot trace'!$B$4),""))</f>
        <v/>
      </c>
    </row>
    <row r="720">
      <c r="A720" s="5" t="n"/>
      <c r="B720" s="4" t="n"/>
      <c r="C720" s="18" t="n"/>
      <c r="D720" s="4" t="n"/>
      <c r="E720" s="18" t="n"/>
      <c r="F720" s="4" t="n"/>
      <c r="G720" s="4" t="n"/>
      <c r="H720" s="15">
        <f>IF($D720="","",IFERROR(INDEX('Catalogue'!$B$3:$B$82,MATCH($D720,'Catalogue'!$A$3:$A$82,0)),""))</f>
        <v/>
      </c>
      <c r="I720" s="15">
        <f>IF($D720="","",IFERROR("Ø"&amp;INDEX('Catalogue'!$C$3:$C$82,MATCH($D720,'Catalogue'!$A$3:$A$82,0))&amp;" × "&amp;INDEX('Catalogue'!$D$3:$D$82,MATCH($D720,'Catalogue'!$A$3:$A$82,0)),""))</f>
        <v/>
      </c>
      <c r="J720" s="19">
        <f>IF($E720="","",IFERROR(INDEX('Stock by lot'!$G$3:$G$302,MATCH($E720,'Stock by lot'!$F$3:$F$302,0)),""))</f>
        <v/>
      </c>
      <c r="K720" s="15">
        <f>IF($E720="","",IF($J720="","Lot not in stock",IF(AND($A720&lt;&gt;"",$J720&lt;$A720),"Expired on the day","OK")))</f>
        <v/>
      </c>
      <c r="L720" s="14">
        <f>IF(OR($E720="",'Lot trace'!$B$4=""),"",IF($E720='Lot trace'!$B$4,COUNTIF($E$3:$E720,'Lot trace'!$B$4),""))</f>
        <v/>
      </c>
    </row>
    <row r="721">
      <c r="A721" s="5" t="n"/>
      <c r="B721" s="4" t="n"/>
      <c r="C721" s="18" t="n"/>
      <c r="D721" s="4" t="n"/>
      <c r="E721" s="18" t="n"/>
      <c r="F721" s="4" t="n"/>
      <c r="G721" s="4" t="n"/>
      <c r="H721" s="15">
        <f>IF($D721="","",IFERROR(INDEX('Catalogue'!$B$3:$B$82,MATCH($D721,'Catalogue'!$A$3:$A$82,0)),""))</f>
        <v/>
      </c>
      <c r="I721" s="15">
        <f>IF($D721="","",IFERROR("Ø"&amp;INDEX('Catalogue'!$C$3:$C$82,MATCH($D721,'Catalogue'!$A$3:$A$82,0))&amp;" × "&amp;INDEX('Catalogue'!$D$3:$D$82,MATCH($D721,'Catalogue'!$A$3:$A$82,0)),""))</f>
        <v/>
      </c>
      <c r="J721" s="19">
        <f>IF($E721="","",IFERROR(INDEX('Stock by lot'!$G$3:$G$302,MATCH($E721,'Stock by lot'!$F$3:$F$302,0)),""))</f>
        <v/>
      </c>
      <c r="K721" s="15">
        <f>IF($E721="","",IF($J721="","Lot not in stock",IF(AND($A721&lt;&gt;"",$J721&lt;$A721),"Expired on the day","OK")))</f>
        <v/>
      </c>
      <c r="L721" s="14">
        <f>IF(OR($E721="",'Lot trace'!$B$4=""),"",IF($E721='Lot trace'!$B$4,COUNTIF($E$3:$E721,'Lot trace'!$B$4),""))</f>
        <v/>
      </c>
    </row>
    <row r="722">
      <c r="A722" s="5" t="n"/>
      <c r="B722" s="4" t="n"/>
      <c r="C722" s="18" t="n"/>
      <c r="D722" s="4" t="n"/>
      <c r="E722" s="18" t="n"/>
      <c r="F722" s="4" t="n"/>
      <c r="G722" s="4" t="n"/>
      <c r="H722" s="15">
        <f>IF($D722="","",IFERROR(INDEX('Catalogue'!$B$3:$B$82,MATCH($D722,'Catalogue'!$A$3:$A$82,0)),""))</f>
        <v/>
      </c>
      <c r="I722" s="15">
        <f>IF($D722="","",IFERROR("Ø"&amp;INDEX('Catalogue'!$C$3:$C$82,MATCH($D722,'Catalogue'!$A$3:$A$82,0))&amp;" × "&amp;INDEX('Catalogue'!$D$3:$D$82,MATCH($D722,'Catalogue'!$A$3:$A$82,0)),""))</f>
        <v/>
      </c>
      <c r="J722" s="19">
        <f>IF($E722="","",IFERROR(INDEX('Stock by lot'!$G$3:$G$302,MATCH($E722,'Stock by lot'!$F$3:$F$302,0)),""))</f>
        <v/>
      </c>
      <c r="K722" s="15">
        <f>IF($E722="","",IF($J722="","Lot not in stock",IF(AND($A722&lt;&gt;"",$J722&lt;$A722),"Expired on the day","OK")))</f>
        <v/>
      </c>
      <c r="L722" s="14">
        <f>IF(OR($E722="",'Lot trace'!$B$4=""),"",IF($E722='Lot trace'!$B$4,COUNTIF($E$3:$E722,'Lot trace'!$B$4),""))</f>
        <v/>
      </c>
    </row>
    <row r="723">
      <c r="A723" s="5" t="n"/>
      <c r="B723" s="4" t="n"/>
      <c r="C723" s="18" t="n"/>
      <c r="D723" s="4" t="n"/>
      <c r="E723" s="18" t="n"/>
      <c r="F723" s="4" t="n"/>
      <c r="G723" s="4" t="n"/>
      <c r="H723" s="15">
        <f>IF($D723="","",IFERROR(INDEX('Catalogue'!$B$3:$B$82,MATCH($D723,'Catalogue'!$A$3:$A$82,0)),""))</f>
        <v/>
      </c>
      <c r="I723" s="15">
        <f>IF($D723="","",IFERROR("Ø"&amp;INDEX('Catalogue'!$C$3:$C$82,MATCH($D723,'Catalogue'!$A$3:$A$82,0))&amp;" × "&amp;INDEX('Catalogue'!$D$3:$D$82,MATCH($D723,'Catalogue'!$A$3:$A$82,0)),""))</f>
        <v/>
      </c>
      <c r="J723" s="19">
        <f>IF($E723="","",IFERROR(INDEX('Stock by lot'!$G$3:$G$302,MATCH($E723,'Stock by lot'!$F$3:$F$302,0)),""))</f>
        <v/>
      </c>
      <c r="K723" s="15">
        <f>IF($E723="","",IF($J723="","Lot not in stock",IF(AND($A723&lt;&gt;"",$J723&lt;$A723),"Expired on the day","OK")))</f>
        <v/>
      </c>
      <c r="L723" s="14">
        <f>IF(OR($E723="",'Lot trace'!$B$4=""),"",IF($E723='Lot trace'!$B$4,COUNTIF($E$3:$E723,'Lot trace'!$B$4),""))</f>
        <v/>
      </c>
    </row>
    <row r="724">
      <c r="A724" s="5" t="n"/>
      <c r="B724" s="4" t="n"/>
      <c r="C724" s="18" t="n"/>
      <c r="D724" s="4" t="n"/>
      <c r="E724" s="18" t="n"/>
      <c r="F724" s="4" t="n"/>
      <c r="G724" s="4" t="n"/>
      <c r="H724" s="15">
        <f>IF($D724="","",IFERROR(INDEX('Catalogue'!$B$3:$B$82,MATCH($D724,'Catalogue'!$A$3:$A$82,0)),""))</f>
        <v/>
      </c>
      <c r="I724" s="15">
        <f>IF($D724="","",IFERROR("Ø"&amp;INDEX('Catalogue'!$C$3:$C$82,MATCH($D724,'Catalogue'!$A$3:$A$82,0))&amp;" × "&amp;INDEX('Catalogue'!$D$3:$D$82,MATCH($D724,'Catalogue'!$A$3:$A$82,0)),""))</f>
        <v/>
      </c>
      <c r="J724" s="19">
        <f>IF($E724="","",IFERROR(INDEX('Stock by lot'!$G$3:$G$302,MATCH($E724,'Stock by lot'!$F$3:$F$302,0)),""))</f>
        <v/>
      </c>
      <c r="K724" s="15">
        <f>IF($E724="","",IF($J724="","Lot not in stock",IF(AND($A724&lt;&gt;"",$J724&lt;$A724),"Expired on the day","OK")))</f>
        <v/>
      </c>
      <c r="L724" s="14">
        <f>IF(OR($E724="",'Lot trace'!$B$4=""),"",IF($E724='Lot trace'!$B$4,COUNTIF($E$3:$E724,'Lot trace'!$B$4),""))</f>
        <v/>
      </c>
    </row>
    <row r="725">
      <c r="A725" s="5" t="n"/>
      <c r="B725" s="4" t="n"/>
      <c r="C725" s="18" t="n"/>
      <c r="D725" s="4" t="n"/>
      <c r="E725" s="18" t="n"/>
      <c r="F725" s="4" t="n"/>
      <c r="G725" s="4" t="n"/>
      <c r="H725" s="15">
        <f>IF($D725="","",IFERROR(INDEX('Catalogue'!$B$3:$B$82,MATCH($D725,'Catalogue'!$A$3:$A$82,0)),""))</f>
        <v/>
      </c>
      <c r="I725" s="15">
        <f>IF($D725="","",IFERROR("Ø"&amp;INDEX('Catalogue'!$C$3:$C$82,MATCH($D725,'Catalogue'!$A$3:$A$82,0))&amp;" × "&amp;INDEX('Catalogue'!$D$3:$D$82,MATCH($D725,'Catalogue'!$A$3:$A$82,0)),""))</f>
        <v/>
      </c>
      <c r="J725" s="19">
        <f>IF($E725="","",IFERROR(INDEX('Stock by lot'!$G$3:$G$302,MATCH($E725,'Stock by lot'!$F$3:$F$302,0)),""))</f>
        <v/>
      </c>
      <c r="K725" s="15">
        <f>IF($E725="","",IF($J725="","Lot not in stock",IF(AND($A725&lt;&gt;"",$J725&lt;$A725),"Expired on the day","OK")))</f>
        <v/>
      </c>
      <c r="L725" s="14">
        <f>IF(OR($E725="",'Lot trace'!$B$4=""),"",IF($E725='Lot trace'!$B$4,COUNTIF($E$3:$E725,'Lot trace'!$B$4),""))</f>
        <v/>
      </c>
    </row>
    <row r="726">
      <c r="A726" s="5" t="n"/>
      <c r="B726" s="4" t="n"/>
      <c r="C726" s="18" t="n"/>
      <c r="D726" s="4" t="n"/>
      <c r="E726" s="18" t="n"/>
      <c r="F726" s="4" t="n"/>
      <c r="G726" s="4" t="n"/>
      <c r="H726" s="15">
        <f>IF($D726="","",IFERROR(INDEX('Catalogue'!$B$3:$B$82,MATCH($D726,'Catalogue'!$A$3:$A$82,0)),""))</f>
        <v/>
      </c>
      <c r="I726" s="15">
        <f>IF($D726="","",IFERROR("Ø"&amp;INDEX('Catalogue'!$C$3:$C$82,MATCH($D726,'Catalogue'!$A$3:$A$82,0))&amp;" × "&amp;INDEX('Catalogue'!$D$3:$D$82,MATCH($D726,'Catalogue'!$A$3:$A$82,0)),""))</f>
        <v/>
      </c>
      <c r="J726" s="19">
        <f>IF($E726="","",IFERROR(INDEX('Stock by lot'!$G$3:$G$302,MATCH($E726,'Stock by lot'!$F$3:$F$302,0)),""))</f>
        <v/>
      </c>
      <c r="K726" s="15">
        <f>IF($E726="","",IF($J726="","Lot not in stock",IF(AND($A726&lt;&gt;"",$J726&lt;$A726),"Expired on the day","OK")))</f>
        <v/>
      </c>
      <c r="L726" s="14">
        <f>IF(OR($E726="",'Lot trace'!$B$4=""),"",IF($E726='Lot trace'!$B$4,COUNTIF($E$3:$E726,'Lot trace'!$B$4),""))</f>
        <v/>
      </c>
    </row>
    <row r="727">
      <c r="A727" s="5" t="n"/>
      <c r="B727" s="4" t="n"/>
      <c r="C727" s="18" t="n"/>
      <c r="D727" s="4" t="n"/>
      <c r="E727" s="18" t="n"/>
      <c r="F727" s="4" t="n"/>
      <c r="G727" s="4" t="n"/>
      <c r="H727" s="15">
        <f>IF($D727="","",IFERROR(INDEX('Catalogue'!$B$3:$B$82,MATCH($D727,'Catalogue'!$A$3:$A$82,0)),""))</f>
        <v/>
      </c>
      <c r="I727" s="15">
        <f>IF($D727="","",IFERROR("Ø"&amp;INDEX('Catalogue'!$C$3:$C$82,MATCH($D727,'Catalogue'!$A$3:$A$82,0))&amp;" × "&amp;INDEX('Catalogue'!$D$3:$D$82,MATCH($D727,'Catalogue'!$A$3:$A$82,0)),""))</f>
        <v/>
      </c>
      <c r="J727" s="19">
        <f>IF($E727="","",IFERROR(INDEX('Stock by lot'!$G$3:$G$302,MATCH($E727,'Stock by lot'!$F$3:$F$302,0)),""))</f>
        <v/>
      </c>
      <c r="K727" s="15">
        <f>IF($E727="","",IF($J727="","Lot not in stock",IF(AND($A727&lt;&gt;"",$J727&lt;$A727),"Expired on the day","OK")))</f>
        <v/>
      </c>
      <c r="L727" s="14">
        <f>IF(OR($E727="",'Lot trace'!$B$4=""),"",IF($E727='Lot trace'!$B$4,COUNTIF($E$3:$E727,'Lot trace'!$B$4),""))</f>
        <v/>
      </c>
    </row>
    <row r="728">
      <c r="A728" s="5" t="n"/>
      <c r="B728" s="4" t="n"/>
      <c r="C728" s="18" t="n"/>
      <c r="D728" s="4" t="n"/>
      <c r="E728" s="18" t="n"/>
      <c r="F728" s="4" t="n"/>
      <c r="G728" s="4" t="n"/>
      <c r="H728" s="15">
        <f>IF($D728="","",IFERROR(INDEX('Catalogue'!$B$3:$B$82,MATCH($D728,'Catalogue'!$A$3:$A$82,0)),""))</f>
        <v/>
      </c>
      <c r="I728" s="15">
        <f>IF($D728="","",IFERROR("Ø"&amp;INDEX('Catalogue'!$C$3:$C$82,MATCH($D728,'Catalogue'!$A$3:$A$82,0))&amp;" × "&amp;INDEX('Catalogue'!$D$3:$D$82,MATCH($D728,'Catalogue'!$A$3:$A$82,0)),""))</f>
        <v/>
      </c>
      <c r="J728" s="19">
        <f>IF($E728="","",IFERROR(INDEX('Stock by lot'!$G$3:$G$302,MATCH($E728,'Stock by lot'!$F$3:$F$302,0)),""))</f>
        <v/>
      </c>
      <c r="K728" s="15">
        <f>IF($E728="","",IF($J728="","Lot not in stock",IF(AND($A728&lt;&gt;"",$J728&lt;$A728),"Expired on the day","OK")))</f>
        <v/>
      </c>
      <c r="L728" s="14">
        <f>IF(OR($E728="",'Lot trace'!$B$4=""),"",IF($E728='Lot trace'!$B$4,COUNTIF($E$3:$E728,'Lot trace'!$B$4),""))</f>
        <v/>
      </c>
    </row>
    <row r="729">
      <c r="A729" s="5" t="n"/>
      <c r="B729" s="4" t="n"/>
      <c r="C729" s="18" t="n"/>
      <c r="D729" s="4" t="n"/>
      <c r="E729" s="18" t="n"/>
      <c r="F729" s="4" t="n"/>
      <c r="G729" s="4" t="n"/>
      <c r="H729" s="15">
        <f>IF($D729="","",IFERROR(INDEX('Catalogue'!$B$3:$B$82,MATCH($D729,'Catalogue'!$A$3:$A$82,0)),""))</f>
        <v/>
      </c>
      <c r="I729" s="15">
        <f>IF($D729="","",IFERROR("Ø"&amp;INDEX('Catalogue'!$C$3:$C$82,MATCH($D729,'Catalogue'!$A$3:$A$82,0))&amp;" × "&amp;INDEX('Catalogue'!$D$3:$D$82,MATCH($D729,'Catalogue'!$A$3:$A$82,0)),""))</f>
        <v/>
      </c>
      <c r="J729" s="19">
        <f>IF($E729="","",IFERROR(INDEX('Stock by lot'!$G$3:$G$302,MATCH($E729,'Stock by lot'!$F$3:$F$302,0)),""))</f>
        <v/>
      </c>
      <c r="K729" s="15">
        <f>IF($E729="","",IF($J729="","Lot not in stock",IF(AND($A729&lt;&gt;"",$J729&lt;$A729),"Expired on the day","OK")))</f>
        <v/>
      </c>
      <c r="L729" s="14">
        <f>IF(OR($E729="",'Lot trace'!$B$4=""),"",IF($E729='Lot trace'!$B$4,COUNTIF($E$3:$E729,'Lot trace'!$B$4),""))</f>
        <v/>
      </c>
    </row>
    <row r="730">
      <c r="A730" s="5" t="n"/>
      <c r="B730" s="4" t="n"/>
      <c r="C730" s="18" t="n"/>
      <c r="D730" s="4" t="n"/>
      <c r="E730" s="18" t="n"/>
      <c r="F730" s="4" t="n"/>
      <c r="G730" s="4" t="n"/>
      <c r="H730" s="15">
        <f>IF($D730="","",IFERROR(INDEX('Catalogue'!$B$3:$B$82,MATCH($D730,'Catalogue'!$A$3:$A$82,0)),""))</f>
        <v/>
      </c>
      <c r="I730" s="15">
        <f>IF($D730="","",IFERROR("Ø"&amp;INDEX('Catalogue'!$C$3:$C$82,MATCH($D730,'Catalogue'!$A$3:$A$82,0))&amp;" × "&amp;INDEX('Catalogue'!$D$3:$D$82,MATCH($D730,'Catalogue'!$A$3:$A$82,0)),""))</f>
        <v/>
      </c>
      <c r="J730" s="19">
        <f>IF($E730="","",IFERROR(INDEX('Stock by lot'!$G$3:$G$302,MATCH($E730,'Stock by lot'!$F$3:$F$302,0)),""))</f>
        <v/>
      </c>
      <c r="K730" s="15">
        <f>IF($E730="","",IF($J730="","Lot not in stock",IF(AND($A730&lt;&gt;"",$J730&lt;$A730),"Expired on the day","OK")))</f>
        <v/>
      </c>
      <c r="L730" s="14">
        <f>IF(OR($E730="",'Lot trace'!$B$4=""),"",IF($E730='Lot trace'!$B$4,COUNTIF($E$3:$E730,'Lot trace'!$B$4),""))</f>
        <v/>
      </c>
    </row>
    <row r="731">
      <c r="A731" s="5" t="n"/>
      <c r="B731" s="4" t="n"/>
      <c r="C731" s="18" t="n"/>
      <c r="D731" s="4" t="n"/>
      <c r="E731" s="18" t="n"/>
      <c r="F731" s="4" t="n"/>
      <c r="G731" s="4" t="n"/>
      <c r="H731" s="15">
        <f>IF($D731="","",IFERROR(INDEX('Catalogue'!$B$3:$B$82,MATCH($D731,'Catalogue'!$A$3:$A$82,0)),""))</f>
        <v/>
      </c>
      <c r="I731" s="15">
        <f>IF($D731="","",IFERROR("Ø"&amp;INDEX('Catalogue'!$C$3:$C$82,MATCH($D731,'Catalogue'!$A$3:$A$82,0))&amp;" × "&amp;INDEX('Catalogue'!$D$3:$D$82,MATCH($D731,'Catalogue'!$A$3:$A$82,0)),""))</f>
        <v/>
      </c>
      <c r="J731" s="19">
        <f>IF($E731="","",IFERROR(INDEX('Stock by lot'!$G$3:$G$302,MATCH($E731,'Stock by lot'!$F$3:$F$302,0)),""))</f>
        <v/>
      </c>
      <c r="K731" s="15">
        <f>IF($E731="","",IF($J731="","Lot not in stock",IF(AND($A731&lt;&gt;"",$J731&lt;$A731),"Expired on the day","OK")))</f>
        <v/>
      </c>
      <c r="L731" s="14">
        <f>IF(OR($E731="",'Lot trace'!$B$4=""),"",IF($E731='Lot trace'!$B$4,COUNTIF($E$3:$E731,'Lot trace'!$B$4),""))</f>
        <v/>
      </c>
    </row>
    <row r="732">
      <c r="A732" s="5" t="n"/>
      <c r="B732" s="4" t="n"/>
      <c r="C732" s="18" t="n"/>
      <c r="D732" s="4" t="n"/>
      <c r="E732" s="18" t="n"/>
      <c r="F732" s="4" t="n"/>
      <c r="G732" s="4" t="n"/>
      <c r="H732" s="15">
        <f>IF($D732="","",IFERROR(INDEX('Catalogue'!$B$3:$B$82,MATCH($D732,'Catalogue'!$A$3:$A$82,0)),""))</f>
        <v/>
      </c>
      <c r="I732" s="15">
        <f>IF($D732="","",IFERROR("Ø"&amp;INDEX('Catalogue'!$C$3:$C$82,MATCH($D732,'Catalogue'!$A$3:$A$82,0))&amp;" × "&amp;INDEX('Catalogue'!$D$3:$D$82,MATCH($D732,'Catalogue'!$A$3:$A$82,0)),""))</f>
        <v/>
      </c>
      <c r="J732" s="19">
        <f>IF($E732="","",IFERROR(INDEX('Stock by lot'!$G$3:$G$302,MATCH($E732,'Stock by lot'!$F$3:$F$302,0)),""))</f>
        <v/>
      </c>
      <c r="K732" s="15">
        <f>IF($E732="","",IF($J732="","Lot not in stock",IF(AND($A732&lt;&gt;"",$J732&lt;$A732),"Expired on the day","OK")))</f>
        <v/>
      </c>
      <c r="L732" s="14">
        <f>IF(OR($E732="",'Lot trace'!$B$4=""),"",IF($E732='Lot trace'!$B$4,COUNTIF($E$3:$E732,'Lot trace'!$B$4),""))</f>
        <v/>
      </c>
    </row>
    <row r="733">
      <c r="A733" s="5" t="n"/>
      <c r="B733" s="4" t="n"/>
      <c r="C733" s="18" t="n"/>
      <c r="D733" s="4" t="n"/>
      <c r="E733" s="18" t="n"/>
      <c r="F733" s="4" t="n"/>
      <c r="G733" s="4" t="n"/>
      <c r="H733" s="15">
        <f>IF($D733="","",IFERROR(INDEX('Catalogue'!$B$3:$B$82,MATCH($D733,'Catalogue'!$A$3:$A$82,0)),""))</f>
        <v/>
      </c>
      <c r="I733" s="15">
        <f>IF($D733="","",IFERROR("Ø"&amp;INDEX('Catalogue'!$C$3:$C$82,MATCH($D733,'Catalogue'!$A$3:$A$82,0))&amp;" × "&amp;INDEX('Catalogue'!$D$3:$D$82,MATCH($D733,'Catalogue'!$A$3:$A$82,0)),""))</f>
        <v/>
      </c>
      <c r="J733" s="19">
        <f>IF($E733="","",IFERROR(INDEX('Stock by lot'!$G$3:$G$302,MATCH($E733,'Stock by lot'!$F$3:$F$302,0)),""))</f>
        <v/>
      </c>
      <c r="K733" s="15">
        <f>IF($E733="","",IF($J733="","Lot not in stock",IF(AND($A733&lt;&gt;"",$J733&lt;$A733),"Expired on the day","OK")))</f>
        <v/>
      </c>
      <c r="L733" s="14">
        <f>IF(OR($E733="",'Lot trace'!$B$4=""),"",IF($E733='Lot trace'!$B$4,COUNTIF($E$3:$E733,'Lot trace'!$B$4),""))</f>
        <v/>
      </c>
    </row>
    <row r="734">
      <c r="A734" s="5" t="n"/>
      <c r="B734" s="4" t="n"/>
      <c r="C734" s="18" t="n"/>
      <c r="D734" s="4" t="n"/>
      <c r="E734" s="18" t="n"/>
      <c r="F734" s="4" t="n"/>
      <c r="G734" s="4" t="n"/>
      <c r="H734" s="15">
        <f>IF($D734="","",IFERROR(INDEX('Catalogue'!$B$3:$B$82,MATCH($D734,'Catalogue'!$A$3:$A$82,0)),""))</f>
        <v/>
      </c>
      <c r="I734" s="15">
        <f>IF($D734="","",IFERROR("Ø"&amp;INDEX('Catalogue'!$C$3:$C$82,MATCH($D734,'Catalogue'!$A$3:$A$82,0))&amp;" × "&amp;INDEX('Catalogue'!$D$3:$D$82,MATCH($D734,'Catalogue'!$A$3:$A$82,0)),""))</f>
        <v/>
      </c>
      <c r="J734" s="19">
        <f>IF($E734="","",IFERROR(INDEX('Stock by lot'!$G$3:$G$302,MATCH($E734,'Stock by lot'!$F$3:$F$302,0)),""))</f>
        <v/>
      </c>
      <c r="K734" s="15">
        <f>IF($E734="","",IF($J734="","Lot not in stock",IF(AND($A734&lt;&gt;"",$J734&lt;$A734),"Expired on the day","OK")))</f>
        <v/>
      </c>
      <c r="L734" s="14">
        <f>IF(OR($E734="",'Lot trace'!$B$4=""),"",IF($E734='Lot trace'!$B$4,COUNTIF($E$3:$E734,'Lot trace'!$B$4),""))</f>
        <v/>
      </c>
    </row>
    <row r="735">
      <c r="A735" s="5" t="n"/>
      <c r="B735" s="4" t="n"/>
      <c r="C735" s="18" t="n"/>
      <c r="D735" s="4" t="n"/>
      <c r="E735" s="18" t="n"/>
      <c r="F735" s="4" t="n"/>
      <c r="G735" s="4" t="n"/>
      <c r="H735" s="15">
        <f>IF($D735="","",IFERROR(INDEX('Catalogue'!$B$3:$B$82,MATCH($D735,'Catalogue'!$A$3:$A$82,0)),""))</f>
        <v/>
      </c>
      <c r="I735" s="15">
        <f>IF($D735="","",IFERROR("Ø"&amp;INDEX('Catalogue'!$C$3:$C$82,MATCH($D735,'Catalogue'!$A$3:$A$82,0))&amp;" × "&amp;INDEX('Catalogue'!$D$3:$D$82,MATCH($D735,'Catalogue'!$A$3:$A$82,0)),""))</f>
        <v/>
      </c>
      <c r="J735" s="19">
        <f>IF($E735="","",IFERROR(INDEX('Stock by lot'!$G$3:$G$302,MATCH($E735,'Stock by lot'!$F$3:$F$302,0)),""))</f>
        <v/>
      </c>
      <c r="K735" s="15">
        <f>IF($E735="","",IF($J735="","Lot not in stock",IF(AND($A735&lt;&gt;"",$J735&lt;$A735),"Expired on the day","OK")))</f>
        <v/>
      </c>
      <c r="L735" s="14">
        <f>IF(OR($E735="",'Lot trace'!$B$4=""),"",IF($E735='Lot trace'!$B$4,COUNTIF($E$3:$E735,'Lot trace'!$B$4),""))</f>
        <v/>
      </c>
    </row>
    <row r="736">
      <c r="A736" s="5" t="n"/>
      <c r="B736" s="4" t="n"/>
      <c r="C736" s="18" t="n"/>
      <c r="D736" s="4" t="n"/>
      <c r="E736" s="18" t="n"/>
      <c r="F736" s="4" t="n"/>
      <c r="G736" s="4" t="n"/>
      <c r="H736" s="15">
        <f>IF($D736="","",IFERROR(INDEX('Catalogue'!$B$3:$B$82,MATCH($D736,'Catalogue'!$A$3:$A$82,0)),""))</f>
        <v/>
      </c>
      <c r="I736" s="15">
        <f>IF($D736="","",IFERROR("Ø"&amp;INDEX('Catalogue'!$C$3:$C$82,MATCH($D736,'Catalogue'!$A$3:$A$82,0))&amp;" × "&amp;INDEX('Catalogue'!$D$3:$D$82,MATCH($D736,'Catalogue'!$A$3:$A$82,0)),""))</f>
        <v/>
      </c>
      <c r="J736" s="19">
        <f>IF($E736="","",IFERROR(INDEX('Stock by lot'!$G$3:$G$302,MATCH($E736,'Stock by lot'!$F$3:$F$302,0)),""))</f>
        <v/>
      </c>
      <c r="K736" s="15">
        <f>IF($E736="","",IF($J736="","Lot not in stock",IF(AND($A736&lt;&gt;"",$J736&lt;$A736),"Expired on the day","OK")))</f>
        <v/>
      </c>
      <c r="L736" s="14">
        <f>IF(OR($E736="",'Lot trace'!$B$4=""),"",IF($E736='Lot trace'!$B$4,COUNTIF($E$3:$E736,'Lot trace'!$B$4),""))</f>
        <v/>
      </c>
    </row>
    <row r="737">
      <c r="A737" s="5" t="n"/>
      <c r="B737" s="4" t="n"/>
      <c r="C737" s="18" t="n"/>
      <c r="D737" s="4" t="n"/>
      <c r="E737" s="18" t="n"/>
      <c r="F737" s="4" t="n"/>
      <c r="G737" s="4" t="n"/>
      <c r="H737" s="15">
        <f>IF($D737="","",IFERROR(INDEX('Catalogue'!$B$3:$B$82,MATCH($D737,'Catalogue'!$A$3:$A$82,0)),""))</f>
        <v/>
      </c>
      <c r="I737" s="15">
        <f>IF($D737="","",IFERROR("Ø"&amp;INDEX('Catalogue'!$C$3:$C$82,MATCH($D737,'Catalogue'!$A$3:$A$82,0))&amp;" × "&amp;INDEX('Catalogue'!$D$3:$D$82,MATCH($D737,'Catalogue'!$A$3:$A$82,0)),""))</f>
        <v/>
      </c>
      <c r="J737" s="19">
        <f>IF($E737="","",IFERROR(INDEX('Stock by lot'!$G$3:$G$302,MATCH($E737,'Stock by lot'!$F$3:$F$302,0)),""))</f>
        <v/>
      </c>
      <c r="K737" s="15">
        <f>IF($E737="","",IF($J737="","Lot not in stock",IF(AND($A737&lt;&gt;"",$J737&lt;$A737),"Expired on the day","OK")))</f>
        <v/>
      </c>
      <c r="L737" s="14">
        <f>IF(OR($E737="",'Lot trace'!$B$4=""),"",IF($E737='Lot trace'!$B$4,COUNTIF($E$3:$E737,'Lot trace'!$B$4),""))</f>
        <v/>
      </c>
    </row>
    <row r="738">
      <c r="A738" s="5" t="n"/>
      <c r="B738" s="4" t="n"/>
      <c r="C738" s="18" t="n"/>
      <c r="D738" s="4" t="n"/>
      <c r="E738" s="18" t="n"/>
      <c r="F738" s="4" t="n"/>
      <c r="G738" s="4" t="n"/>
      <c r="H738" s="15">
        <f>IF($D738="","",IFERROR(INDEX('Catalogue'!$B$3:$B$82,MATCH($D738,'Catalogue'!$A$3:$A$82,0)),""))</f>
        <v/>
      </c>
      <c r="I738" s="15">
        <f>IF($D738="","",IFERROR("Ø"&amp;INDEX('Catalogue'!$C$3:$C$82,MATCH($D738,'Catalogue'!$A$3:$A$82,0))&amp;" × "&amp;INDEX('Catalogue'!$D$3:$D$82,MATCH($D738,'Catalogue'!$A$3:$A$82,0)),""))</f>
        <v/>
      </c>
      <c r="J738" s="19">
        <f>IF($E738="","",IFERROR(INDEX('Stock by lot'!$G$3:$G$302,MATCH($E738,'Stock by lot'!$F$3:$F$302,0)),""))</f>
        <v/>
      </c>
      <c r="K738" s="15">
        <f>IF($E738="","",IF($J738="","Lot not in stock",IF(AND($A738&lt;&gt;"",$J738&lt;$A738),"Expired on the day","OK")))</f>
        <v/>
      </c>
      <c r="L738" s="14">
        <f>IF(OR($E738="",'Lot trace'!$B$4=""),"",IF($E738='Lot trace'!$B$4,COUNTIF($E$3:$E738,'Lot trace'!$B$4),""))</f>
        <v/>
      </c>
    </row>
    <row r="739">
      <c r="A739" s="5" t="n"/>
      <c r="B739" s="4" t="n"/>
      <c r="C739" s="18" t="n"/>
      <c r="D739" s="4" t="n"/>
      <c r="E739" s="18" t="n"/>
      <c r="F739" s="4" t="n"/>
      <c r="G739" s="4" t="n"/>
      <c r="H739" s="15">
        <f>IF($D739="","",IFERROR(INDEX('Catalogue'!$B$3:$B$82,MATCH($D739,'Catalogue'!$A$3:$A$82,0)),""))</f>
        <v/>
      </c>
      <c r="I739" s="15">
        <f>IF($D739="","",IFERROR("Ø"&amp;INDEX('Catalogue'!$C$3:$C$82,MATCH($D739,'Catalogue'!$A$3:$A$82,0))&amp;" × "&amp;INDEX('Catalogue'!$D$3:$D$82,MATCH($D739,'Catalogue'!$A$3:$A$82,0)),""))</f>
        <v/>
      </c>
      <c r="J739" s="19">
        <f>IF($E739="","",IFERROR(INDEX('Stock by lot'!$G$3:$G$302,MATCH($E739,'Stock by lot'!$F$3:$F$302,0)),""))</f>
        <v/>
      </c>
      <c r="K739" s="15">
        <f>IF($E739="","",IF($J739="","Lot not in stock",IF(AND($A739&lt;&gt;"",$J739&lt;$A739),"Expired on the day","OK")))</f>
        <v/>
      </c>
      <c r="L739" s="14">
        <f>IF(OR($E739="",'Lot trace'!$B$4=""),"",IF($E739='Lot trace'!$B$4,COUNTIF($E$3:$E739,'Lot trace'!$B$4),""))</f>
        <v/>
      </c>
    </row>
    <row r="740">
      <c r="A740" s="5" t="n"/>
      <c r="B740" s="4" t="n"/>
      <c r="C740" s="18" t="n"/>
      <c r="D740" s="4" t="n"/>
      <c r="E740" s="18" t="n"/>
      <c r="F740" s="4" t="n"/>
      <c r="G740" s="4" t="n"/>
      <c r="H740" s="15">
        <f>IF($D740="","",IFERROR(INDEX('Catalogue'!$B$3:$B$82,MATCH($D740,'Catalogue'!$A$3:$A$82,0)),""))</f>
        <v/>
      </c>
      <c r="I740" s="15">
        <f>IF($D740="","",IFERROR("Ø"&amp;INDEX('Catalogue'!$C$3:$C$82,MATCH($D740,'Catalogue'!$A$3:$A$82,0))&amp;" × "&amp;INDEX('Catalogue'!$D$3:$D$82,MATCH($D740,'Catalogue'!$A$3:$A$82,0)),""))</f>
        <v/>
      </c>
      <c r="J740" s="19">
        <f>IF($E740="","",IFERROR(INDEX('Stock by lot'!$G$3:$G$302,MATCH($E740,'Stock by lot'!$F$3:$F$302,0)),""))</f>
        <v/>
      </c>
      <c r="K740" s="15">
        <f>IF($E740="","",IF($J740="","Lot not in stock",IF(AND($A740&lt;&gt;"",$J740&lt;$A740),"Expired on the day","OK")))</f>
        <v/>
      </c>
      <c r="L740" s="14">
        <f>IF(OR($E740="",'Lot trace'!$B$4=""),"",IF($E740='Lot trace'!$B$4,COUNTIF($E$3:$E740,'Lot trace'!$B$4),""))</f>
        <v/>
      </c>
    </row>
    <row r="741">
      <c r="A741" s="5" t="n"/>
      <c r="B741" s="4" t="n"/>
      <c r="C741" s="18" t="n"/>
      <c r="D741" s="4" t="n"/>
      <c r="E741" s="18" t="n"/>
      <c r="F741" s="4" t="n"/>
      <c r="G741" s="4" t="n"/>
      <c r="H741" s="15">
        <f>IF($D741="","",IFERROR(INDEX('Catalogue'!$B$3:$B$82,MATCH($D741,'Catalogue'!$A$3:$A$82,0)),""))</f>
        <v/>
      </c>
      <c r="I741" s="15">
        <f>IF($D741="","",IFERROR("Ø"&amp;INDEX('Catalogue'!$C$3:$C$82,MATCH($D741,'Catalogue'!$A$3:$A$82,0))&amp;" × "&amp;INDEX('Catalogue'!$D$3:$D$82,MATCH($D741,'Catalogue'!$A$3:$A$82,0)),""))</f>
        <v/>
      </c>
      <c r="J741" s="19">
        <f>IF($E741="","",IFERROR(INDEX('Stock by lot'!$G$3:$G$302,MATCH($E741,'Stock by lot'!$F$3:$F$302,0)),""))</f>
        <v/>
      </c>
      <c r="K741" s="15">
        <f>IF($E741="","",IF($J741="","Lot not in stock",IF(AND($A741&lt;&gt;"",$J741&lt;$A741),"Expired on the day","OK")))</f>
        <v/>
      </c>
      <c r="L741" s="14">
        <f>IF(OR($E741="",'Lot trace'!$B$4=""),"",IF($E741='Lot trace'!$B$4,COUNTIF($E$3:$E741,'Lot trace'!$B$4),""))</f>
        <v/>
      </c>
    </row>
    <row r="742">
      <c r="A742" s="5" t="n"/>
      <c r="B742" s="4" t="n"/>
      <c r="C742" s="18" t="n"/>
      <c r="D742" s="4" t="n"/>
      <c r="E742" s="18" t="n"/>
      <c r="F742" s="4" t="n"/>
      <c r="G742" s="4" t="n"/>
      <c r="H742" s="15">
        <f>IF($D742="","",IFERROR(INDEX('Catalogue'!$B$3:$B$82,MATCH($D742,'Catalogue'!$A$3:$A$82,0)),""))</f>
        <v/>
      </c>
      <c r="I742" s="15">
        <f>IF($D742="","",IFERROR("Ø"&amp;INDEX('Catalogue'!$C$3:$C$82,MATCH($D742,'Catalogue'!$A$3:$A$82,0))&amp;" × "&amp;INDEX('Catalogue'!$D$3:$D$82,MATCH($D742,'Catalogue'!$A$3:$A$82,0)),""))</f>
        <v/>
      </c>
      <c r="J742" s="19">
        <f>IF($E742="","",IFERROR(INDEX('Stock by lot'!$G$3:$G$302,MATCH($E742,'Stock by lot'!$F$3:$F$302,0)),""))</f>
        <v/>
      </c>
      <c r="K742" s="15">
        <f>IF($E742="","",IF($J742="","Lot not in stock",IF(AND($A742&lt;&gt;"",$J742&lt;$A742),"Expired on the day","OK")))</f>
        <v/>
      </c>
      <c r="L742" s="14">
        <f>IF(OR($E742="",'Lot trace'!$B$4=""),"",IF($E742='Lot trace'!$B$4,COUNTIF($E$3:$E742,'Lot trace'!$B$4),""))</f>
        <v/>
      </c>
    </row>
    <row r="743">
      <c r="A743" s="5" t="n"/>
      <c r="B743" s="4" t="n"/>
      <c r="C743" s="18" t="n"/>
      <c r="D743" s="4" t="n"/>
      <c r="E743" s="18" t="n"/>
      <c r="F743" s="4" t="n"/>
      <c r="G743" s="4" t="n"/>
      <c r="H743" s="15">
        <f>IF($D743="","",IFERROR(INDEX('Catalogue'!$B$3:$B$82,MATCH($D743,'Catalogue'!$A$3:$A$82,0)),""))</f>
        <v/>
      </c>
      <c r="I743" s="15">
        <f>IF($D743="","",IFERROR("Ø"&amp;INDEX('Catalogue'!$C$3:$C$82,MATCH($D743,'Catalogue'!$A$3:$A$82,0))&amp;" × "&amp;INDEX('Catalogue'!$D$3:$D$82,MATCH($D743,'Catalogue'!$A$3:$A$82,0)),""))</f>
        <v/>
      </c>
      <c r="J743" s="19">
        <f>IF($E743="","",IFERROR(INDEX('Stock by lot'!$G$3:$G$302,MATCH($E743,'Stock by lot'!$F$3:$F$302,0)),""))</f>
        <v/>
      </c>
      <c r="K743" s="15">
        <f>IF($E743="","",IF($J743="","Lot not in stock",IF(AND($A743&lt;&gt;"",$J743&lt;$A743),"Expired on the day","OK")))</f>
        <v/>
      </c>
      <c r="L743" s="14">
        <f>IF(OR($E743="",'Lot trace'!$B$4=""),"",IF($E743='Lot trace'!$B$4,COUNTIF($E$3:$E743,'Lot trace'!$B$4),""))</f>
        <v/>
      </c>
    </row>
    <row r="744">
      <c r="A744" s="5" t="n"/>
      <c r="B744" s="4" t="n"/>
      <c r="C744" s="18" t="n"/>
      <c r="D744" s="4" t="n"/>
      <c r="E744" s="18" t="n"/>
      <c r="F744" s="4" t="n"/>
      <c r="G744" s="4" t="n"/>
      <c r="H744" s="15">
        <f>IF($D744="","",IFERROR(INDEX('Catalogue'!$B$3:$B$82,MATCH($D744,'Catalogue'!$A$3:$A$82,0)),""))</f>
        <v/>
      </c>
      <c r="I744" s="15">
        <f>IF($D744="","",IFERROR("Ø"&amp;INDEX('Catalogue'!$C$3:$C$82,MATCH($D744,'Catalogue'!$A$3:$A$82,0))&amp;" × "&amp;INDEX('Catalogue'!$D$3:$D$82,MATCH($D744,'Catalogue'!$A$3:$A$82,0)),""))</f>
        <v/>
      </c>
      <c r="J744" s="19">
        <f>IF($E744="","",IFERROR(INDEX('Stock by lot'!$G$3:$G$302,MATCH($E744,'Stock by lot'!$F$3:$F$302,0)),""))</f>
        <v/>
      </c>
      <c r="K744" s="15">
        <f>IF($E744="","",IF($J744="","Lot not in stock",IF(AND($A744&lt;&gt;"",$J744&lt;$A744),"Expired on the day","OK")))</f>
        <v/>
      </c>
      <c r="L744" s="14">
        <f>IF(OR($E744="",'Lot trace'!$B$4=""),"",IF($E744='Lot trace'!$B$4,COUNTIF($E$3:$E744,'Lot trace'!$B$4),""))</f>
        <v/>
      </c>
    </row>
    <row r="745">
      <c r="A745" s="5" t="n"/>
      <c r="B745" s="4" t="n"/>
      <c r="C745" s="18" t="n"/>
      <c r="D745" s="4" t="n"/>
      <c r="E745" s="18" t="n"/>
      <c r="F745" s="4" t="n"/>
      <c r="G745" s="4" t="n"/>
      <c r="H745" s="15">
        <f>IF($D745="","",IFERROR(INDEX('Catalogue'!$B$3:$B$82,MATCH($D745,'Catalogue'!$A$3:$A$82,0)),""))</f>
        <v/>
      </c>
      <c r="I745" s="15">
        <f>IF($D745="","",IFERROR("Ø"&amp;INDEX('Catalogue'!$C$3:$C$82,MATCH($D745,'Catalogue'!$A$3:$A$82,0))&amp;" × "&amp;INDEX('Catalogue'!$D$3:$D$82,MATCH($D745,'Catalogue'!$A$3:$A$82,0)),""))</f>
        <v/>
      </c>
      <c r="J745" s="19">
        <f>IF($E745="","",IFERROR(INDEX('Stock by lot'!$G$3:$G$302,MATCH($E745,'Stock by lot'!$F$3:$F$302,0)),""))</f>
        <v/>
      </c>
      <c r="K745" s="15">
        <f>IF($E745="","",IF($J745="","Lot not in stock",IF(AND($A745&lt;&gt;"",$J745&lt;$A745),"Expired on the day","OK")))</f>
        <v/>
      </c>
      <c r="L745" s="14">
        <f>IF(OR($E745="",'Lot trace'!$B$4=""),"",IF($E745='Lot trace'!$B$4,COUNTIF($E$3:$E745,'Lot trace'!$B$4),""))</f>
        <v/>
      </c>
    </row>
    <row r="746">
      <c r="A746" s="5" t="n"/>
      <c r="B746" s="4" t="n"/>
      <c r="C746" s="18" t="n"/>
      <c r="D746" s="4" t="n"/>
      <c r="E746" s="18" t="n"/>
      <c r="F746" s="4" t="n"/>
      <c r="G746" s="4" t="n"/>
      <c r="H746" s="15">
        <f>IF($D746="","",IFERROR(INDEX('Catalogue'!$B$3:$B$82,MATCH($D746,'Catalogue'!$A$3:$A$82,0)),""))</f>
        <v/>
      </c>
      <c r="I746" s="15">
        <f>IF($D746="","",IFERROR("Ø"&amp;INDEX('Catalogue'!$C$3:$C$82,MATCH($D746,'Catalogue'!$A$3:$A$82,0))&amp;" × "&amp;INDEX('Catalogue'!$D$3:$D$82,MATCH($D746,'Catalogue'!$A$3:$A$82,0)),""))</f>
        <v/>
      </c>
      <c r="J746" s="19">
        <f>IF($E746="","",IFERROR(INDEX('Stock by lot'!$G$3:$G$302,MATCH($E746,'Stock by lot'!$F$3:$F$302,0)),""))</f>
        <v/>
      </c>
      <c r="K746" s="15">
        <f>IF($E746="","",IF($J746="","Lot not in stock",IF(AND($A746&lt;&gt;"",$J746&lt;$A746),"Expired on the day","OK")))</f>
        <v/>
      </c>
      <c r="L746" s="14">
        <f>IF(OR($E746="",'Lot trace'!$B$4=""),"",IF($E746='Lot trace'!$B$4,COUNTIF($E$3:$E746,'Lot trace'!$B$4),""))</f>
        <v/>
      </c>
    </row>
    <row r="747">
      <c r="A747" s="5" t="n"/>
      <c r="B747" s="4" t="n"/>
      <c r="C747" s="18" t="n"/>
      <c r="D747" s="4" t="n"/>
      <c r="E747" s="18" t="n"/>
      <c r="F747" s="4" t="n"/>
      <c r="G747" s="4" t="n"/>
      <c r="H747" s="15">
        <f>IF($D747="","",IFERROR(INDEX('Catalogue'!$B$3:$B$82,MATCH($D747,'Catalogue'!$A$3:$A$82,0)),""))</f>
        <v/>
      </c>
      <c r="I747" s="15">
        <f>IF($D747="","",IFERROR("Ø"&amp;INDEX('Catalogue'!$C$3:$C$82,MATCH($D747,'Catalogue'!$A$3:$A$82,0))&amp;" × "&amp;INDEX('Catalogue'!$D$3:$D$82,MATCH($D747,'Catalogue'!$A$3:$A$82,0)),""))</f>
        <v/>
      </c>
      <c r="J747" s="19">
        <f>IF($E747="","",IFERROR(INDEX('Stock by lot'!$G$3:$G$302,MATCH($E747,'Stock by lot'!$F$3:$F$302,0)),""))</f>
        <v/>
      </c>
      <c r="K747" s="15">
        <f>IF($E747="","",IF($J747="","Lot not in stock",IF(AND($A747&lt;&gt;"",$J747&lt;$A747),"Expired on the day","OK")))</f>
        <v/>
      </c>
      <c r="L747" s="14">
        <f>IF(OR($E747="",'Lot trace'!$B$4=""),"",IF($E747='Lot trace'!$B$4,COUNTIF($E$3:$E747,'Lot trace'!$B$4),""))</f>
        <v/>
      </c>
    </row>
    <row r="748">
      <c r="A748" s="5" t="n"/>
      <c r="B748" s="4" t="n"/>
      <c r="C748" s="18" t="n"/>
      <c r="D748" s="4" t="n"/>
      <c r="E748" s="18" t="n"/>
      <c r="F748" s="4" t="n"/>
      <c r="G748" s="4" t="n"/>
      <c r="H748" s="15">
        <f>IF($D748="","",IFERROR(INDEX('Catalogue'!$B$3:$B$82,MATCH($D748,'Catalogue'!$A$3:$A$82,0)),""))</f>
        <v/>
      </c>
      <c r="I748" s="15">
        <f>IF($D748="","",IFERROR("Ø"&amp;INDEX('Catalogue'!$C$3:$C$82,MATCH($D748,'Catalogue'!$A$3:$A$82,0))&amp;" × "&amp;INDEX('Catalogue'!$D$3:$D$82,MATCH($D748,'Catalogue'!$A$3:$A$82,0)),""))</f>
        <v/>
      </c>
      <c r="J748" s="19">
        <f>IF($E748="","",IFERROR(INDEX('Stock by lot'!$G$3:$G$302,MATCH($E748,'Stock by lot'!$F$3:$F$302,0)),""))</f>
        <v/>
      </c>
      <c r="K748" s="15">
        <f>IF($E748="","",IF($J748="","Lot not in stock",IF(AND($A748&lt;&gt;"",$J748&lt;$A748),"Expired on the day","OK")))</f>
        <v/>
      </c>
      <c r="L748" s="14">
        <f>IF(OR($E748="",'Lot trace'!$B$4=""),"",IF($E748='Lot trace'!$B$4,COUNTIF($E$3:$E748,'Lot trace'!$B$4),""))</f>
        <v/>
      </c>
    </row>
    <row r="749">
      <c r="A749" s="5" t="n"/>
      <c r="B749" s="4" t="n"/>
      <c r="C749" s="18" t="n"/>
      <c r="D749" s="4" t="n"/>
      <c r="E749" s="18" t="n"/>
      <c r="F749" s="4" t="n"/>
      <c r="G749" s="4" t="n"/>
      <c r="H749" s="15">
        <f>IF($D749="","",IFERROR(INDEX('Catalogue'!$B$3:$B$82,MATCH($D749,'Catalogue'!$A$3:$A$82,0)),""))</f>
        <v/>
      </c>
      <c r="I749" s="15">
        <f>IF($D749="","",IFERROR("Ø"&amp;INDEX('Catalogue'!$C$3:$C$82,MATCH($D749,'Catalogue'!$A$3:$A$82,0))&amp;" × "&amp;INDEX('Catalogue'!$D$3:$D$82,MATCH($D749,'Catalogue'!$A$3:$A$82,0)),""))</f>
        <v/>
      </c>
      <c r="J749" s="19">
        <f>IF($E749="","",IFERROR(INDEX('Stock by lot'!$G$3:$G$302,MATCH($E749,'Stock by lot'!$F$3:$F$302,0)),""))</f>
        <v/>
      </c>
      <c r="K749" s="15">
        <f>IF($E749="","",IF($J749="","Lot not in stock",IF(AND($A749&lt;&gt;"",$J749&lt;$A749),"Expired on the day","OK")))</f>
        <v/>
      </c>
      <c r="L749" s="14">
        <f>IF(OR($E749="",'Lot trace'!$B$4=""),"",IF($E749='Lot trace'!$B$4,COUNTIF($E$3:$E749,'Lot trace'!$B$4),""))</f>
        <v/>
      </c>
    </row>
    <row r="750">
      <c r="A750" s="5" t="n"/>
      <c r="B750" s="4" t="n"/>
      <c r="C750" s="18" t="n"/>
      <c r="D750" s="4" t="n"/>
      <c r="E750" s="18" t="n"/>
      <c r="F750" s="4" t="n"/>
      <c r="G750" s="4" t="n"/>
      <c r="H750" s="15">
        <f>IF($D750="","",IFERROR(INDEX('Catalogue'!$B$3:$B$82,MATCH($D750,'Catalogue'!$A$3:$A$82,0)),""))</f>
        <v/>
      </c>
      <c r="I750" s="15">
        <f>IF($D750="","",IFERROR("Ø"&amp;INDEX('Catalogue'!$C$3:$C$82,MATCH($D750,'Catalogue'!$A$3:$A$82,0))&amp;" × "&amp;INDEX('Catalogue'!$D$3:$D$82,MATCH($D750,'Catalogue'!$A$3:$A$82,0)),""))</f>
        <v/>
      </c>
      <c r="J750" s="19">
        <f>IF($E750="","",IFERROR(INDEX('Stock by lot'!$G$3:$G$302,MATCH($E750,'Stock by lot'!$F$3:$F$302,0)),""))</f>
        <v/>
      </c>
      <c r="K750" s="15">
        <f>IF($E750="","",IF($J750="","Lot not in stock",IF(AND($A750&lt;&gt;"",$J750&lt;$A750),"Expired on the day","OK")))</f>
        <v/>
      </c>
      <c r="L750" s="14">
        <f>IF(OR($E750="",'Lot trace'!$B$4=""),"",IF($E750='Lot trace'!$B$4,COUNTIF($E$3:$E750,'Lot trace'!$B$4),""))</f>
        <v/>
      </c>
    </row>
    <row r="751">
      <c r="A751" s="5" t="n"/>
      <c r="B751" s="4" t="n"/>
      <c r="C751" s="18" t="n"/>
      <c r="D751" s="4" t="n"/>
      <c r="E751" s="18" t="n"/>
      <c r="F751" s="4" t="n"/>
      <c r="G751" s="4" t="n"/>
      <c r="H751" s="15">
        <f>IF($D751="","",IFERROR(INDEX('Catalogue'!$B$3:$B$82,MATCH($D751,'Catalogue'!$A$3:$A$82,0)),""))</f>
        <v/>
      </c>
      <c r="I751" s="15">
        <f>IF($D751="","",IFERROR("Ø"&amp;INDEX('Catalogue'!$C$3:$C$82,MATCH($D751,'Catalogue'!$A$3:$A$82,0))&amp;" × "&amp;INDEX('Catalogue'!$D$3:$D$82,MATCH($D751,'Catalogue'!$A$3:$A$82,0)),""))</f>
        <v/>
      </c>
      <c r="J751" s="19">
        <f>IF($E751="","",IFERROR(INDEX('Stock by lot'!$G$3:$G$302,MATCH($E751,'Stock by lot'!$F$3:$F$302,0)),""))</f>
        <v/>
      </c>
      <c r="K751" s="15">
        <f>IF($E751="","",IF($J751="","Lot not in stock",IF(AND($A751&lt;&gt;"",$J751&lt;$A751),"Expired on the day","OK")))</f>
        <v/>
      </c>
      <c r="L751" s="14">
        <f>IF(OR($E751="",'Lot trace'!$B$4=""),"",IF($E751='Lot trace'!$B$4,COUNTIF($E$3:$E751,'Lot trace'!$B$4),""))</f>
        <v/>
      </c>
    </row>
    <row r="752">
      <c r="A752" s="5" t="n"/>
      <c r="B752" s="4" t="n"/>
      <c r="C752" s="18" t="n"/>
      <c r="D752" s="4" t="n"/>
      <c r="E752" s="18" t="n"/>
      <c r="F752" s="4" t="n"/>
      <c r="G752" s="4" t="n"/>
      <c r="H752" s="15">
        <f>IF($D752="","",IFERROR(INDEX('Catalogue'!$B$3:$B$82,MATCH($D752,'Catalogue'!$A$3:$A$82,0)),""))</f>
        <v/>
      </c>
      <c r="I752" s="15">
        <f>IF($D752="","",IFERROR("Ø"&amp;INDEX('Catalogue'!$C$3:$C$82,MATCH($D752,'Catalogue'!$A$3:$A$82,0))&amp;" × "&amp;INDEX('Catalogue'!$D$3:$D$82,MATCH($D752,'Catalogue'!$A$3:$A$82,0)),""))</f>
        <v/>
      </c>
      <c r="J752" s="19">
        <f>IF($E752="","",IFERROR(INDEX('Stock by lot'!$G$3:$G$302,MATCH($E752,'Stock by lot'!$F$3:$F$302,0)),""))</f>
        <v/>
      </c>
      <c r="K752" s="15">
        <f>IF($E752="","",IF($J752="","Lot not in stock",IF(AND($A752&lt;&gt;"",$J752&lt;$A752),"Expired on the day","OK")))</f>
        <v/>
      </c>
      <c r="L752" s="14">
        <f>IF(OR($E752="",'Lot trace'!$B$4=""),"",IF($E752='Lot trace'!$B$4,COUNTIF($E$3:$E752,'Lot trace'!$B$4),""))</f>
        <v/>
      </c>
    </row>
    <row r="753">
      <c r="A753" s="5" t="n"/>
      <c r="B753" s="4" t="n"/>
      <c r="C753" s="18" t="n"/>
      <c r="D753" s="4" t="n"/>
      <c r="E753" s="18" t="n"/>
      <c r="F753" s="4" t="n"/>
      <c r="G753" s="4" t="n"/>
      <c r="H753" s="15">
        <f>IF($D753="","",IFERROR(INDEX('Catalogue'!$B$3:$B$82,MATCH($D753,'Catalogue'!$A$3:$A$82,0)),""))</f>
        <v/>
      </c>
      <c r="I753" s="15">
        <f>IF($D753="","",IFERROR("Ø"&amp;INDEX('Catalogue'!$C$3:$C$82,MATCH($D753,'Catalogue'!$A$3:$A$82,0))&amp;" × "&amp;INDEX('Catalogue'!$D$3:$D$82,MATCH($D753,'Catalogue'!$A$3:$A$82,0)),""))</f>
        <v/>
      </c>
      <c r="J753" s="19">
        <f>IF($E753="","",IFERROR(INDEX('Stock by lot'!$G$3:$G$302,MATCH($E753,'Stock by lot'!$F$3:$F$302,0)),""))</f>
        <v/>
      </c>
      <c r="K753" s="15">
        <f>IF($E753="","",IF($J753="","Lot not in stock",IF(AND($A753&lt;&gt;"",$J753&lt;$A753),"Expired on the day","OK")))</f>
        <v/>
      </c>
      <c r="L753" s="14">
        <f>IF(OR($E753="",'Lot trace'!$B$4=""),"",IF($E753='Lot trace'!$B$4,COUNTIF($E$3:$E753,'Lot trace'!$B$4),""))</f>
        <v/>
      </c>
    </row>
    <row r="754">
      <c r="A754" s="5" t="n"/>
      <c r="B754" s="4" t="n"/>
      <c r="C754" s="18" t="n"/>
      <c r="D754" s="4" t="n"/>
      <c r="E754" s="18" t="n"/>
      <c r="F754" s="4" t="n"/>
      <c r="G754" s="4" t="n"/>
      <c r="H754" s="15">
        <f>IF($D754="","",IFERROR(INDEX('Catalogue'!$B$3:$B$82,MATCH($D754,'Catalogue'!$A$3:$A$82,0)),""))</f>
        <v/>
      </c>
      <c r="I754" s="15">
        <f>IF($D754="","",IFERROR("Ø"&amp;INDEX('Catalogue'!$C$3:$C$82,MATCH($D754,'Catalogue'!$A$3:$A$82,0))&amp;" × "&amp;INDEX('Catalogue'!$D$3:$D$82,MATCH($D754,'Catalogue'!$A$3:$A$82,0)),""))</f>
        <v/>
      </c>
      <c r="J754" s="19">
        <f>IF($E754="","",IFERROR(INDEX('Stock by lot'!$G$3:$G$302,MATCH($E754,'Stock by lot'!$F$3:$F$302,0)),""))</f>
        <v/>
      </c>
      <c r="K754" s="15">
        <f>IF($E754="","",IF($J754="","Lot not in stock",IF(AND($A754&lt;&gt;"",$J754&lt;$A754),"Expired on the day","OK")))</f>
        <v/>
      </c>
      <c r="L754" s="14">
        <f>IF(OR($E754="",'Lot trace'!$B$4=""),"",IF($E754='Lot trace'!$B$4,COUNTIF($E$3:$E754,'Lot trace'!$B$4),""))</f>
        <v/>
      </c>
    </row>
    <row r="755">
      <c r="A755" s="5" t="n"/>
      <c r="B755" s="4" t="n"/>
      <c r="C755" s="18" t="n"/>
      <c r="D755" s="4" t="n"/>
      <c r="E755" s="18" t="n"/>
      <c r="F755" s="4" t="n"/>
      <c r="G755" s="4" t="n"/>
      <c r="H755" s="15">
        <f>IF($D755="","",IFERROR(INDEX('Catalogue'!$B$3:$B$82,MATCH($D755,'Catalogue'!$A$3:$A$82,0)),""))</f>
        <v/>
      </c>
      <c r="I755" s="15">
        <f>IF($D755="","",IFERROR("Ø"&amp;INDEX('Catalogue'!$C$3:$C$82,MATCH($D755,'Catalogue'!$A$3:$A$82,0))&amp;" × "&amp;INDEX('Catalogue'!$D$3:$D$82,MATCH($D755,'Catalogue'!$A$3:$A$82,0)),""))</f>
        <v/>
      </c>
      <c r="J755" s="19">
        <f>IF($E755="","",IFERROR(INDEX('Stock by lot'!$G$3:$G$302,MATCH($E755,'Stock by lot'!$F$3:$F$302,0)),""))</f>
        <v/>
      </c>
      <c r="K755" s="15">
        <f>IF($E755="","",IF($J755="","Lot not in stock",IF(AND($A755&lt;&gt;"",$J755&lt;$A755),"Expired on the day","OK")))</f>
        <v/>
      </c>
      <c r="L755" s="14">
        <f>IF(OR($E755="",'Lot trace'!$B$4=""),"",IF($E755='Lot trace'!$B$4,COUNTIF($E$3:$E755,'Lot trace'!$B$4),""))</f>
        <v/>
      </c>
    </row>
    <row r="756">
      <c r="A756" s="5" t="n"/>
      <c r="B756" s="4" t="n"/>
      <c r="C756" s="18" t="n"/>
      <c r="D756" s="4" t="n"/>
      <c r="E756" s="18" t="n"/>
      <c r="F756" s="4" t="n"/>
      <c r="G756" s="4" t="n"/>
      <c r="H756" s="15">
        <f>IF($D756="","",IFERROR(INDEX('Catalogue'!$B$3:$B$82,MATCH($D756,'Catalogue'!$A$3:$A$82,0)),""))</f>
        <v/>
      </c>
      <c r="I756" s="15">
        <f>IF($D756="","",IFERROR("Ø"&amp;INDEX('Catalogue'!$C$3:$C$82,MATCH($D756,'Catalogue'!$A$3:$A$82,0))&amp;" × "&amp;INDEX('Catalogue'!$D$3:$D$82,MATCH($D756,'Catalogue'!$A$3:$A$82,0)),""))</f>
        <v/>
      </c>
      <c r="J756" s="19">
        <f>IF($E756="","",IFERROR(INDEX('Stock by lot'!$G$3:$G$302,MATCH($E756,'Stock by lot'!$F$3:$F$302,0)),""))</f>
        <v/>
      </c>
      <c r="K756" s="15">
        <f>IF($E756="","",IF($J756="","Lot not in stock",IF(AND($A756&lt;&gt;"",$J756&lt;$A756),"Expired on the day","OK")))</f>
        <v/>
      </c>
      <c r="L756" s="14">
        <f>IF(OR($E756="",'Lot trace'!$B$4=""),"",IF($E756='Lot trace'!$B$4,COUNTIF($E$3:$E756,'Lot trace'!$B$4),""))</f>
        <v/>
      </c>
    </row>
    <row r="757">
      <c r="A757" s="5" t="n"/>
      <c r="B757" s="4" t="n"/>
      <c r="C757" s="18" t="n"/>
      <c r="D757" s="4" t="n"/>
      <c r="E757" s="18" t="n"/>
      <c r="F757" s="4" t="n"/>
      <c r="G757" s="4" t="n"/>
      <c r="H757" s="15">
        <f>IF($D757="","",IFERROR(INDEX('Catalogue'!$B$3:$B$82,MATCH($D757,'Catalogue'!$A$3:$A$82,0)),""))</f>
        <v/>
      </c>
      <c r="I757" s="15">
        <f>IF($D757="","",IFERROR("Ø"&amp;INDEX('Catalogue'!$C$3:$C$82,MATCH($D757,'Catalogue'!$A$3:$A$82,0))&amp;" × "&amp;INDEX('Catalogue'!$D$3:$D$82,MATCH($D757,'Catalogue'!$A$3:$A$82,0)),""))</f>
        <v/>
      </c>
      <c r="J757" s="19">
        <f>IF($E757="","",IFERROR(INDEX('Stock by lot'!$G$3:$G$302,MATCH($E757,'Stock by lot'!$F$3:$F$302,0)),""))</f>
        <v/>
      </c>
      <c r="K757" s="15">
        <f>IF($E757="","",IF($J757="","Lot not in stock",IF(AND($A757&lt;&gt;"",$J757&lt;$A757),"Expired on the day","OK")))</f>
        <v/>
      </c>
      <c r="L757" s="14">
        <f>IF(OR($E757="",'Lot trace'!$B$4=""),"",IF($E757='Lot trace'!$B$4,COUNTIF($E$3:$E757,'Lot trace'!$B$4),""))</f>
        <v/>
      </c>
    </row>
    <row r="758">
      <c r="A758" s="5" t="n"/>
      <c r="B758" s="4" t="n"/>
      <c r="C758" s="18" t="n"/>
      <c r="D758" s="4" t="n"/>
      <c r="E758" s="18" t="n"/>
      <c r="F758" s="4" t="n"/>
      <c r="G758" s="4" t="n"/>
      <c r="H758" s="15">
        <f>IF($D758="","",IFERROR(INDEX('Catalogue'!$B$3:$B$82,MATCH($D758,'Catalogue'!$A$3:$A$82,0)),""))</f>
        <v/>
      </c>
      <c r="I758" s="15">
        <f>IF($D758="","",IFERROR("Ø"&amp;INDEX('Catalogue'!$C$3:$C$82,MATCH($D758,'Catalogue'!$A$3:$A$82,0))&amp;" × "&amp;INDEX('Catalogue'!$D$3:$D$82,MATCH($D758,'Catalogue'!$A$3:$A$82,0)),""))</f>
        <v/>
      </c>
      <c r="J758" s="19">
        <f>IF($E758="","",IFERROR(INDEX('Stock by lot'!$G$3:$G$302,MATCH($E758,'Stock by lot'!$F$3:$F$302,0)),""))</f>
        <v/>
      </c>
      <c r="K758" s="15">
        <f>IF($E758="","",IF($J758="","Lot not in stock",IF(AND($A758&lt;&gt;"",$J758&lt;$A758),"Expired on the day","OK")))</f>
        <v/>
      </c>
      <c r="L758" s="14">
        <f>IF(OR($E758="",'Lot trace'!$B$4=""),"",IF($E758='Lot trace'!$B$4,COUNTIF($E$3:$E758,'Lot trace'!$B$4),""))</f>
        <v/>
      </c>
    </row>
    <row r="759">
      <c r="A759" s="5" t="n"/>
      <c r="B759" s="4" t="n"/>
      <c r="C759" s="18" t="n"/>
      <c r="D759" s="4" t="n"/>
      <c r="E759" s="18" t="n"/>
      <c r="F759" s="4" t="n"/>
      <c r="G759" s="4" t="n"/>
      <c r="H759" s="15">
        <f>IF($D759="","",IFERROR(INDEX('Catalogue'!$B$3:$B$82,MATCH($D759,'Catalogue'!$A$3:$A$82,0)),""))</f>
        <v/>
      </c>
      <c r="I759" s="15">
        <f>IF($D759="","",IFERROR("Ø"&amp;INDEX('Catalogue'!$C$3:$C$82,MATCH($D759,'Catalogue'!$A$3:$A$82,0))&amp;" × "&amp;INDEX('Catalogue'!$D$3:$D$82,MATCH($D759,'Catalogue'!$A$3:$A$82,0)),""))</f>
        <v/>
      </c>
      <c r="J759" s="19">
        <f>IF($E759="","",IFERROR(INDEX('Stock by lot'!$G$3:$G$302,MATCH($E759,'Stock by lot'!$F$3:$F$302,0)),""))</f>
        <v/>
      </c>
      <c r="K759" s="15">
        <f>IF($E759="","",IF($J759="","Lot not in stock",IF(AND($A759&lt;&gt;"",$J759&lt;$A759),"Expired on the day","OK")))</f>
        <v/>
      </c>
      <c r="L759" s="14">
        <f>IF(OR($E759="",'Lot trace'!$B$4=""),"",IF($E759='Lot trace'!$B$4,COUNTIF($E$3:$E759,'Lot trace'!$B$4),""))</f>
        <v/>
      </c>
    </row>
    <row r="760">
      <c r="A760" s="5" t="n"/>
      <c r="B760" s="4" t="n"/>
      <c r="C760" s="18" t="n"/>
      <c r="D760" s="4" t="n"/>
      <c r="E760" s="18" t="n"/>
      <c r="F760" s="4" t="n"/>
      <c r="G760" s="4" t="n"/>
      <c r="H760" s="15">
        <f>IF($D760="","",IFERROR(INDEX('Catalogue'!$B$3:$B$82,MATCH($D760,'Catalogue'!$A$3:$A$82,0)),""))</f>
        <v/>
      </c>
      <c r="I760" s="15">
        <f>IF($D760="","",IFERROR("Ø"&amp;INDEX('Catalogue'!$C$3:$C$82,MATCH($D760,'Catalogue'!$A$3:$A$82,0))&amp;" × "&amp;INDEX('Catalogue'!$D$3:$D$82,MATCH($D760,'Catalogue'!$A$3:$A$82,0)),""))</f>
        <v/>
      </c>
      <c r="J760" s="19">
        <f>IF($E760="","",IFERROR(INDEX('Stock by lot'!$G$3:$G$302,MATCH($E760,'Stock by lot'!$F$3:$F$302,0)),""))</f>
        <v/>
      </c>
      <c r="K760" s="15">
        <f>IF($E760="","",IF($J760="","Lot not in stock",IF(AND($A760&lt;&gt;"",$J760&lt;$A760),"Expired on the day","OK")))</f>
        <v/>
      </c>
      <c r="L760" s="14">
        <f>IF(OR($E760="",'Lot trace'!$B$4=""),"",IF($E760='Lot trace'!$B$4,COUNTIF($E$3:$E760,'Lot trace'!$B$4),""))</f>
        <v/>
      </c>
    </row>
    <row r="761">
      <c r="A761" s="5" t="n"/>
      <c r="B761" s="4" t="n"/>
      <c r="C761" s="18" t="n"/>
      <c r="D761" s="4" t="n"/>
      <c r="E761" s="18" t="n"/>
      <c r="F761" s="4" t="n"/>
      <c r="G761" s="4" t="n"/>
      <c r="H761" s="15">
        <f>IF($D761="","",IFERROR(INDEX('Catalogue'!$B$3:$B$82,MATCH($D761,'Catalogue'!$A$3:$A$82,0)),""))</f>
        <v/>
      </c>
      <c r="I761" s="15">
        <f>IF($D761="","",IFERROR("Ø"&amp;INDEX('Catalogue'!$C$3:$C$82,MATCH($D761,'Catalogue'!$A$3:$A$82,0))&amp;" × "&amp;INDEX('Catalogue'!$D$3:$D$82,MATCH($D761,'Catalogue'!$A$3:$A$82,0)),""))</f>
        <v/>
      </c>
      <c r="J761" s="19">
        <f>IF($E761="","",IFERROR(INDEX('Stock by lot'!$G$3:$G$302,MATCH($E761,'Stock by lot'!$F$3:$F$302,0)),""))</f>
        <v/>
      </c>
      <c r="K761" s="15">
        <f>IF($E761="","",IF($J761="","Lot not in stock",IF(AND($A761&lt;&gt;"",$J761&lt;$A761),"Expired on the day","OK")))</f>
        <v/>
      </c>
      <c r="L761" s="14">
        <f>IF(OR($E761="",'Lot trace'!$B$4=""),"",IF($E761='Lot trace'!$B$4,COUNTIF($E$3:$E761,'Lot trace'!$B$4),""))</f>
        <v/>
      </c>
    </row>
    <row r="762">
      <c r="A762" s="5" t="n"/>
      <c r="B762" s="4" t="n"/>
      <c r="C762" s="18" t="n"/>
      <c r="D762" s="4" t="n"/>
      <c r="E762" s="18" t="n"/>
      <c r="F762" s="4" t="n"/>
      <c r="G762" s="4" t="n"/>
      <c r="H762" s="15">
        <f>IF($D762="","",IFERROR(INDEX('Catalogue'!$B$3:$B$82,MATCH($D762,'Catalogue'!$A$3:$A$82,0)),""))</f>
        <v/>
      </c>
      <c r="I762" s="15">
        <f>IF($D762="","",IFERROR("Ø"&amp;INDEX('Catalogue'!$C$3:$C$82,MATCH($D762,'Catalogue'!$A$3:$A$82,0))&amp;" × "&amp;INDEX('Catalogue'!$D$3:$D$82,MATCH($D762,'Catalogue'!$A$3:$A$82,0)),""))</f>
        <v/>
      </c>
      <c r="J762" s="19">
        <f>IF($E762="","",IFERROR(INDEX('Stock by lot'!$G$3:$G$302,MATCH($E762,'Stock by lot'!$F$3:$F$302,0)),""))</f>
        <v/>
      </c>
      <c r="K762" s="15">
        <f>IF($E762="","",IF($J762="","Lot not in stock",IF(AND($A762&lt;&gt;"",$J762&lt;$A762),"Expired on the day","OK")))</f>
        <v/>
      </c>
      <c r="L762" s="14">
        <f>IF(OR($E762="",'Lot trace'!$B$4=""),"",IF($E762='Lot trace'!$B$4,COUNTIF($E$3:$E762,'Lot trace'!$B$4),""))</f>
        <v/>
      </c>
    </row>
    <row r="763">
      <c r="A763" s="5" t="n"/>
      <c r="B763" s="4" t="n"/>
      <c r="C763" s="18" t="n"/>
      <c r="D763" s="4" t="n"/>
      <c r="E763" s="18" t="n"/>
      <c r="F763" s="4" t="n"/>
      <c r="G763" s="4" t="n"/>
      <c r="H763" s="15">
        <f>IF($D763="","",IFERROR(INDEX('Catalogue'!$B$3:$B$82,MATCH($D763,'Catalogue'!$A$3:$A$82,0)),""))</f>
        <v/>
      </c>
      <c r="I763" s="15">
        <f>IF($D763="","",IFERROR("Ø"&amp;INDEX('Catalogue'!$C$3:$C$82,MATCH($D763,'Catalogue'!$A$3:$A$82,0))&amp;" × "&amp;INDEX('Catalogue'!$D$3:$D$82,MATCH($D763,'Catalogue'!$A$3:$A$82,0)),""))</f>
        <v/>
      </c>
      <c r="J763" s="19">
        <f>IF($E763="","",IFERROR(INDEX('Stock by lot'!$G$3:$G$302,MATCH($E763,'Stock by lot'!$F$3:$F$302,0)),""))</f>
        <v/>
      </c>
      <c r="K763" s="15">
        <f>IF($E763="","",IF($J763="","Lot not in stock",IF(AND($A763&lt;&gt;"",$J763&lt;$A763),"Expired on the day","OK")))</f>
        <v/>
      </c>
      <c r="L763" s="14">
        <f>IF(OR($E763="",'Lot trace'!$B$4=""),"",IF($E763='Lot trace'!$B$4,COUNTIF($E$3:$E763,'Lot trace'!$B$4),""))</f>
        <v/>
      </c>
    </row>
    <row r="764">
      <c r="A764" s="5" t="n"/>
      <c r="B764" s="4" t="n"/>
      <c r="C764" s="18" t="n"/>
      <c r="D764" s="4" t="n"/>
      <c r="E764" s="18" t="n"/>
      <c r="F764" s="4" t="n"/>
      <c r="G764" s="4" t="n"/>
      <c r="H764" s="15">
        <f>IF($D764="","",IFERROR(INDEX('Catalogue'!$B$3:$B$82,MATCH($D764,'Catalogue'!$A$3:$A$82,0)),""))</f>
        <v/>
      </c>
      <c r="I764" s="15">
        <f>IF($D764="","",IFERROR("Ø"&amp;INDEX('Catalogue'!$C$3:$C$82,MATCH($D764,'Catalogue'!$A$3:$A$82,0))&amp;" × "&amp;INDEX('Catalogue'!$D$3:$D$82,MATCH($D764,'Catalogue'!$A$3:$A$82,0)),""))</f>
        <v/>
      </c>
      <c r="J764" s="19">
        <f>IF($E764="","",IFERROR(INDEX('Stock by lot'!$G$3:$G$302,MATCH($E764,'Stock by lot'!$F$3:$F$302,0)),""))</f>
        <v/>
      </c>
      <c r="K764" s="15">
        <f>IF($E764="","",IF($J764="","Lot not in stock",IF(AND($A764&lt;&gt;"",$J764&lt;$A764),"Expired on the day","OK")))</f>
        <v/>
      </c>
      <c r="L764" s="14">
        <f>IF(OR($E764="",'Lot trace'!$B$4=""),"",IF($E764='Lot trace'!$B$4,COUNTIF($E$3:$E764,'Lot trace'!$B$4),""))</f>
        <v/>
      </c>
    </row>
    <row r="765">
      <c r="A765" s="5" t="n"/>
      <c r="B765" s="4" t="n"/>
      <c r="C765" s="18" t="n"/>
      <c r="D765" s="4" t="n"/>
      <c r="E765" s="18" t="n"/>
      <c r="F765" s="4" t="n"/>
      <c r="G765" s="4" t="n"/>
      <c r="H765" s="15">
        <f>IF($D765="","",IFERROR(INDEX('Catalogue'!$B$3:$B$82,MATCH($D765,'Catalogue'!$A$3:$A$82,0)),""))</f>
        <v/>
      </c>
      <c r="I765" s="15">
        <f>IF($D765="","",IFERROR("Ø"&amp;INDEX('Catalogue'!$C$3:$C$82,MATCH($D765,'Catalogue'!$A$3:$A$82,0))&amp;" × "&amp;INDEX('Catalogue'!$D$3:$D$82,MATCH($D765,'Catalogue'!$A$3:$A$82,0)),""))</f>
        <v/>
      </c>
      <c r="J765" s="19">
        <f>IF($E765="","",IFERROR(INDEX('Stock by lot'!$G$3:$G$302,MATCH($E765,'Stock by lot'!$F$3:$F$302,0)),""))</f>
        <v/>
      </c>
      <c r="K765" s="15">
        <f>IF($E765="","",IF($J765="","Lot not in stock",IF(AND($A765&lt;&gt;"",$J765&lt;$A765),"Expired on the day","OK")))</f>
        <v/>
      </c>
      <c r="L765" s="14">
        <f>IF(OR($E765="",'Lot trace'!$B$4=""),"",IF($E765='Lot trace'!$B$4,COUNTIF($E$3:$E765,'Lot trace'!$B$4),""))</f>
        <v/>
      </c>
    </row>
    <row r="766">
      <c r="A766" s="5" t="n"/>
      <c r="B766" s="4" t="n"/>
      <c r="C766" s="18" t="n"/>
      <c r="D766" s="4" t="n"/>
      <c r="E766" s="18" t="n"/>
      <c r="F766" s="4" t="n"/>
      <c r="G766" s="4" t="n"/>
      <c r="H766" s="15">
        <f>IF($D766="","",IFERROR(INDEX('Catalogue'!$B$3:$B$82,MATCH($D766,'Catalogue'!$A$3:$A$82,0)),""))</f>
        <v/>
      </c>
      <c r="I766" s="15">
        <f>IF($D766="","",IFERROR("Ø"&amp;INDEX('Catalogue'!$C$3:$C$82,MATCH($D766,'Catalogue'!$A$3:$A$82,0))&amp;" × "&amp;INDEX('Catalogue'!$D$3:$D$82,MATCH($D766,'Catalogue'!$A$3:$A$82,0)),""))</f>
        <v/>
      </c>
      <c r="J766" s="19">
        <f>IF($E766="","",IFERROR(INDEX('Stock by lot'!$G$3:$G$302,MATCH($E766,'Stock by lot'!$F$3:$F$302,0)),""))</f>
        <v/>
      </c>
      <c r="K766" s="15">
        <f>IF($E766="","",IF($J766="","Lot not in stock",IF(AND($A766&lt;&gt;"",$J766&lt;$A766),"Expired on the day","OK")))</f>
        <v/>
      </c>
      <c r="L766" s="14">
        <f>IF(OR($E766="",'Lot trace'!$B$4=""),"",IF($E766='Lot trace'!$B$4,COUNTIF($E$3:$E766,'Lot trace'!$B$4),""))</f>
        <v/>
      </c>
    </row>
    <row r="767">
      <c r="A767" s="5" t="n"/>
      <c r="B767" s="4" t="n"/>
      <c r="C767" s="18" t="n"/>
      <c r="D767" s="4" t="n"/>
      <c r="E767" s="18" t="n"/>
      <c r="F767" s="4" t="n"/>
      <c r="G767" s="4" t="n"/>
      <c r="H767" s="15">
        <f>IF($D767="","",IFERROR(INDEX('Catalogue'!$B$3:$B$82,MATCH($D767,'Catalogue'!$A$3:$A$82,0)),""))</f>
        <v/>
      </c>
      <c r="I767" s="15">
        <f>IF($D767="","",IFERROR("Ø"&amp;INDEX('Catalogue'!$C$3:$C$82,MATCH($D767,'Catalogue'!$A$3:$A$82,0))&amp;" × "&amp;INDEX('Catalogue'!$D$3:$D$82,MATCH($D767,'Catalogue'!$A$3:$A$82,0)),""))</f>
        <v/>
      </c>
      <c r="J767" s="19">
        <f>IF($E767="","",IFERROR(INDEX('Stock by lot'!$G$3:$G$302,MATCH($E767,'Stock by lot'!$F$3:$F$302,0)),""))</f>
        <v/>
      </c>
      <c r="K767" s="15">
        <f>IF($E767="","",IF($J767="","Lot not in stock",IF(AND($A767&lt;&gt;"",$J767&lt;$A767),"Expired on the day","OK")))</f>
        <v/>
      </c>
      <c r="L767" s="14">
        <f>IF(OR($E767="",'Lot trace'!$B$4=""),"",IF($E767='Lot trace'!$B$4,COUNTIF($E$3:$E767,'Lot trace'!$B$4),""))</f>
        <v/>
      </c>
    </row>
    <row r="768">
      <c r="A768" s="5" t="n"/>
      <c r="B768" s="4" t="n"/>
      <c r="C768" s="18" t="n"/>
      <c r="D768" s="4" t="n"/>
      <c r="E768" s="18" t="n"/>
      <c r="F768" s="4" t="n"/>
      <c r="G768" s="4" t="n"/>
      <c r="H768" s="15">
        <f>IF($D768="","",IFERROR(INDEX('Catalogue'!$B$3:$B$82,MATCH($D768,'Catalogue'!$A$3:$A$82,0)),""))</f>
        <v/>
      </c>
      <c r="I768" s="15">
        <f>IF($D768="","",IFERROR("Ø"&amp;INDEX('Catalogue'!$C$3:$C$82,MATCH($D768,'Catalogue'!$A$3:$A$82,0))&amp;" × "&amp;INDEX('Catalogue'!$D$3:$D$82,MATCH($D768,'Catalogue'!$A$3:$A$82,0)),""))</f>
        <v/>
      </c>
      <c r="J768" s="19">
        <f>IF($E768="","",IFERROR(INDEX('Stock by lot'!$G$3:$G$302,MATCH($E768,'Stock by lot'!$F$3:$F$302,0)),""))</f>
        <v/>
      </c>
      <c r="K768" s="15">
        <f>IF($E768="","",IF($J768="","Lot not in stock",IF(AND($A768&lt;&gt;"",$J768&lt;$A768),"Expired on the day","OK")))</f>
        <v/>
      </c>
      <c r="L768" s="14">
        <f>IF(OR($E768="",'Lot trace'!$B$4=""),"",IF($E768='Lot trace'!$B$4,COUNTIF($E$3:$E768,'Lot trace'!$B$4),""))</f>
        <v/>
      </c>
    </row>
    <row r="769">
      <c r="A769" s="5" t="n"/>
      <c r="B769" s="4" t="n"/>
      <c r="C769" s="18" t="n"/>
      <c r="D769" s="4" t="n"/>
      <c r="E769" s="18" t="n"/>
      <c r="F769" s="4" t="n"/>
      <c r="G769" s="4" t="n"/>
      <c r="H769" s="15">
        <f>IF($D769="","",IFERROR(INDEX('Catalogue'!$B$3:$B$82,MATCH($D769,'Catalogue'!$A$3:$A$82,0)),""))</f>
        <v/>
      </c>
      <c r="I769" s="15">
        <f>IF($D769="","",IFERROR("Ø"&amp;INDEX('Catalogue'!$C$3:$C$82,MATCH($D769,'Catalogue'!$A$3:$A$82,0))&amp;" × "&amp;INDEX('Catalogue'!$D$3:$D$82,MATCH($D769,'Catalogue'!$A$3:$A$82,0)),""))</f>
        <v/>
      </c>
      <c r="J769" s="19">
        <f>IF($E769="","",IFERROR(INDEX('Stock by lot'!$G$3:$G$302,MATCH($E769,'Stock by lot'!$F$3:$F$302,0)),""))</f>
        <v/>
      </c>
      <c r="K769" s="15">
        <f>IF($E769="","",IF($J769="","Lot not in stock",IF(AND($A769&lt;&gt;"",$J769&lt;$A769),"Expired on the day","OK")))</f>
        <v/>
      </c>
      <c r="L769" s="14">
        <f>IF(OR($E769="",'Lot trace'!$B$4=""),"",IF($E769='Lot trace'!$B$4,COUNTIF($E$3:$E769,'Lot trace'!$B$4),""))</f>
        <v/>
      </c>
    </row>
    <row r="770">
      <c r="A770" s="5" t="n"/>
      <c r="B770" s="4" t="n"/>
      <c r="C770" s="18" t="n"/>
      <c r="D770" s="4" t="n"/>
      <c r="E770" s="18" t="n"/>
      <c r="F770" s="4" t="n"/>
      <c r="G770" s="4" t="n"/>
      <c r="H770" s="15">
        <f>IF($D770="","",IFERROR(INDEX('Catalogue'!$B$3:$B$82,MATCH($D770,'Catalogue'!$A$3:$A$82,0)),""))</f>
        <v/>
      </c>
      <c r="I770" s="15">
        <f>IF($D770="","",IFERROR("Ø"&amp;INDEX('Catalogue'!$C$3:$C$82,MATCH($D770,'Catalogue'!$A$3:$A$82,0))&amp;" × "&amp;INDEX('Catalogue'!$D$3:$D$82,MATCH($D770,'Catalogue'!$A$3:$A$82,0)),""))</f>
        <v/>
      </c>
      <c r="J770" s="19">
        <f>IF($E770="","",IFERROR(INDEX('Stock by lot'!$G$3:$G$302,MATCH($E770,'Stock by lot'!$F$3:$F$302,0)),""))</f>
        <v/>
      </c>
      <c r="K770" s="15">
        <f>IF($E770="","",IF($J770="","Lot not in stock",IF(AND($A770&lt;&gt;"",$J770&lt;$A770),"Expired on the day","OK")))</f>
        <v/>
      </c>
      <c r="L770" s="14">
        <f>IF(OR($E770="",'Lot trace'!$B$4=""),"",IF($E770='Lot trace'!$B$4,COUNTIF($E$3:$E770,'Lot trace'!$B$4),""))</f>
        <v/>
      </c>
    </row>
    <row r="771">
      <c r="A771" s="5" t="n"/>
      <c r="B771" s="4" t="n"/>
      <c r="C771" s="18" t="n"/>
      <c r="D771" s="4" t="n"/>
      <c r="E771" s="18" t="n"/>
      <c r="F771" s="4" t="n"/>
      <c r="G771" s="4" t="n"/>
      <c r="H771" s="15">
        <f>IF($D771="","",IFERROR(INDEX('Catalogue'!$B$3:$B$82,MATCH($D771,'Catalogue'!$A$3:$A$82,0)),""))</f>
        <v/>
      </c>
      <c r="I771" s="15">
        <f>IF($D771="","",IFERROR("Ø"&amp;INDEX('Catalogue'!$C$3:$C$82,MATCH($D771,'Catalogue'!$A$3:$A$82,0))&amp;" × "&amp;INDEX('Catalogue'!$D$3:$D$82,MATCH($D771,'Catalogue'!$A$3:$A$82,0)),""))</f>
        <v/>
      </c>
      <c r="J771" s="19">
        <f>IF($E771="","",IFERROR(INDEX('Stock by lot'!$G$3:$G$302,MATCH($E771,'Stock by lot'!$F$3:$F$302,0)),""))</f>
        <v/>
      </c>
      <c r="K771" s="15">
        <f>IF($E771="","",IF($J771="","Lot not in stock",IF(AND($A771&lt;&gt;"",$J771&lt;$A771),"Expired on the day","OK")))</f>
        <v/>
      </c>
      <c r="L771" s="14">
        <f>IF(OR($E771="",'Lot trace'!$B$4=""),"",IF($E771='Lot trace'!$B$4,COUNTIF($E$3:$E771,'Lot trace'!$B$4),""))</f>
        <v/>
      </c>
    </row>
    <row r="772">
      <c r="A772" s="5" t="n"/>
      <c r="B772" s="4" t="n"/>
      <c r="C772" s="18" t="n"/>
      <c r="D772" s="4" t="n"/>
      <c r="E772" s="18" t="n"/>
      <c r="F772" s="4" t="n"/>
      <c r="G772" s="4" t="n"/>
      <c r="H772" s="15">
        <f>IF($D772="","",IFERROR(INDEX('Catalogue'!$B$3:$B$82,MATCH($D772,'Catalogue'!$A$3:$A$82,0)),""))</f>
        <v/>
      </c>
      <c r="I772" s="15">
        <f>IF($D772="","",IFERROR("Ø"&amp;INDEX('Catalogue'!$C$3:$C$82,MATCH($D772,'Catalogue'!$A$3:$A$82,0))&amp;" × "&amp;INDEX('Catalogue'!$D$3:$D$82,MATCH($D772,'Catalogue'!$A$3:$A$82,0)),""))</f>
        <v/>
      </c>
      <c r="J772" s="19">
        <f>IF($E772="","",IFERROR(INDEX('Stock by lot'!$G$3:$G$302,MATCH($E772,'Stock by lot'!$F$3:$F$302,0)),""))</f>
        <v/>
      </c>
      <c r="K772" s="15">
        <f>IF($E772="","",IF($J772="","Lot not in stock",IF(AND($A772&lt;&gt;"",$J772&lt;$A772),"Expired on the day","OK")))</f>
        <v/>
      </c>
      <c r="L772" s="14">
        <f>IF(OR($E772="",'Lot trace'!$B$4=""),"",IF($E772='Lot trace'!$B$4,COUNTIF($E$3:$E772,'Lot trace'!$B$4),""))</f>
        <v/>
      </c>
    </row>
    <row r="773">
      <c r="A773" s="5" t="n"/>
      <c r="B773" s="4" t="n"/>
      <c r="C773" s="18" t="n"/>
      <c r="D773" s="4" t="n"/>
      <c r="E773" s="18" t="n"/>
      <c r="F773" s="4" t="n"/>
      <c r="G773" s="4" t="n"/>
      <c r="H773" s="15">
        <f>IF($D773="","",IFERROR(INDEX('Catalogue'!$B$3:$B$82,MATCH($D773,'Catalogue'!$A$3:$A$82,0)),""))</f>
        <v/>
      </c>
      <c r="I773" s="15">
        <f>IF($D773="","",IFERROR("Ø"&amp;INDEX('Catalogue'!$C$3:$C$82,MATCH($D773,'Catalogue'!$A$3:$A$82,0))&amp;" × "&amp;INDEX('Catalogue'!$D$3:$D$82,MATCH($D773,'Catalogue'!$A$3:$A$82,0)),""))</f>
        <v/>
      </c>
      <c r="J773" s="19">
        <f>IF($E773="","",IFERROR(INDEX('Stock by lot'!$G$3:$G$302,MATCH($E773,'Stock by lot'!$F$3:$F$302,0)),""))</f>
        <v/>
      </c>
      <c r="K773" s="15">
        <f>IF($E773="","",IF($J773="","Lot not in stock",IF(AND($A773&lt;&gt;"",$J773&lt;$A773),"Expired on the day","OK")))</f>
        <v/>
      </c>
      <c r="L773" s="14">
        <f>IF(OR($E773="",'Lot trace'!$B$4=""),"",IF($E773='Lot trace'!$B$4,COUNTIF($E$3:$E773,'Lot trace'!$B$4),""))</f>
        <v/>
      </c>
    </row>
    <row r="774">
      <c r="A774" s="5" t="n"/>
      <c r="B774" s="4" t="n"/>
      <c r="C774" s="18" t="n"/>
      <c r="D774" s="4" t="n"/>
      <c r="E774" s="18" t="n"/>
      <c r="F774" s="4" t="n"/>
      <c r="G774" s="4" t="n"/>
      <c r="H774" s="15">
        <f>IF($D774="","",IFERROR(INDEX('Catalogue'!$B$3:$B$82,MATCH($D774,'Catalogue'!$A$3:$A$82,0)),""))</f>
        <v/>
      </c>
      <c r="I774" s="15">
        <f>IF($D774="","",IFERROR("Ø"&amp;INDEX('Catalogue'!$C$3:$C$82,MATCH($D774,'Catalogue'!$A$3:$A$82,0))&amp;" × "&amp;INDEX('Catalogue'!$D$3:$D$82,MATCH($D774,'Catalogue'!$A$3:$A$82,0)),""))</f>
        <v/>
      </c>
      <c r="J774" s="19">
        <f>IF($E774="","",IFERROR(INDEX('Stock by lot'!$G$3:$G$302,MATCH($E774,'Stock by lot'!$F$3:$F$302,0)),""))</f>
        <v/>
      </c>
      <c r="K774" s="15">
        <f>IF($E774="","",IF($J774="","Lot not in stock",IF(AND($A774&lt;&gt;"",$J774&lt;$A774),"Expired on the day","OK")))</f>
        <v/>
      </c>
      <c r="L774" s="14">
        <f>IF(OR($E774="",'Lot trace'!$B$4=""),"",IF($E774='Lot trace'!$B$4,COUNTIF($E$3:$E774,'Lot trace'!$B$4),""))</f>
        <v/>
      </c>
    </row>
    <row r="775">
      <c r="A775" s="5" t="n"/>
      <c r="B775" s="4" t="n"/>
      <c r="C775" s="18" t="n"/>
      <c r="D775" s="4" t="n"/>
      <c r="E775" s="18" t="n"/>
      <c r="F775" s="4" t="n"/>
      <c r="G775" s="4" t="n"/>
      <c r="H775" s="15">
        <f>IF($D775="","",IFERROR(INDEX('Catalogue'!$B$3:$B$82,MATCH($D775,'Catalogue'!$A$3:$A$82,0)),""))</f>
        <v/>
      </c>
      <c r="I775" s="15">
        <f>IF($D775="","",IFERROR("Ø"&amp;INDEX('Catalogue'!$C$3:$C$82,MATCH($D775,'Catalogue'!$A$3:$A$82,0))&amp;" × "&amp;INDEX('Catalogue'!$D$3:$D$82,MATCH($D775,'Catalogue'!$A$3:$A$82,0)),""))</f>
        <v/>
      </c>
      <c r="J775" s="19">
        <f>IF($E775="","",IFERROR(INDEX('Stock by lot'!$G$3:$G$302,MATCH($E775,'Stock by lot'!$F$3:$F$302,0)),""))</f>
        <v/>
      </c>
      <c r="K775" s="15">
        <f>IF($E775="","",IF($J775="","Lot not in stock",IF(AND($A775&lt;&gt;"",$J775&lt;$A775),"Expired on the day","OK")))</f>
        <v/>
      </c>
      <c r="L775" s="14">
        <f>IF(OR($E775="",'Lot trace'!$B$4=""),"",IF($E775='Lot trace'!$B$4,COUNTIF($E$3:$E775,'Lot trace'!$B$4),""))</f>
        <v/>
      </c>
    </row>
    <row r="776">
      <c r="A776" s="5" t="n"/>
      <c r="B776" s="4" t="n"/>
      <c r="C776" s="18" t="n"/>
      <c r="D776" s="4" t="n"/>
      <c r="E776" s="18" t="n"/>
      <c r="F776" s="4" t="n"/>
      <c r="G776" s="4" t="n"/>
      <c r="H776" s="15">
        <f>IF($D776="","",IFERROR(INDEX('Catalogue'!$B$3:$B$82,MATCH($D776,'Catalogue'!$A$3:$A$82,0)),""))</f>
        <v/>
      </c>
      <c r="I776" s="15">
        <f>IF($D776="","",IFERROR("Ø"&amp;INDEX('Catalogue'!$C$3:$C$82,MATCH($D776,'Catalogue'!$A$3:$A$82,0))&amp;" × "&amp;INDEX('Catalogue'!$D$3:$D$82,MATCH($D776,'Catalogue'!$A$3:$A$82,0)),""))</f>
        <v/>
      </c>
      <c r="J776" s="19">
        <f>IF($E776="","",IFERROR(INDEX('Stock by lot'!$G$3:$G$302,MATCH($E776,'Stock by lot'!$F$3:$F$302,0)),""))</f>
        <v/>
      </c>
      <c r="K776" s="15">
        <f>IF($E776="","",IF($J776="","Lot not in stock",IF(AND($A776&lt;&gt;"",$J776&lt;$A776),"Expired on the day","OK")))</f>
        <v/>
      </c>
      <c r="L776" s="14">
        <f>IF(OR($E776="",'Lot trace'!$B$4=""),"",IF($E776='Lot trace'!$B$4,COUNTIF($E$3:$E776,'Lot trace'!$B$4),""))</f>
        <v/>
      </c>
    </row>
    <row r="777">
      <c r="A777" s="5" t="n"/>
      <c r="B777" s="4" t="n"/>
      <c r="C777" s="18" t="n"/>
      <c r="D777" s="4" t="n"/>
      <c r="E777" s="18" t="n"/>
      <c r="F777" s="4" t="n"/>
      <c r="G777" s="4" t="n"/>
      <c r="H777" s="15">
        <f>IF($D777="","",IFERROR(INDEX('Catalogue'!$B$3:$B$82,MATCH($D777,'Catalogue'!$A$3:$A$82,0)),""))</f>
        <v/>
      </c>
      <c r="I777" s="15">
        <f>IF($D777="","",IFERROR("Ø"&amp;INDEX('Catalogue'!$C$3:$C$82,MATCH($D777,'Catalogue'!$A$3:$A$82,0))&amp;" × "&amp;INDEX('Catalogue'!$D$3:$D$82,MATCH($D777,'Catalogue'!$A$3:$A$82,0)),""))</f>
        <v/>
      </c>
      <c r="J777" s="19">
        <f>IF($E777="","",IFERROR(INDEX('Stock by lot'!$G$3:$G$302,MATCH($E777,'Stock by lot'!$F$3:$F$302,0)),""))</f>
        <v/>
      </c>
      <c r="K777" s="15">
        <f>IF($E777="","",IF($J777="","Lot not in stock",IF(AND($A777&lt;&gt;"",$J777&lt;$A777),"Expired on the day","OK")))</f>
        <v/>
      </c>
      <c r="L777" s="14">
        <f>IF(OR($E777="",'Lot trace'!$B$4=""),"",IF($E777='Lot trace'!$B$4,COUNTIF($E$3:$E777,'Lot trace'!$B$4),""))</f>
        <v/>
      </c>
    </row>
    <row r="778">
      <c r="A778" s="5" t="n"/>
      <c r="B778" s="4" t="n"/>
      <c r="C778" s="18" t="n"/>
      <c r="D778" s="4" t="n"/>
      <c r="E778" s="18" t="n"/>
      <c r="F778" s="4" t="n"/>
      <c r="G778" s="4" t="n"/>
      <c r="H778" s="15">
        <f>IF($D778="","",IFERROR(INDEX('Catalogue'!$B$3:$B$82,MATCH($D778,'Catalogue'!$A$3:$A$82,0)),""))</f>
        <v/>
      </c>
      <c r="I778" s="15">
        <f>IF($D778="","",IFERROR("Ø"&amp;INDEX('Catalogue'!$C$3:$C$82,MATCH($D778,'Catalogue'!$A$3:$A$82,0))&amp;" × "&amp;INDEX('Catalogue'!$D$3:$D$82,MATCH($D778,'Catalogue'!$A$3:$A$82,0)),""))</f>
        <v/>
      </c>
      <c r="J778" s="19">
        <f>IF($E778="","",IFERROR(INDEX('Stock by lot'!$G$3:$G$302,MATCH($E778,'Stock by lot'!$F$3:$F$302,0)),""))</f>
        <v/>
      </c>
      <c r="K778" s="15">
        <f>IF($E778="","",IF($J778="","Lot not in stock",IF(AND($A778&lt;&gt;"",$J778&lt;$A778),"Expired on the day","OK")))</f>
        <v/>
      </c>
      <c r="L778" s="14">
        <f>IF(OR($E778="",'Lot trace'!$B$4=""),"",IF($E778='Lot trace'!$B$4,COUNTIF($E$3:$E778,'Lot trace'!$B$4),""))</f>
        <v/>
      </c>
    </row>
    <row r="779">
      <c r="A779" s="5" t="n"/>
      <c r="B779" s="4" t="n"/>
      <c r="C779" s="18" t="n"/>
      <c r="D779" s="4" t="n"/>
      <c r="E779" s="18" t="n"/>
      <c r="F779" s="4" t="n"/>
      <c r="G779" s="4" t="n"/>
      <c r="H779" s="15">
        <f>IF($D779="","",IFERROR(INDEX('Catalogue'!$B$3:$B$82,MATCH($D779,'Catalogue'!$A$3:$A$82,0)),""))</f>
        <v/>
      </c>
      <c r="I779" s="15">
        <f>IF($D779="","",IFERROR("Ø"&amp;INDEX('Catalogue'!$C$3:$C$82,MATCH($D779,'Catalogue'!$A$3:$A$82,0))&amp;" × "&amp;INDEX('Catalogue'!$D$3:$D$82,MATCH($D779,'Catalogue'!$A$3:$A$82,0)),""))</f>
        <v/>
      </c>
      <c r="J779" s="19">
        <f>IF($E779="","",IFERROR(INDEX('Stock by lot'!$G$3:$G$302,MATCH($E779,'Stock by lot'!$F$3:$F$302,0)),""))</f>
        <v/>
      </c>
      <c r="K779" s="15">
        <f>IF($E779="","",IF($J779="","Lot not in stock",IF(AND($A779&lt;&gt;"",$J779&lt;$A779),"Expired on the day","OK")))</f>
        <v/>
      </c>
      <c r="L779" s="14">
        <f>IF(OR($E779="",'Lot trace'!$B$4=""),"",IF($E779='Lot trace'!$B$4,COUNTIF($E$3:$E779,'Lot trace'!$B$4),""))</f>
        <v/>
      </c>
    </row>
    <row r="780">
      <c r="A780" s="5" t="n"/>
      <c r="B780" s="4" t="n"/>
      <c r="C780" s="18" t="n"/>
      <c r="D780" s="4" t="n"/>
      <c r="E780" s="18" t="n"/>
      <c r="F780" s="4" t="n"/>
      <c r="G780" s="4" t="n"/>
      <c r="H780" s="15">
        <f>IF($D780="","",IFERROR(INDEX('Catalogue'!$B$3:$B$82,MATCH($D780,'Catalogue'!$A$3:$A$82,0)),""))</f>
        <v/>
      </c>
      <c r="I780" s="15">
        <f>IF($D780="","",IFERROR("Ø"&amp;INDEX('Catalogue'!$C$3:$C$82,MATCH($D780,'Catalogue'!$A$3:$A$82,0))&amp;" × "&amp;INDEX('Catalogue'!$D$3:$D$82,MATCH($D780,'Catalogue'!$A$3:$A$82,0)),""))</f>
        <v/>
      </c>
      <c r="J780" s="19">
        <f>IF($E780="","",IFERROR(INDEX('Stock by lot'!$G$3:$G$302,MATCH($E780,'Stock by lot'!$F$3:$F$302,0)),""))</f>
        <v/>
      </c>
      <c r="K780" s="15">
        <f>IF($E780="","",IF($J780="","Lot not in stock",IF(AND($A780&lt;&gt;"",$J780&lt;$A780),"Expired on the day","OK")))</f>
        <v/>
      </c>
      <c r="L780" s="14">
        <f>IF(OR($E780="",'Lot trace'!$B$4=""),"",IF($E780='Lot trace'!$B$4,COUNTIF($E$3:$E780,'Lot trace'!$B$4),""))</f>
        <v/>
      </c>
    </row>
    <row r="781">
      <c r="A781" s="5" t="n"/>
      <c r="B781" s="4" t="n"/>
      <c r="C781" s="18" t="n"/>
      <c r="D781" s="4" t="n"/>
      <c r="E781" s="18" t="n"/>
      <c r="F781" s="4" t="n"/>
      <c r="G781" s="4" t="n"/>
      <c r="H781" s="15">
        <f>IF($D781="","",IFERROR(INDEX('Catalogue'!$B$3:$B$82,MATCH($D781,'Catalogue'!$A$3:$A$82,0)),""))</f>
        <v/>
      </c>
      <c r="I781" s="15">
        <f>IF($D781="","",IFERROR("Ø"&amp;INDEX('Catalogue'!$C$3:$C$82,MATCH($D781,'Catalogue'!$A$3:$A$82,0))&amp;" × "&amp;INDEX('Catalogue'!$D$3:$D$82,MATCH($D781,'Catalogue'!$A$3:$A$82,0)),""))</f>
        <v/>
      </c>
      <c r="J781" s="19">
        <f>IF($E781="","",IFERROR(INDEX('Stock by lot'!$G$3:$G$302,MATCH($E781,'Stock by lot'!$F$3:$F$302,0)),""))</f>
        <v/>
      </c>
      <c r="K781" s="15">
        <f>IF($E781="","",IF($J781="","Lot not in stock",IF(AND($A781&lt;&gt;"",$J781&lt;$A781),"Expired on the day","OK")))</f>
        <v/>
      </c>
      <c r="L781" s="14">
        <f>IF(OR($E781="",'Lot trace'!$B$4=""),"",IF($E781='Lot trace'!$B$4,COUNTIF($E$3:$E781,'Lot trace'!$B$4),""))</f>
        <v/>
      </c>
    </row>
    <row r="782">
      <c r="A782" s="5" t="n"/>
      <c r="B782" s="4" t="n"/>
      <c r="C782" s="18" t="n"/>
      <c r="D782" s="4" t="n"/>
      <c r="E782" s="18" t="n"/>
      <c r="F782" s="4" t="n"/>
      <c r="G782" s="4" t="n"/>
      <c r="H782" s="15">
        <f>IF($D782="","",IFERROR(INDEX('Catalogue'!$B$3:$B$82,MATCH($D782,'Catalogue'!$A$3:$A$82,0)),""))</f>
        <v/>
      </c>
      <c r="I782" s="15">
        <f>IF($D782="","",IFERROR("Ø"&amp;INDEX('Catalogue'!$C$3:$C$82,MATCH($D782,'Catalogue'!$A$3:$A$82,0))&amp;" × "&amp;INDEX('Catalogue'!$D$3:$D$82,MATCH($D782,'Catalogue'!$A$3:$A$82,0)),""))</f>
        <v/>
      </c>
      <c r="J782" s="19">
        <f>IF($E782="","",IFERROR(INDEX('Stock by lot'!$G$3:$G$302,MATCH($E782,'Stock by lot'!$F$3:$F$302,0)),""))</f>
        <v/>
      </c>
      <c r="K782" s="15">
        <f>IF($E782="","",IF($J782="","Lot not in stock",IF(AND($A782&lt;&gt;"",$J782&lt;$A782),"Expired on the day","OK")))</f>
        <v/>
      </c>
      <c r="L782" s="14">
        <f>IF(OR($E782="",'Lot trace'!$B$4=""),"",IF($E782='Lot trace'!$B$4,COUNTIF($E$3:$E782,'Lot trace'!$B$4),""))</f>
        <v/>
      </c>
    </row>
    <row r="783">
      <c r="A783" s="5" t="n"/>
      <c r="B783" s="4" t="n"/>
      <c r="C783" s="18" t="n"/>
      <c r="D783" s="4" t="n"/>
      <c r="E783" s="18" t="n"/>
      <c r="F783" s="4" t="n"/>
      <c r="G783" s="4" t="n"/>
      <c r="H783" s="15">
        <f>IF($D783="","",IFERROR(INDEX('Catalogue'!$B$3:$B$82,MATCH($D783,'Catalogue'!$A$3:$A$82,0)),""))</f>
        <v/>
      </c>
      <c r="I783" s="15">
        <f>IF($D783="","",IFERROR("Ø"&amp;INDEX('Catalogue'!$C$3:$C$82,MATCH($D783,'Catalogue'!$A$3:$A$82,0))&amp;" × "&amp;INDEX('Catalogue'!$D$3:$D$82,MATCH($D783,'Catalogue'!$A$3:$A$82,0)),""))</f>
        <v/>
      </c>
      <c r="J783" s="19">
        <f>IF($E783="","",IFERROR(INDEX('Stock by lot'!$G$3:$G$302,MATCH($E783,'Stock by lot'!$F$3:$F$302,0)),""))</f>
        <v/>
      </c>
      <c r="K783" s="15">
        <f>IF($E783="","",IF($J783="","Lot not in stock",IF(AND($A783&lt;&gt;"",$J783&lt;$A783),"Expired on the day","OK")))</f>
        <v/>
      </c>
      <c r="L783" s="14">
        <f>IF(OR($E783="",'Lot trace'!$B$4=""),"",IF($E783='Lot trace'!$B$4,COUNTIF($E$3:$E783,'Lot trace'!$B$4),""))</f>
        <v/>
      </c>
    </row>
    <row r="784">
      <c r="A784" s="5" t="n"/>
      <c r="B784" s="4" t="n"/>
      <c r="C784" s="18" t="n"/>
      <c r="D784" s="4" t="n"/>
      <c r="E784" s="18" t="n"/>
      <c r="F784" s="4" t="n"/>
      <c r="G784" s="4" t="n"/>
      <c r="H784" s="15">
        <f>IF($D784="","",IFERROR(INDEX('Catalogue'!$B$3:$B$82,MATCH($D784,'Catalogue'!$A$3:$A$82,0)),""))</f>
        <v/>
      </c>
      <c r="I784" s="15">
        <f>IF($D784="","",IFERROR("Ø"&amp;INDEX('Catalogue'!$C$3:$C$82,MATCH($D784,'Catalogue'!$A$3:$A$82,0))&amp;" × "&amp;INDEX('Catalogue'!$D$3:$D$82,MATCH($D784,'Catalogue'!$A$3:$A$82,0)),""))</f>
        <v/>
      </c>
      <c r="J784" s="19">
        <f>IF($E784="","",IFERROR(INDEX('Stock by lot'!$G$3:$G$302,MATCH($E784,'Stock by lot'!$F$3:$F$302,0)),""))</f>
        <v/>
      </c>
      <c r="K784" s="15">
        <f>IF($E784="","",IF($J784="","Lot not in stock",IF(AND($A784&lt;&gt;"",$J784&lt;$A784),"Expired on the day","OK")))</f>
        <v/>
      </c>
      <c r="L784" s="14">
        <f>IF(OR($E784="",'Lot trace'!$B$4=""),"",IF($E784='Lot trace'!$B$4,COUNTIF($E$3:$E784,'Lot trace'!$B$4),""))</f>
        <v/>
      </c>
    </row>
    <row r="785">
      <c r="A785" s="5" t="n"/>
      <c r="B785" s="4" t="n"/>
      <c r="C785" s="18" t="n"/>
      <c r="D785" s="4" t="n"/>
      <c r="E785" s="18" t="n"/>
      <c r="F785" s="4" t="n"/>
      <c r="G785" s="4" t="n"/>
      <c r="H785" s="15">
        <f>IF($D785="","",IFERROR(INDEX('Catalogue'!$B$3:$B$82,MATCH($D785,'Catalogue'!$A$3:$A$82,0)),""))</f>
        <v/>
      </c>
      <c r="I785" s="15">
        <f>IF($D785="","",IFERROR("Ø"&amp;INDEX('Catalogue'!$C$3:$C$82,MATCH($D785,'Catalogue'!$A$3:$A$82,0))&amp;" × "&amp;INDEX('Catalogue'!$D$3:$D$82,MATCH($D785,'Catalogue'!$A$3:$A$82,0)),""))</f>
        <v/>
      </c>
      <c r="J785" s="19">
        <f>IF($E785="","",IFERROR(INDEX('Stock by lot'!$G$3:$G$302,MATCH($E785,'Stock by lot'!$F$3:$F$302,0)),""))</f>
        <v/>
      </c>
      <c r="K785" s="15">
        <f>IF($E785="","",IF($J785="","Lot not in stock",IF(AND($A785&lt;&gt;"",$J785&lt;$A785),"Expired on the day","OK")))</f>
        <v/>
      </c>
      <c r="L785" s="14">
        <f>IF(OR($E785="",'Lot trace'!$B$4=""),"",IF($E785='Lot trace'!$B$4,COUNTIF($E$3:$E785,'Lot trace'!$B$4),""))</f>
        <v/>
      </c>
    </row>
    <row r="786">
      <c r="A786" s="5" t="n"/>
      <c r="B786" s="4" t="n"/>
      <c r="C786" s="18" t="n"/>
      <c r="D786" s="4" t="n"/>
      <c r="E786" s="18" t="n"/>
      <c r="F786" s="4" t="n"/>
      <c r="G786" s="4" t="n"/>
      <c r="H786" s="15">
        <f>IF($D786="","",IFERROR(INDEX('Catalogue'!$B$3:$B$82,MATCH($D786,'Catalogue'!$A$3:$A$82,0)),""))</f>
        <v/>
      </c>
      <c r="I786" s="15">
        <f>IF($D786="","",IFERROR("Ø"&amp;INDEX('Catalogue'!$C$3:$C$82,MATCH($D786,'Catalogue'!$A$3:$A$82,0))&amp;" × "&amp;INDEX('Catalogue'!$D$3:$D$82,MATCH($D786,'Catalogue'!$A$3:$A$82,0)),""))</f>
        <v/>
      </c>
      <c r="J786" s="19">
        <f>IF($E786="","",IFERROR(INDEX('Stock by lot'!$G$3:$G$302,MATCH($E786,'Stock by lot'!$F$3:$F$302,0)),""))</f>
        <v/>
      </c>
      <c r="K786" s="15">
        <f>IF($E786="","",IF($J786="","Lot not in stock",IF(AND($A786&lt;&gt;"",$J786&lt;$A786),"Expired on the day","OK")))</f>
        <v/>
      </c>
      <c r="L786" s="14">
        <f>IF(OR($E786="",'Lot trace'!$B$4=""),"",IF($E786='Lot trace'!$B$4,COUNTIF($E$3:$E786,'Lot trace'!$B$4),""))</f>
        <v/>
      </c>
    </row>
    <row r="787">
      <c r="A787" s="5" t="n"/>
      <c r="B787" s="4" t="n"/>
      <c r="C787" s="18" t="n"/>
      <c r="D787" s="4" t="n"/>
      <c r="E787" s="18" t="n"/>
      <c r="F787" s="4" t="n"/>
      <c r="G787" s="4" t="n"/>
      <c r="H787" s="15">
        <f>IF($D787="","",IFERROR(INDEX('Catalogue'!$B$3:$B$82,MATCH($D787,'Catalogue'!$A$3:$A$82,0)),""))</f>
        <v/>
      </c>
      <c r="I787" s="15">
        <f>IF($D787="","",IFERROR("Ø"&amp;INDEX('Catalogue'!$C$3:$C$82,MATCH($D787,'Catalogue'!$A$3:$A$82,0))&amp;" × "&amp;INDEX('Catalogue'!$D$3:$D$82,MATCH($D787,'Catalogue'!$A$3:$A$82,0)),""))</f>
        <v/>
      </c>
      <c r="J787" s="19">
        <f>IF($E787="","",IFERROR(INDEX('Stock by lot'!$G$3:$G$302,MATCH($E787,'Stock by lot'!$F$3:$F$302,0)),""))</f>
        <v/>
      </c>
      <c r="K787" s="15">
        <f>IF($E787="","",IF($J787="","Lot not in stock",IF(AND($A787&lt;&gt;"",$J787&lt;$A787),"Expired on the day","OK")))</f>
        <v/>
      </c>
      <c r="L787" s="14">
        <f>IF(OR($E787="",'Lot trace'!$B$4=""),"",IF($E787='Lot trace'!$B$4,COUNTIF($E$3:$E787,'Lot trace'!$B$4),""))</f>
        <v/>
      </c>
    </row>
    <row r="788">
      <c r="A788" s="5" t="n"/>
      <c r="B788" s="4" t="n"/>
      <c r="C788" s="18" t="n"/>
      <c r="D788" s="4" t="n"/>
      <c r="E788" s="18" t="n"/>
      <c r="F788" s="4" t="n"/>
      <c r="G788" s="4" t="n"/>
      <c r="H788" s="15">
        <f>IF($D788="","",IFERROR(INDEX('Catalogue'!$B$3:$B$82,MATCH($D788,'Catalogue'!$A$3:$A$82,0)),""))</f>
        <v/>
      </c>
      <c r="I788" s="15">
        <f>IF($D788="","",IFERROR("Ø"&amp;INDEX('Catalogue'!$C$3:$C$82,MATCH($D788,'Catalogue'!$A$3:$A$82,0))&amp;" × "&amp;INDEX('Catalogue'!$D$3:$D$82,MATCH($D788,'Catalogue'!$A$3:$A$82,0)),""))</f>
        <v/>
      </c>
      <c r="J788" s="19">
        <f>IF($E788="","",IFERROR(INDEX('Stock by lot'!$G$3:$G$302,MATCH($E788,'Stock by lot'!$F$3:$F$302,0)),""))</f>
        <v/>
      </c>
      <c r="K788" s="15">
        <f>IF($E788="","",IF($J788="","Lot not in stock",IF(AND($A788&lt;&gt;"",$J788&lt;$A788),"Expired on the day","OK")))</f>
        <v/>
      </c>
      <c r="L788" s="14">
        <f>IF(OR($E788="",'Lot trace'!$B$4=""),"",IF($E788='Lot trace'!$B$4,COUNTIF($E$3:$E788,'Lot trace'!$B$4),""))</f>
        <v/>
      </c>
    </row>
    <row r="789">
      <c r="A789" s="5" t="n"/>
      <c r="B789" s="4" t="n"/>
      <c r="C789" s="18" t="n"/>
      <c r="D789" s="4" t="n"/>
      <c r="E789" s="18" t="n"/>
      <c r="F789" s="4" t="n"/>
      <c r="G789" s="4" t="n"/>
      <c r="H789" s="15">
        <f>IF($D789="","",IFERROR(INDEX('Catalogue'!$B$3:$B$82,MATCH($D789,'Catalogue'!$A$3:$A$82,0)),""))</f>
        <v/>
      </c>
      <c r="I789" s="15">
        <f>IF($D789="","",IFERROR("Ø"&amp;INDEX('Catalogue'!$C$3:$C$82,MATCH($D789,'Catalogue'!$A$3:$A$82,0))&amp;" × "&amp;INDEX('Catalogue'!$D$3:$D$82,MATCH($D789,'Catalogue'!$A$3:$A$82,0)),""))</f>
        <v/>
      </c>
      <c r="J789" s="19">
        <f>IF($E789="","",IFERROR(INDEX('Stock by lot'!$G$3:$G$302,MATCH($E789,'Stock by lot'!$F$3:$F$302,0)),""))</f>
        <v/>
      </c>
      <c r="K789" s="15">
        <f>IF($E789="","",IF($J789="","Lot not in stock",IF(AND($A789&lt;&gt;"",$J789&lt;$A789),"Expired on the day","OK")))</f>
        <v/>
      </c>
      <c r="L789" s="14">
        <f>IF(OR($E789="",'Lot trace'!$B$4=""),"",IF($E789='Lot trace'!$B$4,COUNTIF($E$3:$E789,'Lot trace'!$B$4),""))</f>
        <v/>
      </c>
    </row>
    <row r="790">
      <c r="A790" s="5" t="n"/>
      <c r="B790" s="4" t="n"/>
      <c r="C790" s="18" t="n"/>
      <c r="D790" s="4" t="n"/>
      <c r="E790" s="18" t="n"/>
      <c r="F790" s="4" t="n"/>
      <c r="G790" s="4" t="n"/>
      <c r="H790" s="15">
        <f>IF($D790="","",IFERROR(INDEX('Catalogue'!$B$3:$B$82,MATCH($D790,'Catalogue'!$A$3:$A$82,0)),""))</f>
        <v/>
      </c>
      <c r="I790" s="15">
        <f>IF($D790="","",IFERROR("Ø"&amp;INDEX('Catalogue'!$C$3:$C$82,MATCH($D790,'Catalogue'!$A$3:$A$82,0))&amp;" × "&amp;INDEX('Catalogue'!$D$3:$D$82,MATCH($D790,'Catalogue'!$A$3:$A$82,0)),""))</f>
        <v/>
      </c>
      <c r="J790" s="19">
        <f>IF($E790="","",IFERROR(INDEX('Stock by lot'!$G$3:$G$302,MATCH($E790,'Stock by lot'!$F$3:$F$302,0)),""))</f>
        <v/>
      </c>
      <c r="K790" s="15">
        <f>IF($E790="","",IF($J790="","Lot not in stock",IF(AND($A790&lt;&gt;"",$J790&lt;$A790),"Expired on the day","OK")))</f>
        <v/>
      </c>
      <c r="L790" s="14">
        <f>IF(OR($E790="",'Lot trace'!$B$4=""),"",IF($E790='Lot trace'!$B$4,COUNTIF($E$3:$E790,'Lot trace'!$B$4),""))</f>
        <v/>
      </c>
    </row>
    <row r="791">
      <c r="A791" s="5" t="n"/>
      <c r="B791" s="4" t="n"/>
      <c r="C791" s="18" t="n"/>
      <c r="D791" s="4" t="n"/>
      <c r="E791" s="18" t="n"/>
      <c r="F791" s="4" t="n"/>
      <c r="G791" s="4" t="n"/>
      <c r="H791" s="15">
        <f>IF($D791="","",IFERROR(INDEX('Catalogue'!$B$3:$B$82,MATCH($D791,'Catalogue'!$A$3:$A$82,0)),""))</f>
        <v/>
      </c>
      <c r="I791" s="15">
        <f>IF($D791="","",IFERROR("Ø"&amp;INDEX('Catalogue'!$C$3:$C$82,MATCH($D791,'Catalogue'!$A$3:$A$82,0))&amp;" × "&amp;INDEX('Catalogue'!$D$3:$D$82,MATCH($D791,'Catalogue'!$A$3:$A$82,0)),""))</f>
        <v/>
      </c>
      <c r="J791" s="19">
        <f>IF($E791="","",IFERROR(INDEX('Stock by lot'!$G$3:$G$302,MATCH($E791,'Stock by lot'!$F$3:$F$302,0)),""))</f>
        <v/>
      </c>
      <c r="K791" s="15">
        <f>IF($E791="","",IF($J791="","Lot not in stock",IF(AND($A791&lt;&gt;"",$J791&lt;$A791),"Expired on the day","OK")))</f>
        <v/>
      </c>
      <c r="L791" s="14">
        <f>IF(OR($E791="",'Lot trace'!$B$4=""),"",IF($E791='Lot trace'!$B$4,COUNTIF($E$3:$E791,'Lot trace'!$B$4),""))</f>
        <v/>
      </c>
    </row>
    <row r="792">
      <c r="A792" s="5" t="n"/>
      <c r="B792" s="4" t="n"/>
      <c r="C792" s="18" t="n"/>
      <c r="D792" s="4" t="n"/>
      <c r="E792" s="18" t="n"/>
      <c r="F792" s="4" t="n"/>
      <c r="G792" s="4" t="n"/>
      <c r="H792" s="15">
        <f>IF($D792="","",IFERROR(INDEX('Catalogue'!$B$3:$B$82,MATCH($D792,'Catalogue'!$A$3:$A$82,0)),""))</f>
        <v/>
      </c>
      <c r="I792" s="15">
        <f>IF($D792="","",IFERROR("Ø"&amp;INDEX('Catalogue'!$C$3:$C$82,MATCH($D792,'Catalogue'!$A$3:$A$82,0))&amp;" × "&amp;INDEX('Catalogue'!$D$3:$D$82,MATCH($D792,'Catalogue'!$A$3:$A$82,0)),""))</f>
        <v/>
      </c>
      <c r="J792" s="19">
        <f>IF($E792="","",IFERROR(INDEX('Stock by lot'!$G$3:$G$302,MATCH($E792,'Stock by lot'!$F$3:$F$302,0)),""))</f>
        <v/>
      </c>
      <c r="K792" s="15">
        <f>IF($E792="","",IF($J792="","Lot not in stock",IF(AND($A792&lt;&gt;"",$J792&lt;$A792),"Expired on the day","OK")))</f>
        <v/>
      </c>
      <c r="L792" s="14">
        <f>IF(OR($E792="",'Lot trace'!$B$4=""),"",IF($E792='Lot trace'!$B$4,COUNTIF($E$3:$E792,'Lot trace'!$B$4),""))</f>
        <v/>
      </c>
    </row>
    <row r="793">
      <c r="A793" s="5" t="n"/>
      <c r="B793" s="4" t="n"/>
      <c r="C793" s="18" t="n"/>
      <c r="D793" s="4" t="n"/>
      <c r="E793" s="18" t="n"/>
      <c r="F793" s="4" t="n"/>
      <c r="G793" s="4" t="n"/>
      <c r="H793" s="15">
        <f>IF($D793="","",IFERROR(INDEX('Catalogue'!$B$3:$B$82,MATCH($D793,'Catalogue'!$A$3:$A$82,0)),""))</f>
        <v/>
      </c>
      <c r="I793" s="15">
        <f>IF($D793="","",IFERROR("Ø"&amp;INDEX('Catalogue'!$C$3:$C$82,MATCH($D793,'Catalogue'!$A$3:$A$82,0))&amp;" × "&amp;INDEX('Catalogue'!$D$3:$D$82,MATCH($D793,'Catalogue'!$A$3:$A$82,0)),""))</f>
        <v/>
      </c>
      <c r="J793" s="19">
        <f>IF($E793="","",IFERROR(INDEX('Stock by lot'!$G$3:$G$302,MATCH($E793,'Stock by lot'!$F$3:$F$302,0)),""))</f>
        <v/>
      </c>
      <c r="K793" s="15">
        <f>IF($E793="","",IF($J793="","Lot not in stock",IF(AND($A793&lt;&gt;"",$J793&lt;$A793),"Expired on the day","OK")))</f>
        <v/>
      </c>
      <c r="L793" s="14">
        <f>IF(OR($E793="",'Lot trace'!$B$4=""),"",IF($E793='Lot trace'!$B$4,COUNTIF($E$3:$E793,'Lot trace'!$B$4),""))</f>
        <v/>
      </c>
    </row>
    <row r="794">
      <c r="A794" s="5" t="n"/>
      <c r="B794" s="4" t="n"/>
      <c r="C794" s="18" t="n"/>
      <c r="D794" s="4" t="n"/>
      <c r="E794" s="18" t="n"/>
      <c r="F794" s="4" t="n"/>
      <c r="G794" s="4" t="n"/>
      <c r="H794" s="15">
        <f>IF($D794="","",IFERROR(INDEX('Catalogue'!$B$3:$B$82,MATCH($D794,'Catalogue'!$A$3:$A$82,0)),""))</f>
        <v/>
      </c>
      <c r="I794" s="15">
        <f>IF($D794="","",IFERROR("Ø"&amp;INDEX('Catalogue'!$C$3:$C$82,MATCH($D794,'Catalogue'!$A$3:$A$82,0))&amp;" × "&amp;INDEX('Catalogue'!$D$3:$D$82,MATCH($D794,'Catalogue'!$A$3:$A$82,0)),""))</f>
        <v/>
      </c>
      <c r="J794" s="19">
        <f>IF($E794="","",IFERROR(INDEX('Stock by lot'!$G$3:$G$302,MATCH($E794,'Stock by lot'!$F$3:$F$302,0)),""))</f>
        <v/>
      </c>
      <c r="K794" s="15">
        <f>IF($E794="","",IF($J794="","Lot not in stock",IF(AND($A794&lt;&gt;"",$J794&lt;$A794),"Expired on the day","OK")))</f>
        <v/>
      </c>
      <c r="L794" s="14">
        <f>IF(OR($E794="",'Lot trace'!$B$4=""),"",IF($E794='Lot trace'!$B$4,COUNTIF($E$3:$E794,'Lot trace'!$B$4),""))</f>
        <v/>
      </c>
    </row>
    <row r="795">
      <c r="A795" s="5" t="n"/>
      <c r="B795" s="4" t="n"/>
      <c r="C795" s="18" t="n"/>
      <c r="D795" s="4" t="n"/>
      <c r="E795" s="18" t="n"/>
      <c r="F795" s="4" t="n"/>
      <c r="G795" s="4" t="n"/>
      <c r="H795" s="15">
        <f>IF($D795="","",IFERROR(INDEX('Catalogue'!$B$3:$B$82,MATCH($D795,'Catalogue'!$A$3:$A$82,0)),""))</f>
        <v/>
      </c>
      <c r="I795" s="15">
        <f>IF($D795="","",IFERROR("Ø"&amp;INDEX('Catalogue'!$C$3:$C$82,MATCH($D795,'Catalogue'!$A$3:$A$82,0))&amp;" × "&amp;INDEX('Catalogue'!$D$3:$D$82,MATCH($D795,'Catalogue'!$A$3:$A$82,0)),""))</f>
        <v/>
      </c>
      <c r="J795" s="19">
        <f>IF($E795="","",IFERROR(INDEX('Stock by lot'!$G$3:$G$302,MATCH($E795,'Stock by lot'!$F$3:$F$302,0)),""))</f>
        <v/>
      </c>
      <c r="K795" s="15">
        <f>IF($E795="","",IF($J795="","Lot not in stock",IF(AND($A795&lt;&gt;"",$J795&lt;$A795),"Expired on the day","OK")))</f>
        <v/>
      </c>
      <c r="L795" s="14">
        <f>IF(OR($E795="",'Lot trace'!$B$4=""),"",IF($E795='Lot trace'!$B$4,COUNTIF($E$3:$E795,'Lot trace'!$B$4),""))</f>
        <v/>
      </c>
    </row>
    <row r="796">
      <c r="A796" s="5" t="n"/>
      <c r="B796" s="4" t="n"/>
      <c r="C796" s="18" t="n"/>
      <c r="D796" s="4" t="n"/>
      <c r="E796" s="18" t="n"/>
      <c r="F796" s="4" t="n"/>
      <c r="G796" s="4" t="n"/>
      <c r="H796" s="15">
        <f>IF($D796="","",IFERROR(INDEX('Catalogue'!$B$3:$B$82,MATCH($D796,'Catalogue'!$A$3:$A$82,0)),""))</f>
        <v/>
      </c>
      <c r="I796" s="15">
        <f>IF($D796="","",IFERROR("Ø"&amp;INDEX('Catalogue'!$C$3:$C$82,MATCH($D796,'Catalogue'!$A$3:$A$82,0))&amp;" × "&amp;INDEX('Catalogue'!$D$3:$D$82,MATCH($D796,'Catalogue'!$A$3:$A$82,0)),""))</f>
        <v/>
      </c>
      <c r="J796" s="19">
        <f>IF($E796="","",IFERROR(INDEX('Stock by lot'!$G$3:$G$302,MATCH($E796,'Stock by lot'!$F$3:$F$302,0)),""))</f>
        <v/>
      </c>
      <c r="K796" s="15">
        <f>IF($E796="","",IF($J796="","Lot not in stock",IF(AND($A796&lt;&gt;"",$J796&lt;$A796),"Expired on the day","OK")))</f>
        <v/>
      </c>
      <c r="L796" s="14">
        <f>IF(OR($E796="",'Lot trace'!$B$4=""),"",IF($E796='Lot trace'!$B$4,COUNTIF($E$3:$E796,'Lot trace'!$B$4),""))</f>
        <v/>
      </c>
    </row>
    <row r="797">
      <c r="A797" s="5" t="n"/>
      <c r="B797" s="4" t="n"/>
      <c r="C797" s="18" t="n"/>
      <c r="D797" s="4" t="n"/>
      <c r="E797" s="18" t="n"/>
      <c r="F797" s="4" t="n"/>
      <c r="G797" s="4" t="n"/>
      <c r="H797" s="15">
        <f>IF($D797="","",IFERROR(INDEX('Catalogue'!$B$3:$B$82,MATCH($D797,'Catalogue'!$A$3:$A$82,0)),""))</f>
        <v/>
      </c>
      <c r="I797" s="15">
        <f>IF($D797="","",IFERROR("Ø"&amp;INDEX('Catalogue'!$C$3:$C$82,MATCH($D797,'Catalogue'!$A$3:$A$82,0))&amp;" × "&amp;INDEX('Catalogue'!$D$3:$D$82,MATCH($D797,'Catalogue'!$A$3:$A$82,0)),""))</f>
        <v/>
      </c>
      <c r="J797" s="19">
        <f>IF($E797="","",IFERROR(INDEX('Stock by lot'!$G$3:$G$302,MATCH($E797,'Stock by lot'!$F$3:$F$302,0)),""))</f>
        <v/>
      </c>
      <c r="K797" s="15">
        <f>IF($E797="","",IF($J797="","Lot not in stock",IF(AND($A797&lt;&gt;"",$J797&lt;$A797),"Expired on the day","OK")))</f>
        <v/>
      </c>
      <c r="L797" s="14">
        <f>IF(OR($E797="",'Lot trace'!$B$4=""),"",IF($E797='Lot trace'!$B$4,COUNTIF($E$3:$E797,'Lot trace'!$B$4),""))</f>
        <v/>
      </c>
    </row>
    <row r="798">
      <c r="A798" s="5" t="n"/>
      <c r="B798" s="4" t="n"/>
      <c r="C798" s="18" t="n"/>
      <c r="D798" s="4" t="n"/>
      <c r="E798" s="18" t="n"/>
      <c r="F798" s="4" t="n"/>
      <c r="G798" s="4" t="n"/>
      <c r="H798" s="15">
        <f>IF($D798="","",IFERROR(INDEX('Catalogue'!$B$3:$B$82,MATCH($D798,'Catalogue'!$A$3:$A$82,0)),""))</f>
        <v/>
      </c>
      <c r="I798" s="15">
        <f>IF($D798="","",IFERROR("Ø"&amp;INDEX('Catalogue'!$C$3:$C$82,MATCH($D798,'Catalogue'!$A$3:$A$82,0))&amp;" × "&amp;INDEX('Catalogue'!$D$3:$D$82,MATCH($D798,'Catalogue'!$A$3:$A$82,0)),""))</f>
        <v/>
      </c>
      <c r="J798" s="19">
        <f>IF($E798="","",IFERROR(INDEX('Stock by lot'!$G$3:$G$302,MATCH($E798,'Stock by lot'!$F$3:$F$302,0)),""))</f>
        <v/>
      </c>
      <c r="K798" s="15">
        <f>IF($E798="","",IF($J798="","Lot not in stock",IF(AND($A798&lt;&gt;"",$J798&lt;$A798),"Expired on the day","OK")))</f>
        <v/>
      </c>
      <c r="L798" s="14">
        <f>IF(OR($E798="",'Lot trace'!$B$4=""),"",IF($E798='Lot trace'!$B$4,COUNTIF($E$3:$E798,'Lot trace'!$B$4),""))</f>
        <v/>
      </c>
    </row>
    <row r="799">
      <c r="A799" s="5" t="n"/>
      <c r="B799" s="4" t="n"/>
      <c r="C799" s="18" t="n"/>
      <c r="D799" s="4" t="n"/>
      <c r="E799" s="18" t="n"/>
      <c r="F799" s="4" t="n"/>
      <c r="G799" s="4" t="n"/>
      <c r="H799" s="15">
        <f>IF($D799="","",IFERROR(INDEX('Catalogue'!$B$3:$B$82,MATCH($D799,'Catalogue'!$A$3:$A$82,0)),""))</f>
        <v/>
      </c>
      <c r="I799" s="15">
        <f>IF($D799="","",IFERROR("Ø"&amp;INDEX('Catalogue'!$C$3:$C$82,MATCH($D799,'Catalogue'!$A$3:$A$82,0))&amp;" × "&amp;INDEX('Catalogue'!$D$3:$D$82,MATCH($D799,'Catalogue'!$A$3:$A$82,0)),""))</f>
        <v/>
      </c>
      <c r="J799" s="19">
        <f>IF($E799="","",IFERROR(INDEX('Stock by lot'!$G$3:$G$302,MATCH($E799,'Stock by lot'!$F$3:$F$302,0)),""))</f>
        <v/>
      </c>
      <c r="K799" s="15">
        <f>IF($E799="","",IF($J799="","Lot not in stock",IF(AND($A799&lt;&gt;"",$J799&lt;$A799),"Expired on the day","OK")))</f>
        <v/>
      </c>
      <c r="L799" s="14">
        <f>IF(OR($E799="",'Lot trace'!$B$4=""),"",IF($E799='Lot trace'!$B$4,COUNTIF($E$3:$E799,'Lot trace'!$B$4),""))</f>
        <v/>
      </c>
    </row>
    <row r="800">
      <c r="A800" s="5" t="n"/>
      <c r="B800" s="4" t="n"/>
      <c r="C800" s="18" t="n"/>
      <c r="D800" s="4" t="n"/>
      <c r="E800" s="18" t="n"/>
      <c r="F800" s="4" t="n"/>
      <c r="G800" s="4" t="n"/>
      <c r="H800" s="15">
        <f>IF($D800="","",IFERROR(INDEX('Catalogue'!$B$3:$B$82,MATCH($D800,'Catalogue'!$A$3:$A$82,0)),""))</f>
        <v/>
      </c>
      <c r="I800" s="15">
        <f>IF($D800="","",IFERROR("Ø"&amp;INDEX('Catalogue'!$C$3:$C$82,MATCH($D800,'Catalogue'!$A$3:$A$82,0))&amp;" × "&amp;INDEX('Catalogue'!$D$3:$D$82,MATCH($D800,'Catalogue'!$A$3:$A$82,0)),""))</f>
        <v/>
      </c>
      <c r="J800" s="19">
        <f>IF($E800="","",IFERROR(INDEX('Stock by lot'!$G$3:$G$302,MATCH($E800,'Stock by lot'!$F$3:$F$302,0)),""))</f>
        <v/>
      </c>
      <c r="K800" s="15">
        <f>IF($E800="","",IF($J800="","Lot not in stock",IF(AND($A800&lt;&gt;"",$J800&lt;$A800),"Expired on the day","OK")))</f>
        <v/>
      </c>
      <c r="L800" s="14">
        <f>IF(OR($E800="",'Lot trace'!$B$4=""),"",IF($E800='Lot trace'!$B$4,COUNTIF($E$3:$E800,'Lot trace'!$B$4),""))</f>
        <v/>
      </c>
    </row>
    <row r="801">
      <c r="A801" s="5" t="n"/>
      <c r="B801" s="4" t="n"/>
      <c r="C801" s="18" t="n"/>
      <c r="D801" s="4" t="n"/>
      <c r="E801" s="18" t="n"/>
      <c r="F801" s="4" t="n"/>
      <c r="G801" s="4" t="n"/>
      <c r="H801" s="15">
        <f>IF($D801="","",IFERROR(INDEX('Catalogue'!$B$3:$B$82,MATCH($D801,'Catalogue'!$A$3:$A$82,0)),""))</f>
        <v/>
      </c>
      <c r="I801" s="15">
        <f>IF($D801="","",IFERROR("Ø"&amp;INDEX('Catalogue'!$C$3:$C$82,MATCH($D801,'Catalogue'!$A$3:$A$82,0))&amp;" × "&amp;INDEX('Catalogue'!$D$3:$D$82,MATCH($D801,'Catalogue'!$A$3:$A$82,0)),""))</f>
        <v/>
      </c>
      <c r="J801" s="19">
        <f>IF($E801="","",IFERROR(INDEX('Stock by lot'!$G$3:$G$302,MATCH($E801,'Stock by lot'!$F$3:$F$302,0)),""))</f>
        <v/>
      </c>
      <c r="K801" s="15">
        <f>IF($E801="","",IF($J801="","Lot not in stock",IF(AND($A801&lt;&gt;"",$J801&lt;$A801),"Expired on the day","OK")))</f>
        <v/>
      </c>
      <c r="L801" s="14">
        <f>IF(OR($E801="",'Lot trace'!$B$4=""),"",IF($E801='Lot trace'!$B$4,COUNTIF($E$3:$E801,'Lot trace'!$B$4),""))</f>
        <v/>
      </c>
    </row>
    <row r="802">
      <c r="A802" s="5" t="n"/>
      <c r="B802" s="4" t="n"/>
      <c r="C802" s="18" t="n"/>
      <c r="D802" s="4" t="n"/>
      <c r="E802" s="18" t="n"/>
      <c r="F802" s="4" t="n"/>
      <c r="G802" s="4" t="n"/>
      <c r="H802" s="15">
        <f>IF($D802="","",IFERROR(INDEX('Catalogue'!$B$3:$B$82,MATCH($D802,'Catalogue'!$A$3:$A$82,0)),""))</f>
        <v/>
      </c>
      <c r="I802" s="15">
        <f>IF($D802="","",IFERROR("Ø"&amp;INDEX('Catalogue'!$C$3:$C$82,MATCH($D802,'Catalogue'!$A$3:$A$82,0))&amp;" × "&amp;INDEX('Catalogue'!$D$3:$D$82,MATCH($D802,'Catalogue'!$A$3:$A$82,0)),""))</f>
        <v/>
      </c>
      <c r="J802" s="19">
        <f>IF($E802="","",IFERROR(INDEX('Stock by lot'!$G$3:$G$302,MATCH($E802,'Stock by lot'!$F$3:$F$302,0)),""))</f>
        <v/>
      </c>
      <c r="K802" s="15">
        <f>IF($E802="","",IF($J802="","Lot not in stock",IF(AND($A802&lt;&gt;"",$J802&lt;$A802),"Expired on the day","OK")))</f>
        <v/>
      </c>
      <c r="L802" s="14">
        <f>IF(OR($E802="",'Lot trace'!$B$4=""),"",IF($E802='Lot trace'!$B$4,COUNTIF($E$3:$E802,'Lot trace'!$B$4),""))</f>
        <v/>
      </c>
    </row>
    <row r="803">
      <c r="A803" s="5" t="n"/>
      <c r="B803" s="4" t="n"/>
      <c r="C803" s="18" t="n"/>
      <c r="D803" s="4" t="n"/>
      <c r="E803" s="18" t="n"/>
      <c r="F803" s="4" t="n"/>
      <c r="G803" s="4" t="n"/>
      <c r="H803" s="15">
        <f>IF($D803="","",IFERROR(INDEX('Catalogue'!$B$3:$B$82,MATCH($D803,'Catalogue'!$A$3:$A$82,0)),""))</f>
        <v/>
      </c>
      <c r="I803" s="15">
        <f>IF($D803="","",IFERROR("Ø"&amp;INDEX('Catalogue'!$C$3:$C$82,MATCH($D803,'Catalogue'!$A$3:$A$82,0))&amp;" × "&amp;INDEX('Catalogue'!$D$3:$D$82,MATCH($D803,'Catalogue'!$A$3:$A$82,0)),""))</f>
        <v/>
      </c>
      <c r="J803" s="19">
        <f>IF($E803="","",IFERROR(INDEX('Stock by lot'!$G$3:$G$302,MATCH($E803,'Stock by lot'!$F$3:$F$302,0)),""))</f>
        <v/>
      </c>
      <c r="K803" s="15">
        <f>IF($E803="","",IF($J803="","Lot not in stock",IF(AND($A803&lt;&gt;"",$J803&lt;$A803),"Expired on the day","OK")))</f>
        <v/>
      </c>
      <c r="L803" s="14">
        <f>IF(OR($E803="",'Lot trace'!$B$4=""),"",IF($E803='Lot trace'!$B$4,COUNTIF($E$3:$E803,'Lot trace'!$B$4),""))</f>
        <v/>
      </c>
    </row>
    <row r="804">
      <c r="A804" s="5" t="n"/>
      <c r="B804" s="4" t="n"/>
      <c r="C804" s="18" t="n"/>
      <c r="D804" s="4" t="n"/>
      <c r="E804" s="18" t="n"/>
      <c r="F804" s="4" t="n"/>
      <c r="G804" s="4" t="n"/>
      <c r="H804" s="15">
        <f>IF($D804="","",IFERROR(INDEX('Catalogue'!$B$3:$B$82,MATCH($D804,'Catalogue'!$A$3:$A$82,0)),""))</f>
        <v/>
      </c>
      <c r="I804" s="15">
        <f>IF($D804="","",IFERROR("Ø"&amp;INDEX('Catalogue'!$C$3:$C$82,MATCH($D804,'Catalogue'!$A$3:$A$82,0))&amp;" × "&amp;INDEX('Catalogue'!$D$3:$D$82,MATCH($D804,'Catalogue'!$A$3:$A$82,0)),""))</f>
        <v/>
      </c>
      <c r="J804" s="19">
        <f>IF($E804="","",IFERROR(INDEX('Stock by lot'!$G$3:$G$302,MATCH($E804,'Stock by lot'!$F$3:$F$302,0)),""))</f>
        <v/>
      </c>
      <c r="K804" s="15">
        <f>IF($E804="","",IF($J804="","Lot not in stock",IF(AND($A804&lt;&gt;"",$J804&lt;$A804),"Expired on the day","OK")))</f>
        <v/>
      </c>
      <c r="L804" s="14">
        <f>IF(OR($E804="",'Lot trace'!$B$4=""),"",IF($E804='Lot trace'!$B$4,COUNTIF($E$3:$E804,'Lot trace'!$B$4),""))</f>
        <v/>
      </c>
    </row>
    <row r="805">
      <c r="A805" s="5" t="n"/>
      <c r="B805" s="4" t="n"/>
      <c r="C805" s="18" t="n"/>
      <c r="D805" s="4" t="n"/>
      <c r="E805" s="18" t="n"/>
      <c r="F805" s="4" t="n"/>
      <c r="G805" s="4" t="n"/>
      <c r="H805" s="15">
        <f>IF($D805="","",IFERROR(INDEX('Catalogue'!$B$3:$B$82,MATCH($D805,'Catalogue'!$A$3:$A$82,0)),""))</f>
        <v/>
      </c>
      <c r="I805" s="15">
        <f>IF($D805="","",IFERROR("Ø"&amp;INDEX('Catalogue'!$C$3:$C$82,MATCH($D805,'Catalogue'!$A$3:$A$82,0))&amp;" × "&amp;INDEX('Catalogue'!$D$3:$D$82,MATCH($D805,'Catalogue'!$A$3:$A$82,0)),""))</f>
        <v/>
      </c>
      <c r="J805" s="19">
        <f>IF($E805="","",IFERROR(INDEX('Stock by lot'!$G$3:$G$302,MATCH($E805,'Stock by lot'!$F$3:$F$302,0)),""))</f>
        <v/>
      </c>
      <c r="K805" s="15">
        <f>IF($E805="","",IF($J805="","Lot not in stock",IF(AND($A805&lt;&gt;"",$J805&lt;$A805),"Expired on the day","OK")))</f>
        <v/>
      </c>
      <c r="L805" s="14">
        <f>IF(OR($E805="",'Lot trace'!$B$4=""),"",IF($E805='Lot trace'!$B$4,COUNTIF($E$3:$E805,'Lot trace'!$B$4),""))</f>
        <v/>
      </c>
    </row>
    <row r="806">
      <c r="A806" s="5" t="n"/>
      <c r="B806" s="4" t="n"/>
      <c r="C806" s="18" t="n"/>
      <c r="D806" s="4" t="n"/>
      <c r="E806" s="18" t="n"/>
      <c r="F806" s="4" t="n"/>
      <c r="G806" s="4" t="n"/>
      <c r="H806" s="15">
        <f>IF($D806="","",IFERROR(INDEX('Catalogue'!$B$3:$B$82,MATCH($D806,'Catalogue'!$A$3:$A$82,0)),""))</f>
        <v/>
      </c>
      <c r="I806" s="15">
        <f>IF($D806="","",IFERROR("Ø"&amp;INDEX('Catalogue'!$C$3:$C$82,MATCH($D806,'Catalogue'!$A$3:$A$82,0))&amp;" × "&amp;INDEX('Catalogue'!$D$3:$D$82,MATCH($D806,'Catalogue'!$A$3:$A$82,0)),""))</f>
        <v/>
      </c>
      <c r="J806" s="19">
        <f>IF($E806="","",IFERROR(INDEX('Stock by lot'!$G$3:$G$302,MATCH($E806,'Stock by lot'!$F$3:$F$302,0)),""))</f>
        <v/>
      </c>
      <c r="K806" s="15">
        <f>IF($E806="","",IF($J806="","Lot not in stock",IF(AND($A806&lt;&gt;"",$J806&lt;$A806),"Expired on the day","OK")))</f>
        <v/>
      </c>
      <c r="L806" s="14">
        <f>IF(OR($E806="",'Lot trace'!$B$4=""),"",IF($E806='Lot trace'!$B$4,COUNTIF($E$3:$E806,'Lot trace'!$B$4),""))</f>
        <v/>
      </c>
    </row>
    <row r="807">
      <c r="A807" s="5" t="n"/>
      <c r="B807" s="4" t="n"/>
      <c r="C807" s="18" t="n"/>
      <c r="D807" s="4" t="n"/>
      <c r="E807" s="18" t="n"/>
      <c r="F807" s="4" t="n"/>
      <c r="G807" s="4" t="n"/>
      <c r="H807" s="15">
        <f>IF($D807="","",IFERROR(INDEX('Catalogue'!$B$3:$B$82,MATCH($D807,'Catalogue'!$A$3:$A$82,0)),""))</f>
        <v/>
      </c>
      <c r="I807" s="15">
        <f>IF($D807="","",IFERROR("Ø"&amp;INDEX('Catalogue'!$C$3:$C$82,MATCH($D807,'Catalogue'!$A$3:$A$82,0))&amp;" × "&amp;INDEX('Catalogue'!$D$3:$D$82,MATCH($D807,'Catalogue'!$A$3:$A$82,0)),""))</f>
        <v/>
      </c>
      <c r="J807" s="19">
        <f>IF($E807="","",IFERROR(INDEX('Stock by lot'!$G$3:$G$302,MATCH($E807,'Stock by lot'!$F$3:$F$302,0)),""))</f>
        <v/>
      </c>
      <c r="K807" s="15">
        <f>IF($E807="","",IF($J807="","Lot not in stock",IF(AND($A807&lt;&gt;"",$J807&lt;$A807),"Expired on the day","OK")))</f>
        <v/>
      </c>
      <c r="L807" s="14">
        <f>IF(OR($E807="",'Lot trace'!$B$4=""),"",IF($E807='Lot trace'!$B$4,COUNTIF($E$3:$E807,'Lot trace'!$B$4),""))</f>
        <v/>
      </c>
    </row>
    <row r="808">
      <c r="A808" s="5" t="n"/>
      <c r="B808" s="4" t="n"/>
      <c r="C808" s="18" t="n"/>
      <c r="D808" s="4" t="n"/>
      <c r="E808" s="18" t="n"/>
      <c r="F808" s="4" t="n"/>
      <c r="G808" s="4" t="n"/>
      <c r="H808" s="15">
        <f>IF($D808="","",IFERROR(INDEX('Catalogue'!$B$3:$B$82,MATCH($D808,'Catalogue'!$A$3:$A$82,0)),""))</f>
        <v/>
      </c>
      <c r="I808" s="15">
        <f>IF($D808="","",IFERROR("Ø"&amp;INDEX('Catalogue'!$C$3:$C$82,MATCH($D808,'Catalogue'!$A$3:$A$82,0))&amp;" × "&amp;INDEX('Catalogue'!$D$3:$D$82,MATCH($D808,'Catalogue'!$A$3:$A$82,0)),""))</f>
        <v/>
      </c>
      <c r="J808" s="19">
        <f>IF($E808="","",IFERROR(INDEX('Stock by lot'!$G$3:$G$302,MATCH($E808,'Stock by lot'!$F$3:$F$302,0)),""))</f>
        <v/>
      </c>
      <c r="K808" s="15">
        <f>IF($E808="","",IF($J808="","Lot not in stock",IF(AND($A808&lt;&gt;"",$J808&lt;$A808),"Expired on the day","OK")))</f>
        <v/>
      </c>
      <c r="L808" s="14">
        <f>IF(OR($E808="",'Lot trace'!$B$4=""),"",IF($E808='Lot trace'!$B$4,COUNTIF($E$3:$E808,'Lot trace'!$B$4),""))</f>
        <v/>
      </c>
    </row>
    <row r="809">
      <c r="A809" s="5" t="n"/>
      <c r="B809" s="4" t="n"/>
      <c r="C809" s="18" t="n"/>
      <c r="D809" s="4" t="n"/>
      <c r="E809" s="18" t="n"/>
      <c r="F809" s="4" t="n"/>
      <c r="G809" s="4" t="n"/>
      <c r="H809" s="15">
        <f>IF($D809="","",IFERROR(INDEX('Catalogue'!$B$3:$B$82,MATCH($D809,'Catalogue'!$A$3:$A$82,0)),""))</f>
        <v/>
      </c>
      <c r="I809" s="15">
        <f>IF($D809="","",IFERROR("Ø"&amp;INDEX('Catalogue'!$C$3:$C$82,MATCH($D809,'Catalogue'!$A$3:$A$82,0))&amp;" × "&amp;INDEX('Catalogue'!$D$3:$D$82,MATCH($D809,'Catalogue'!$A$3:$A$82,0)),""))</f>
        <v/>
      </c>
      <c r="J809" s="19">
        <f>IF($E809="","",IFERROR(INDEX('Stock by lot'!$G$3:$G$302,MATCH($E809,'Stock by lot'!$F$3:$F$302,0)),""))</f>
        <v/>
      </c>
      <c r="K809" s="15">
        <f>IF($E809="","",IF($J809="","Lot not in stock",IF(AND($A809&lt;&gt;"",$J809&lt;$A809),"Expired on the day","OK")))</f>
        <v/>
      </c>
      <c r="L809" s="14">
        <f>IF(OR($E809="",'Lot trace'!$B$4=""),"",IF($E809='Lot trace'!$B$4,COUNTIF($E$3:$E809,'Lot trace'!$B$4),""))</f>
        <v/>
      </c>
    </row>
    <row r="810">
      <c r="A810" s="5" t="n"/>
      <c r="B810" s="4" t="n"/>
      <c r="C810" s="18" t="n"/>
      <c r="D810" s="4" t="n"/>
      <c r="E810" s="18" t="n"/>
      <c r="F810" s="4" t="n"/>
      <c r="G810" s="4" t="n"/>
      <c r="H810" s="15">
        <f>IF($D810="","",IFERROR(INDEX('Catalogue'!$B$3:$B$82,MATCH($D810,'Catalogue'!$A$3:$A$82,0)),""))</f>
        <v/>
      </c>
      <c r="I810" s="15">
        <f>IF($D810="","",IFERROR("Ø"&amp;INDEX('Catalogue'!$C$3:$C$82,MATCH($D810,'Catalogue'!$A$3:$A$82,0))&amp;" × "&amp;INDEX('Catalogue'!$D$3:$D$82,MATCH($D810,'Catalogue'!$A$3:$A$82,0)),""))</f>
        <v/>
      </c>
      <c r="J810" s="19">
        <f>IF($E810="","",IFERROR(INDEX('Stock by lot'!$G$3:$G$302,MATCH($E810,'Stock by lot'!$F$3:$F$302,0)),""))</f>
        <v/>
      </c>
      <c r="K810" s="15">
        <f>IF($E810="","",IF($J810="","Lot not in stock",IF(AND($A810&lt;&gt;"",$J810&lt;$A810),"Expired on the day","OK")))</f>
        <v/>
      </c>
      <c r="L810" s="14">
        <f>IF(OR($E810="",'Lot trace'!$B$4=""),"",IF($E810='Lot trace'!$B$4,COUNTIF($E$3:$E810,'Lot trace'!$B$4),""))</f>
        <v/>
      </c>
    </row>
    <row r="811">
      <c r="A811" s="5" t="n"/>
      <c r="B811" s="4" t="n"/>
      <c r="C811" s="18" t="n"/>
      <c r="D811" s="4" t="n"/>
      <c r="E811" s="18" t="n"/>
      <c r="F811" s="4" t="n"/>
      <c r="G811" s="4" t="n"/>
      <c r="H811" s="15">
        <f>IF($D811="","",IFERROR(INDEX('Catalogue'!$B$3:$B$82,MATCH($D811,'Catalogue'!$A$3:$A$82,0)),""))</f>
        <v/>
      </c>
      <c r="I811" s="15">
        <f>IF($D811="","",IFERROR("Ø"&amp;INDEX('Catalogue'!$C$3:$C$82,MATCH($D811,'Catalogue'!$A$3:$A$82,0))&amp;" × "&amp;INDEX('Catalogue'!$D$3:$D$82,MATCH($D811,'Catalogue'!$A$3:$A$82,0)),""))</f>
        <v/>
      </c>
      <c r="J811" s="19">
        <f>IF($E811="","",IFERROR(INDEX('Stock by lot'!$G$3:$G$302,MATCH($E811,'Stock by lot'!$F$3:$F$302,0)),""))</f>
        <v/>
      </c>
      <c r="K811" s="15">
        <f>IF($E811="","",IF($J811="","Lot not in stock",IF(AND($A811&lt;&gt;"",$J811&lt;$A811),"Expired on the day","OK")))</f>
        <v/>
      </c>
      <c r="L811" s="14">
        <f>IF(OR($E811="",'Lot trace'!$B$4=""),"",IF($E811='Lot trace'!$B$4,COUNTIF($E$3:$E811,'Lot trace'!$B$4),""))</f>
        <v/>
      </c>
    </row>
    <row r="812">
      <c r="A812" s="5" t="n"/>
      <c r="B812" s="4" t="n"/>
      <c r="C812" s="18" t="n"/>
      <c r="D812" s="4" t="n"/>
      <c r="E812" s="18" t="n"/>
      <c r="F812" s="4" t="n"/>
      <c r="G812" s="4" t="n"/>
      <c r="H812" s="15">
        <f>IF($D812="","",IFERROR(INDEX('Catalogue'!$B$3:$B$82,MATCH($D812,'Catalogue'!$A$3:$A$82,0)),""))</f>
        <v/>
      </c>
      <c r="I812" s="15">
        <f>IF($D812="","",IFERROR("Ø"&amp;INDEX('Catalogue'!$C$3:$C$82,MATCH($D812,'Catalogue'!$A$3:$A$82,0))&amp;" × "&amp;INDEX('Catalogue'!$D$3:$D$82,MATCH($D812,'Catalogue'!$A$3:$A$82,0)),""))</f>
        <v/>
      </c>
      <c r="J812" s="19">
        <f>IF($E812="","",IFERROR(INDEX('Stock by lot'!$G$3:$G$302,MATCH($E812,'Stock by lot'!$F$3:$F$302,0)),""))</f>
        <v/>
      </c>
      <c r="K812" s="15">
        <f>IF($E812="","",IF($J812="","Lot not in stock",IF(AND($A812&lt;&gt;"",$J812&lt;$A812),"Expired on the day","OK")))</f>
        <v/>
      </c>
      <c r="L812" s="14">
        <f>IF(OR($E812="",'Lot trace'!$B$4=""),"",IF($E812='Lot trace'!$B$4,COUNTIF($E$3:$E812,'Lot trace'!$B$4),""))</f>
        <v/>
      </c>
    </row>
    <row r="813">
      <c r="A813" s="5" t="n"/>
      <c r="B813" s="4" t="n"/>
      <c r="C813" s="18" t="n"/>
      <c r="D813" s="4" t="n"/>
      <c r="E813" s="18" t="n"/>
      <c r="F813" s="4" t="n"/>
      <c r="G813" s="4" t="n"/>
      <c r="H813" s="15">
        <f>IF($D813="","",IFERROR(INDEX('Catalogue'!$B$3:$B$82,MATCH($D813,'Catalogue'!$A$3:$A$82,0)),""))</f>
        <v/>
      </c>
      <c r="I813" s="15">
        <f>IF($D813="","",IFERROR("Ø"&amp;INDEX('Catalogue'!$C$3:$C$82,MATCH($D813,'Catalogue'!$A$3:$A$82,0))&amp;" × "&amp;INDEX('Catalogue'!$D$3:$D$82,MATCH($D813,'Catalogue'!$A$3:$A$82,0)),""))</f>
        <v/>
      </c>
      <c r="J813" s="19">
        <f>IF($E813="","",IFERROR(INDEX('Stock by lot'!$G$3:$G$302,MATCH($E813,'Stock by lot'!$F$3:$F$302,0)),""))</f>
        <v/>
      </c>
      <c r="K813" s="15">
        <f>IF($E813="","",IF($J813="","Lot not in stock",IF(AND($A813&lt;&gt;"",$J813&lt;$A813),"Expired on the day","OK")))</f>
        <v/>
      </c>
      <c r="L813" s="14">
        <f>IF(OR($E813="",'Lot trace'!$B$4=""),"",IF($E813='Lot trace'!$B$4,COUNTIF($E$3:$E813,'Lot trace'!$B$4),""))</f>
        <v/>
      </c>
    </row>
    <row r="814">
      <c r="A814" s="5" t="n"/>
      <c r="B814" s="4" t="n"/>
      <c r="C814" s="18" t="n"/>
      <c r="D814" s="4" t="n"/>
      <c r="E814" s="18" t="n"/>
      <c r="F814" s="4" t="n"/>
      <c r="G814" s="4" t="n"/>
      <c r="H814" s="15">
        <f>IF($D814="","",IFERROR(INDEX('Catalogue'!$B$3:$B$82,MATCH($D814,'Catalogue'!$A$3:$A$82,0)),""))</f>
        <v/>
      </c>
      <c r="I814" s="15">
        <f>IF($D814="","",IFERROR("Ø"&amp;INDEX('Catalogue'!$C$3:$C$82,MATCH($D814,'Catalogue'!$A$3:$A$82,0))&amp;" × "&amp;INDEX('Catalogue'!$D$3:$D$82,MATCH($D814,'Catalogue'!$A$3:$A$82,0)),""))</f>
        <v/>
      </c>
      <c r="J814" s="19">
        <f>IF($E814="","",IFERROR(INDEX('Stock by lot'!$G$3:$G$302,MATCH($E814,'Stock by lot'!$F$3:$F$302,0)),""))</f>
        <v/>
      </c>
      <c r="K814" s="15">
        <f>IF($E814="","",IF($J814="","Lot not in stock",IF(AND($A814&lt;&gt;"",$J814&lt;$A814),"Expired on the day","OK")))</f>
        <v/>
      </c>
      <c r="L814" s="14">
        <f>IF(OR($E814="",'Lot trace'!$B$4=""),"",IF($E814='Lot trace'!$B$4,COUNTIF($E$3:$E814,'Lot trace'!$B$4),""))</f>
        <v/>
      </c>
    </row>
    <row r="815">
      <c r="A815" s="5" t="n"/>
      <c r="B815" s="4" t="n"/>
      <c r="C815" s="18" t="n"/>
      <c r="D815" s="4" t="n"/>
      <c r="E815" s="18" t="n"/>
      <c r="F815" s="4" t="n"/>
      <c r="G815" s="4" t="n"/>
      <c r="H815" s="15">
        <f>IF($D815="","",IFERROR(INDEX('Catalogue'!$B$3:$B$82,MATCH($D815,'Catalogue'!$A$3:$A$82,0)),""))</f>
        <v/>
      </c>
      <c r="I815" s="15">
        <f>IF($D815="","",IFERROR("Ø"&amp;INDEX('Catalogue'!$C$3:$C$82,MATCH($D815,'Catalogue'!$A$3:$A$82,0))&amp;" × "&amp;INDEX('Catalogue'!$D$3:$D$82,MATCH($D815,'Catalogue'!$A$3:$A$82,0)),""))</f>
        <v/>
      </c>
      <c r="J815" s="19">
        <f>IF($E815="","",IFERROR(INDEX('Stock by lot'!$G$3:$G$302,MATCH($E815,'Stock by lot'!$F$3:$F$302,0)),""))</f>
        <v/>
      </c>
      <c r="K815" s="15">
        <f>IF($E815="","",IF($J815="","Lot not in stock",IF(AND($A815&lt;&gt;"",$J815&lt;$A815),"Expired on the day","OK")))</f>
        <v/>
      </c>
      <c r="L815" s="14">
        <f>IF(OR($E815="",'Lot trace'!$B$4=""),"",IF($E815='Lot trace'!$B$4,COUNTIF($E$3:$E815,'Lot trace'!$B$4),""))</f>
        <v/>
      </c>
    </row>
    <row r="816">
      <c r="A816" s="5" t="n"/>
      <c r="B816" s="4" t="n"/>
      <c r="C816" s="18" t="n"/>
      <c r="D816" s="4" t="n"/>
      <c r="E816" s="18" t="n"/>
      <c r="F816" s="4" t="n"/>
      <c r="G816" s="4" t="n"/>
      <c r="H816" s="15">
        <f>IF($D816="","",IFERROR(INDEX('Catalogue'!$B$3:$B$82,MATCH($D816,'Catalogue'!$A$3:$A$82,0)),""))</f>
        <v/>
      </c>
      <c r="I816" s="15">
        <f>IF($D816="","",IFERROR("Ø"&amp;INDEX('Catalogue'!$C$3:$C$82,MATCH($D816,'Catalogue'!$A$3:$A$82,0))&amp;" × "&amp;INDEX('Catalogue'!$D$3:$D$82,MATCH($D816,'Catalogue'!$A$3:$A$82,0)),""))</f>
        <v/>
      </c>
      <c r="J816" s="19">
        <f>IF($E816="","",IFERROR(INDEX('Stock by lot'!$G$3:$G$302,MATCH($E816,'Stock by lot'!$F$3:$F$302,0)),""))</f>
        <v/>
      </c>
      <c r="K816" s="15">
        <f>IF($E816="","",IF($J816="","Lot not in stock",IF(AND($A816&lt;&gt;"",$J816&lt;$A816),"Expired on the day","OK")))</f>
        <v/>
      </c>
      <c r="L816" s="14">
        <f>IF(OR($E816="",'Lot trace'!$B$4=""),"",IF($E816='Lot trace'!$B$4,COUNTIF($E$3:$E816,'Lot trace'!$B$4),""))</f>
        <v/>
      </c>
    </row>
    <row r="817">
      <c r="A817" s="5" t="n"/>
      <c r="B817" s="4" t="n"/>
      <c r="C817" s="18" t="n"/>
      <c r="D817" s="4" t="n"/>
      <c r="E817" s="18" t="n"/>
      <c r="F817" s="4" t="n"/>
      <c r="G817" s="4" t="n"/>
      <c r="H817" s="15">
        <f>IF($D817="","",IFERROR(INDEX('Catalogue'!$B$3:$B$82,MATCH($D817,'Catalogue'!$A$3:$A$82,0)),""))</f>
        <v/>
      </c>
      <c r="I817" s="15">
        <f>IF($D817="","",IFERROR("Ø"&amp;INDEX('Catalogue'!$C$3:$C$82,MATCH($D817,'Catalogue'!$A$3:$A$82,0))&amp;" × "&amp;INDEX('Catalogue'!$D$3:$D$82,MATCH($D817,'Catalogue'!$A$3:$A$82,0)),""))</f>
        <v/>
      </c>
      <c r="J817" s="19">
        <f>IF($E817="","",IFERROR(INDEX('Stock by lot'!$G$3:$G$302,MATCH($E817,'Stock by lot'!$F$3:$F$302,0)),""))</f>
        <v/>
      </c>
      <c r="K817" s="15">
        <f>IF($E817="","",IF($J817="","Lot not in stock",IF(AND($A817&lt;&gt;"",$J817&lt;$A817),"Expired on the day","OK")))</f>
        <v/>
      </c>
      <c r="L817" s="14">
        <f>IF(OR($E817="",'Lot trace'!$B$4=""),"",IF($E817='Lot trace'!$B$4,COUNTIF($E$3:$E817,'Lot trace'!$B$4),""))</f>
        <v/>
      </c>
    </row>
    <row r="818">
      <c r="A818" s="5" t="n"/>
      <c r="B818" s="4" t="n"/>
      <c r="C818" s="18" t="n"/>
      <c r="D818" s="4" t="n"/>
      <c r="E818" s="18" t="n"/>
      <c r="F818" s="4" t="n"/>
      <c r="G818" s="4" t="n"/>
      <c r="H818" s="15">
        <f>IF($D818="","",IFERROR(INDEX('Catalogue'!$B$3:$B$82,MATCH($D818,'Catalogue'!$A$3:$A$82,0)),""))</f>
        <v/>
      </c>
      <c r="I818" s="15">
        <f>IF($D818="","",IFERROR("Ø"&amp;INDEX('Catalogue'!$C$3:$C$82,MATCH($D818,'Catalogue'!$A$3:$A$82,0))&amp;" × "&amp;INDEX('Catalogue'!$D$3:$D$82,MATCH($D818,'Catalogue'!$A$3:$A$82,0)),""))</f>
        <v/>
      </c>
      <c r="J818" s="19">
        <f>IF($E818="","",IFERROR(INDEX('Stock by lot'!$G$3:$G$302,MATCH($E818,'Stock by lot'!$F$3:$F$302,0)),""))</f>
        <v/>
      </c>
      <c r="K818" s="15">
        <f>IF($E818="","",IF($J818="","Lot not in stock",IF(AND($A818&lt;&gt;"",$J818&lt;$A818),"Expired on the day","OK")))</f>
        <v/>
      </c>
      <c r="L818" s="14">
        <f>IF(OR($E818="",'Lot trace'!$B$4=""),"",IF($E818='Lot trace'!$B$4,COUNTIF($E$3:$E818,'Lot trace'!$B$4),""))</f>
        <v/>
      </c>
    </row>
    <row r="819">
      <c r="A819" s="5" t="n"/>
      <c r="B819" s="4" t="n"/>
      <c r="C819" s="18" t="n"/>
      <c r="D819" s="4" t="n"/>
      <c r="E819" s="18" t="n"/>
      <c r="F819" s="4" t="n"/>
      <c r="G819" s="4" t="n"/>
      <c r="H819" s="15">
        <f>IF($D819="","",IFERROR(INDEX('Catalogue'!$B$3:$B$82,MATCH($D819,'Catalogue'!$A$3:$A$82,0)),""))</f>
        <v/>
      </c>
      <c r="I819" s="15">
        <f>IF($D819="","",IFERROR("Ø"&amp;INDEX('Catalogue'!$C$3:$C$82,MATCH($D819,'Catalogue'!$A$3:$A$82,0))&amp;" × "&amp;INDEX('Catalogue'!$D$3:$D$82,MATCH($D819,'Catalogue'!$A$3:$A$82,0)),""))</f>
        <v/>
      </c>
      <c r="J819" s="19">
        <f>IF($E819="","",IFERROR(INDEX('Stock by lot'!$G$3:$G$302,MATCH($E819,'Stock by lot'!$F$3:$F$302,0)),""))</f>
        <v/>
      </c>
      <c r="K819" s="15">
        <f>IF($E819="","",IF($J819="","Lot not in stock",IF(AND($A819&lt;&gt;"",$J819&lt;$A819),"Expired on the day","OK")))</f>
        <v/>
      </c>
      <c r="L819" s="14">
        <f>IF(OR($E819="",'Lot trace'!$B$4=""),"",IF($E819='Lot trace'!$B$4,COUNTIF($E$3:$E819,'Lot trace'!$B$4),""))</f>
        <v/>
      </c>
    </row>
    <row r="820">
      <c r="A820" s="5" t="n"/>
      <c r="B820" s="4" t="n"/>
      <c r="C820" s="18" t="n"/>
      <c r="D820" s="4" t="n"/>
      <c r="E820" s="18" t="n"/>
      <c r="F820" s="4" t="n"/>
      <c r="G820" s="4" t="n"/>
      <c r="H820" s="15">
        <f>IF($D820="","",IFERROR(INDEX('Catalogue'!$B$3:$B$82,MATCH($D820,'Catalogue'!$A$3:$A$82,0)),""))</f>
        <v/>
      </c>
      <c r="I820" s="15">
        <f>IF($D820="","",IFERROR("Ø"&amp;INDEX('Catalogue'!$C$3:$C$82,MATCH($D820,'Catalogue'!$A$3:$A$82,0))&amp;" × "&amp;INDEX('Catalogue'!$D$3:$D$82,MATCH($D820,'Catalogue'!$A$3:$A$82,0)),""))</f>
        <v/>
      </c>
      <c r="J820" s="19">
        <f>IF($E820="","",IFERROR(INDEX('Stock by lot'!$G$3:$G$302,MATCH($E820,'Stock by lot'!$F$3:$F$302,0)),""))</f>
        <v/>
      </c>
      <c r="K820" s="15">
        <f>IF($E820="","",IF($J820="","Lot not in stock",IF(AND($A820&lt;&gt;"",$J820&lt;$A820),"Expired on the day","OK")))</f>
        <v/>
      </c>
      <c r="L820" s="14">
        <f>IF(OR($E820="",'Lot trace'!$B$4=""),"",IF($E820='Lot trace'!$B$4,COUNTIF($E$3:$E820,'Lot trace'!$B$4),""))</f>
        <v/>
      </c>
    </row>
    <row r="821">
      <c r="A821" s="5" t="n"/>
      <c r="B821" s="4" t="n"/>
      <c r="C821" s="18" t="n"/>
      <c r="D821" s="4" t="n"/>
      <c r="E821" s="18" t="n"/>
      <c r="F821" s="4" t="n"/>
      <c r="G821" s="4" t="n"/>
      <c r="H821" s="15">
        <f>IF($D821="","",IFERROR(INDEX('Catalogue'!$B$3:$B$82,MATCH($D821,'Catalogue'!$A$3:$A$82,0)),""))</f>
        <v/>
      </c>
      <c r="I821" s="15">
        <f>IF($D821="","",IFERROR("Ø"&amp;INDEX('Catalogue'!$C$3:$C$82,MATCH($D821,'Catalogue'!$A$3:$A$82,0))&amp;" × "&amp;INDEX('Catalogue'!$D$3:$D$82,MATCH($D821,'Catalogue'!$A$3:$A$82,0)),""))</f>
        <v/>
      </c>
      <c r="J821" s="19">
        <f>IF($E821="","",IFERROR(INDEX('Stock by lot'!$G$3:$G$302,MATCH($E821,'Stock by lot'!$F$3:$F$302,0)),""))</f>
        <v/>
      </c>
      <c r="K821" s="15">
        <f>IF($E821="","",IF($J821="","Lot not in stock",IF(AND($A821&lt;&gt;"",$J821&lt;$A821),"Expired on the day","OK")))</f>
        <v/>
      </c>
      <c r="L821" s="14">
        <f>IF(OR($E821="",'Lot trace'!$B$4=""),"",IF($E821='Lot trace'!$B$4,COUNTIF($E$3:$E821,'Lot trace'!$B$4),""))</f>
        <v/>
      </c>
    </row>
    <row r="822">
      <c r="A822" s="5" t="n"/>
      <c r="B822" s="4" t="n"/>
      <c r="C822" s="18" t="n"/>
      <c r="D822" s="4" t="n"/>
      <c r="E822" s="18" t="n"/>
      <c r="F822" s="4" t="n"/>
      <c r="G822" s="4" t="n"/>
      <c r="H822" s="15">
        <f>IF($D822="","",IFERROR(INDEX('Catalogue'!$B$3:$B$82,MATCH($D822,'Catalogue'!$A$3:$A$82,0)),""))</f>
        <v/>
      </c>
      <c r="I822" s="15">
        <f>IF($D822="","",IFERROR("Ø"&amp;INDEX('Catalogue'!$C$3:$C$82,MATCH($D822,'Catalogue'!$A$3:$A$82,0))&amp;" × "&amp;INDEX('Catalogue'!$D$3:$D$82,MATCH($D822,'Catalogue'!$A$3:$A$82,0)),""))</f>
        <v/>
      </c>
      <c r="J822" s="19">
        <f>IF($E822="","",IFERROR(INDEX('Stock by lot'!$G$3:$G$302,MATCH($E822,'Stock by lot'!$F$3:$F$302,0)),""))</f>
        <v/>
      </c>
      <c r="K822" s="15">
        <f>IF($E822="","",IF($J822="","Lot not in stock",IF(AND($A822&lt;&gt;"",$J822&lt;$A822),"Expired on the day","OK")))</f>
        <v/>
      </c>
      <c r="L822" s="14">
        <f>IF(OR($E822="",'Lot trace'!$B$4=""),"",IF($E822='Lot trace'!$B$4,COUNTIF($E$3:$E822,'Lot trace'!$B$4),""))</f>
        <v/>
      </c>
    </row>
    <row r="823">
      <c r="A823" s="5" t="n"/>
      <c r="B823" s="4" t="n"/>
      <c r="C823" s="18" t="n"/>
      <c r="D823" s="4" t="n"/>
      <c r="E823" s="18" t="n"/>
      <c r="F823" s="4" t="n"/>
      <c r="G823" s="4" t="n"/>
      <c r="H823" s="15">
        <f>IF($D823="","",IFERROR(INDEX('Catalogue'!$B$3:$B$82,MATCH($D823,'Catalogue'!$A$3:$A$82,0)),""))</f>
        <v/>
      </c>
      <c r="I823" s="15">
        <f>IF($D823="","",IFERROR("Ø"&amp;INDEX('Catalogue'!$C$3:$C$82,MATCH($D823,'Catalogue'!$A$3:$A$82,0))&amp;" × "&amp;INDEX('Catalogue'!$D$3:$D$82,MATCH($D823,'Catalogue'!$A$3:$A$82,0)),""))</f>
        <v/>
      </c>
      <c r="J823" s="19">
        <f>IF($E823="","",IFERROR(INDEX('Stock by lot'!$G$3:$G$302,MATCH($E823,'Stock by lot'!$F$3:$F$302,0)),""))</f>
        <v/>
      </c>
      <c r="K823" s="15">
        <f>IF($E823="","",IF($J823="","Lot not in stock",IF(AND($A823&lt;&gt;"",$J823&lt;$A823),"Expired on the day","OK")))</f>
        <v/>
      </c>
      <c r="L823" s="14">
        <f>IF(OR($E823="",'Lot trace'!$B$4=""),"",IF($E823='Lot trace'!$B$4,COUNTIF($E$3:$E823,'Lot trace'!$B$4),""))</f>
        <v/>
      </c>
    </row>
    <row r="824">
      <c r="A824" s="5" t="n"/>
      <c r="B824" s="4" t="n"/>
      <c r="C824" s="18" t="n"/>
      <c r="D824" s="4" t="n"/>
      <c r="E824" s="18" t="n"/>
      <c r="F824" s="4" t="n"/>
      <c r="G824" s="4" t="n"/>
      <c r="H824" s="15">
        <f>IF($D824="","",IFERROR(INDEX('Catalogue'!$B$3:$B$82,MATCH($D824,'Catalogue'!$A$3:$A$82,0)),""))</f>
        <v/>
      </c>
      <c r="I824" s="15">
        <f>IF($D824="","",IFERROR("Ø"&amp;INDEX('Catalogue'!$C$3:$C$82,MATCH($D824,'Catalogue'!$A$3:$A$82,0))&amp;" × "&amp;INDEX('Catalogue'!$D$3:$D$82,MATCH($D824,'Catalogue'!$A$3:$A$82,0)),""))</f>
        <v/>
      </c>
      <c r="J824" s="19">
        <f>IF($E824="","",IFERROR(INDEX('Stock by lot'!$G$3:$G$302,MATCH($E824,'Stock by lot'!$F$3:$F$302,0)),""))</f>
        <v/>
      </c>
      <c r="K824" s="15">
        <f>IF($E824="","",IF($J824="","Lot not in stock",IF(AND($A824&lt;&gt;"",$J824&lt;$A824),"Expired on the day","OK")))</f>
        <v/>
      </c>
      <c r="L824" s="14">
        <f>IF(OR($E824="",'Lot trace'!$B$4=""),"",IF($E824='Lot trace'!$B$4,COUNTIF($E$3:$E824,'Lot trace'!$B$4),""))</f>
        <v/>
      </c>
    </row>
    <row r="825">
      <c r="A825" s="5" t="n"/>
      <c r="B825" s="4" t="n"/>
      <c r="C825" s="18" t="n"/>
      <c r="D825" s="4" t="n"/>
      <c r="E825" s="18" t="n"/>
      <c r="F825" s="4" t="n"/>
      <c r="G825" s="4" t="n"/>
      <c r="H825" s="15">
        <f>IF($D825="","",IFERROR(INDEX('Catalogue'!$B$3:$B$82,MATCH($D825,'Catalogue'!$A$3:$A$82,0)),""))</f>
        <v/>
      </c>
      <c r="I825" s="15">
        <f>IF($D825="","",IFERROR("Ø"&amp;INDEX('Catalogue'!$C$3:$C$82,MATCH($D825,'Catalogue'!$A$3:$A$82,0))&amp;" × "&amp;INDEX('Catalogue'!$D$3:$D$82,MATCH($D825,'Catalogue'!$A$3:$A$82,0)),""))</f>
        <v/>
      </c>
      <c r="J825" s="19">
        <f>IF($E825="","",IFERROR(INDEX('Stock by lot'!$G$3:$G$302,MATCH($E825,'Stock by lot'!$F$3:$F$302,0)),""))</f>
        <v/>
      </c>
      <c r="K825" s="15">
        <f>IF($E825="","",IF($J825="","Lot not in stock",IF(AND($A825&lt;&gt;"",$J825&lt;$A825),"Expired on the day","OK")))</f>
        <v/>
      </c>
      <c r="L825" s="14">
        <f>IF(OR($E825="",'Lot trace'!$B$4=""),"",IF($E825='Lot trace'!$B$4,COUNTIF($E$3:$E825,'Lot trace'!$B$4),""))</f>
        <v/>
      </c>
    </row>
    <row r="826">
      <c r="A826" s="5" t="n"/>
      <c r="B826" s="4" t="n"/>
      <c r="C826" s="18" t="n"/>
      <c r="D826" s="4" t="n"/>
      <c r="E826" s="18" t="n"/>
      <c r="F826" s="4" t="n"/>
      <c r="G826" s="4" t="n"/>
      <c r="H826" s="15">
        <f>IF($D826="","",IFERROR(INDEX('Catalogue'!$B$3:$B$82,MATCH($D826,'Catalogue'!$A$3:$A$82,0)),""))</f>
        <v/>
      </c>
      <c r="I826" s="15">
        <f>IF($D826="","",IFERROR("Ø"&amp;INDEX('Catalogue'!$C$3:$C$82,MATCH($D826,'Catalogue'!$A$3:$A$82,0))&amp;" × "&amp;INDEX('Catalogue'!$D$3:$D$82,MATCH($D826,'Catalogue'!$A$3:$A$82,0)),""))</f>
        <v/>
      </c>
      <c r="J826" s="19">
        <f>IF($E826="","",IFERROR(INDEX('Stock by lot'!$G$3:$G$302,MATCH($E826,'Stock by lot'!$F$3:$F$302,0)),""))</f>
        <v/>
      </c>
      <c r="K826" s="15">
        <f>IF($E826="","",IF($J826="","Lot not in stock",IF(AND($A826&lt;&gt;"",$J826&lt;$A826),"Expired on the day","OK")))</f>
        <v/>
      </c>
      <c r="L826" s="14">
        <f>IF(OR($E826="",'Lot trace'!$B$4=""),"",IF($E826='Lot trace'!$B$4,COUNTIF($E$3:$E826,'Lot trace'!$B$4),""))</f>
        <v/>
      </c>
    </row>
    <row r="827">
      <c r="A827" s="5" t="n"/>
      <c r="B827" s="4" t="n"/>
      <c r="C827" s="18" t="n"/>
      <c r="D827" s="4" t="n"/>
      <c r="E827" s="18" t="n"/>
      <c r="F827" s="4" t="n"/>
      <c r="G827" s="4" t="n"/>
      <c r="H827" s="15">
        <f>IF($D827="","",IFERROR(INDEX('Catalogue'!$B$3:$B$82,MATCH($D827,'Catalogue'!$A$3:$A$82,0)),""))</f>
        <v/>
      </c>
      <c r="I827" s="15">
        <f>IF($D827="","",IFERROR("Ø"&amp;INDEX('Catalogue'!$C$3:$C$82,MATCH($D827,'Catalogue'!$A$3:$A$82,0))&amp;" × "&amp;INDEX('Catalogue'!$D$3:$D$82,MATCH($D827,'Catalogue'!$A$3:$A$82,0)),""))</f>
        <v/>
      </c>
      <c r="J827" s="19">
        <f>IF($E827="","",IFERROR(INDEX('Stock by lot'!$G$3:$G$302,MATCH($E827,'Stock by lot'!$F$3:$F$302,0)),""))</f>
        <v/>
      </c>
      <c r="K827" s="15">
        <f>IF($E827="","",IF($J827="","Lot not in stock",IF(AND($A827&lt;&gt;"",$J827&lt;$A827),"Expired on the day","OK")))</f>
        <v/>
      </c>
      <c r="L827" s="14">
        <f>IF(OR($E827="",'Lot trace'!$B$4=""),"",IF($E827='Lot trace'!$B$4,COUNTIF($E$3:$E827,'Lot trace'!$B$4),""))</f>
        <v/>
      </c>
    </row>
    <row r="828">
      <c r="A828" s="5" t="n"/>
      <c r="B828" s="4" t="n"/>
      <c r="C828" s="18" t="n"/>
      <c r="D828" s="4" t="n"/>
      <c r="E828" s="18" t="n"/>
      <c r="F828" s="4" t="n"/>
      <c r="G828" s="4" t="n"/>
      <c r="H828" s="15">
        <f>IF($D828="","",IFERROR(INDEX('Catalogue'!$B$3:$B$82,MATCH($D828,'Catalogue'!$A$3:$A$82,0)),""))</f>
        <v/>
      </c>
      <c r="I828" s="15">
        <f>IF($D828="","",IFERROR("Ø"&amp;INDEX('Catalogue'!$C$3:$C$82,MATCH($D828,'Catalogue'!$A$3:$A$82,0))&amp;" × "&amp;INDEX('Catalogue'!$D$3:$D$82,MATCH($D828,'Catalogue'!$A$3:$A$82,0)),""))</f>
        <v/>
      </c>
      <c r="J828" s="19">
        <f>IF($E828="","",IFERROR(INDEX('Stock by lot'!$G$3:$G$302,MATCH($E828,'Stock by lot'!$F$3:$F$302,0)),""))</f>
        <v/>
      </c>
      <c r="K828" s="15">
        <f>IF($E828="","",IF($J828="","Lot not in stock",IF(AND($A828&lt;&gt;"",$J828&lt;$A828),"Expired on the day","OK")))</f>
        <v/>
      </c>
      <c r="L828" s="14">
        <f>IF(OR($E828="",'Lot trace'!$B$4=""),"",IF($E828='Lot trace'!$B$4,COUNTIF($E$3:$E828,'Lot trace'!$B$4),""))</f>
        <v/>
      </c>
    </row>
    <row r="829">
      <c r="A829" s="5" t="n"/>
      <c r="B829" s="4" t="n"/>
      <c r="C829" s="18" t="n"/>
      <c r="D829" s="4" t="n"/>
      <c r="E829" s="18" t="n"/>
      <c r="F829" s="4" t="n"/>
      <c r="G829" s="4" t="n"/>
      <c r="H829" s="15">
        <f>IF($D829="","",IFERROR(INDEX('Catalogue'!$B$3:$B$82,MATCH($D829,'Catalogue'!$A$3:$A$82,0)),""))</f>
        <v/>
      </c>
      <c r="I829" s="15">
        <f>IF($D829="","",IFERROR("Ø"&amp;INDEX('Catalogue'!$C$3:$C$82,MATCH($D829,'Catalogue'!$A$3:$A$82,0))&amp;" × "&amp;INDEX('Catalogue'!$D$3:$D$82,MATCH($D829,'Catalogue'!$A$3:$A$82,0)),""))</f>
        <v/>
      </c>
      <c r="J829" s="19">
        <f>IF($E829="","",IFERROR(INDEX('Stock by lot'!$G$3:$G$302,MATCH($E829,'Stock by lot'!$F$3:$F$302,0)),""))</f>
        <v/>
      </c>
      <c r="K829" s="15">
        <f>IF($E829="","",IF($J829="","Lot not in stock",IF(AND($A829&lt;&gt;"",$J829&lt;$A829),"Expired on the day","OK")))</f>
        <v/>
      </c>
      <c r="L829" s="14">
        <f>IF(OR($E829="",'Lot trace'!$B$4=""),"",IF($E829='Lot trace'!$B$4,COUNTIF($E$3:$E829,'Lot trace'!$B$4),""))</f>
        <v/>
      </c>
    </row>
    <row r="830">
      <c r="A830" s="5" t="n"/>
      <c r="B830" s="4" t="n"/>
      <c r="C830" s="18" t="n"/>
      <c r="D830" s="4" t="n"/>
      <c r="E830" s="18" t="n"/>
      <c r="F830" s="4" t="n"/>
      <c r="G830" s="4" t="n"/>
      <c r="H830" s="15">
        <f>IF($D830="","",IFERROR(INDEX('Catalogue'!$B$3:$B$82,MATCH($D830,'Catalogue'!$A$3:$A$82,0)),""))</f>
        <v/>
      </c>
      <c r="I830" s="15">
        <f>IF($D830="","",IFERROR("Ø"&amp;INDEX('Catalogue'!$C$3:$C$82,MATCH($D830,'Catalogue'!$A$3:$A$82,0))&amp;" × "&amp;INDEX('Catalogue'!$D$3:$D$82,MATCH($D830,'Catalogue'!$A$3:$A$82,0)),""))</f>
        <v/>
      </c>
      <c r="J830" s="19">
        <f>IF($E830="","",IFERROR(INDEX('Stock by lot'!$G$3:$G$302,MATCH($E830,'Stock by lot'!$F$3:$F$302,0)),""))</f>
        <v/>
      </c>
      <c r="K830" s="15">
        <f>IF($E830="","",IF($J830="","Lot not in stock",IF(AND($A830&lt;&gt;"",$J830&lt;$A830),"Expired on the day","OK")))</f>
        <v/>
      </c>
      <c r="L830" s="14">
        <f>IF(OR($E830="",'Lot trace'!$B$4=""),"",IF($E830='Lot trace'!$B$4,COUNTIF($E$3:$E830,'Lot trace'!$B$4),""))</f>
        <v/>
      </c>
    </row>
    <row r="831">
      <c r="A831" s="5" t="n"/>
      <c r="B831" s="4" t="n"/>
      <c r="C831" s="18" t="n"/>
      <c r="D831" s="4" t="n"/>
      <c r="E831" s="18" t="n"/>
      <c r="F831" s="4" t="n"/>
      <c r="G831" s="4" t="n"/>
      <c r="H831" s="15">
        <f>IF($D831="","",IFERROR(INDEX('Catalogue'!$B$3:$B$82,MATCH($D831,'Catalogue'!$A$3:$A$82,0)),""))</f>
        <v/>
      </c>
      <c r="I831" s="15">
        <f>IF($D831="","",IFERROR("Ø"&amp;INDEX('Catalogue'!$C$3:$C$82,MATCH($D831,'Catalogue'!$A$3:$A$82,0))&amp;" × "&amp;INDEX('Catalogue'!$D$3:$D$82,MATCH($D831,'Catalogue'!$A$3:$A$82,0)),""))</f>
        <v/>
      </c>
      <c r="J831" s="19">
        <f>IF($E831="","",IFERROR(INDEX('Stock by lot'!$G$3:$G$302,MATCH($E831,'Stock by lot'!$F$3:$F$302,0)),""))</f>
        <v/>
      </c>
      <c r="K831" s="15">
        <f>IF($E831="","",IF($J831="","Lot not in stock",IF(AND($A831&lt;&gt;"",$J831&lt;$A831),"Expired on the day","OK")))</f>
        <v/>
      </c>
      <c r="L831" s="14">
        <f>IF(OR($E831="",'Lot trace'!$B$4=""),"",IF($E831='Lot trace'!$B$4,COUNTIF($E$3:$E831,'Lot trace'!$B$4),""))</f>
        <v/>
      </c>
    </row>
    <row r="832">
      <c r="A832" s="5" t="n"/>
      <c r="B832" s="4" t="n"/>
      <c r="C832" s="18" t="n"/>
      <c r="D832" s="4" t="n"/>
      <c r="E832" s="18" t="n"/>
      <c r="F832" s="4" t="n"/>
      <c r="G832" s="4" t="n"/>
      <c r="H832" s="15">
        <f>IF($D832="","",IFERROR(INDEX('Catalogue'!$B$3:$B$82,MATCH($D832,'Catalogue'!$A$3:$A$82,0)),""))</f>
        <v/>
      </c>
      <c r="I832" s="15">
        <f>IF($D832="","",IFERROR("Ø"&amp;INDEX('Catalogue'!$C$3:$C$82,MATCH($D832,'Catalogue'!$A$3:$A$82,0))&amp;" × "&amp;INDEX('Catalogue'!$D$3:$D$82,MATCH($D832,'Catalogue'!$A$3:$A$82,0)),""))</f>
        <v/>
      </c>
      <c r="J832" s="19">
        <f>IF($E832="","",IFERROR(INDEX('Stock by lot'!$G$3:$G$302,MATCH($E832,'Stock by lot'!$F$3:$F$302,0)),""))</f>
        <v/>
      </c>
      <c r="K832" s="15">
        <f>IF($E832="","",IF($J832="","Lot not in stock",IF(AND($A832&lt;&gt;"",$J832&lt;$A832),"Expired on the day","OK")))</f>
        <v/>
      </c>
      <c r="L832" s="14">
        <f>IF(OR($E832="",'Lot trace'!$B$4=""),"",IF($E832='Lot trace'!$B$4,COUNTIF($E$3:$E832,'Lot trace'!$B$4),""))</f>
        <v/>
      </c>
    </row>
    <row r="833">
      <c r="A833" s="5" t="n"/>
      <c r="B833" s="4" t="n"/>
      <c r="C833" s="18" t="n"/>
      <c r="D833" s="4" t="n"/>
      <c r="E833" s="18" t="n"/>
      <c r="F833" s="4" t="n"/>
      <c r="G833" s="4" t="n"/>
      <c r="H833" s="15">
        <f>IF($D833="","",IFERROR(INDEX('Catalogue'!$B$3:$B$82,MATCH($D833,'Catalogue'!$A$3:$A$82,0)),""))</f>
        <v/>
      </c>
      <c r="I833" s="15">
        <f>IF($D833="","",IFERROR("Ø"&amp;INDEX('Catalogue'!$C$3:$C$82,MATCH($D833,'Catalogue'!$A$3:$A$82,0))&amp;" × "&amp;INDEX('Catalogue'!$D$3:$D$82,MATCH($D833,'Catalogue'!$A$3:$A$82,0)),""))</f>
        <v/>
      </c>
      <c r="J833" s="19">
        <f>IF($E833="","",IFERROR(INDEX('Stock by lot'!$G$3:$G$302,MATCH($E833,'Stock by lot'!$F$3:$F$302,0)),""))</f>
        <v/>
      </c>
      <c r="K833" s="15">
        <f>IF($E833="","",IF($J833="","Lot not in stock",IF(AND($A833&lt;&gt;"",$J833&lt;$A833),"Expired on the day","OK")))</f>
        <v/>
      </c>
      <c r="L833" s="14">
        <f>IF(OR($E833="",'Lot trace'!$B$4=""),"",IF($E833='Lot trace'!$B$4,COUNTIF($E$3:$E833,'Lot trace'!$B$4),""))</f>
        <v/>
      </c>
    </row>
    <row r="834">
      <c r="A834" s="5" t="n"/>
      <c r="B834" s="4" t="n"/>
      <c r="C834" s="18" t="n"/>
      <c r="D834" s="4" t="n"/>
      <c r="E834" s="18" t="n"/>
      <c r="F834" s="4" t="n"/>
      <c r="G834" s="4" t="n"/>
      <c r="H834" s="15">
        <f>IF($D834="","",IFERROR(INDEX('Catalogue'!$B$3:$B$82,MATCH($D834,'Catalogue'!$A$3:$A$82,0)),""))</f>
        <v/>
      </c>
      <c r="I834" s="15">
        <f>IF($D834="","",IFERROR("Ø"&amp;INDEX('Catalogue'!$C$3:$C$82,MATCH($D834,'Catalogue'!$A$3:$A$82,0))&amp;" × "&amp;INDEX('Catalogue'!$D$3:$D$82,MATCH($D834,'Catalogue'!$A$3:$A$82,0)),""))</f>
        <v/>
      </c>
      <c r="J834" s="19">
        <f>IF($E834="","",IFERROR(INDEX('Stock by lot'!$G$3:$G$302,MATCH($E834,'Stock by lot'!$F$3:$F$302,0)),""))</f>
        <v/>
      </c>
      <c r="K834" s="15">
        <f>IF($E834="","",IF($J834="","Lot not in stock",IF(AND($A834&lt;&gt;"",$J834&lt;$A834),"Expired on the day","OK")))</f>
        <v/>
      </c>
      <c r="L834" s="14">
        <f>IF(OR($E834="",'Lot trace'!$B$4=""),"",IF($E834='Lot trace'!$B$4,COUNTIF($E$3:$E834,'Lot trace'!$B$4),""))</f>
        <v/>
      </c>
    </row>
    <row r="835">
      <c r="A835" s="5" t="n"/>
      <c r="B835" s="4" t="n"/>
      <c r="C835" s="18" t="n"/>
      <c r="D835" s="4" t="n"/>
      <c r="E835" s="18" t="n"/>
      <c r="F835" s="4" t="n"/>
      <c r="G835" s="4" t="n"/>
      <c r="H835" s="15">
        <f>IF($D835="","",IFERROR(INDEX('Catalogue'!$B$3:$B$82,MATCH($D835,'Catalogue'!$A$3:$A$82,0)),""))</f>
        <v/>
      </c>
      <c r="I835" s="15">
        <f>IF($D835="","",IFERROR("Ø"&amp;INDEX('Catalogue'!$C$3:$C$82,MATCH($D835,'Catalogue'!$A$3:$A$82,0))&amp;" × "&amp;INDEX('Catalogue'!$D$3:$D$82,MATCH($D835,'Catalogue'!$A$3:$A$82,0)),""))</f>
        <v/>
      </c>
      <c r="J835" s="19">
        <f>IF($E835="","",IFERROR(INDEX('Stock by lot'!$G$3:$G$302,MATCH($E835,'Stock by lot'!$F$3:$F$302,0)),""))</f>
        <v/>
      </c>
      <c r="K835" s="15">
        <f>IF($E835="","",IF($J835="","Lot not in stock",IF(AND($A835&lt;&gt;"",$J835&lt;$A835),"Expired on the day","OK")))</f>
        <v/>
      </c>
      <c r="L835" s="14">
        <f>IF(OR($E835="",'Lot trace'!$B$4=""),"",IF($E835='Lot trace'!$B$4,COUNTIF($E$3:$E835,'Lot trace'!$B$4),""))</f>
        <v/>
      </c>
    </row>
    <row r="836">
      <c r="A836" s="5" t="n"/>
      <c r="B836" s="4" t="n"/>
      <c r="C836" s="18" t="n"/>
      <c r="D836" s="4" t="n"/>
      <c r="E836" s="18" t="n"/>
      <c r="F836" s="4" t="n"/>
      <c r="G836" s="4" t="n"/>
      <c r="H836" s="15">
        <f>IF($D836="","",IFERROR(INDEX('Catalogue'!$B$3:$B$82,MATCH($D836,'Catalogue'!$A$3:$A$82,0)),""))</f>
        <v/>
      </c>
      <c r="I836" s="15">
        <f>IF($D836="","",IFERROR("Ø"&amp;INDEX('Catalogue'!$C$3:$C$82,MATCH($D836,'Catalogue'!$A$3:$A$82,0))&amp;" × "&amp;INDEX('Catalogue'!$D$3:$D$82,MATCH($D836,'Catalogue'!$A$3:$A$82,0)),""))</f>
        <v/>
      </c>
      <c r="J836" s="19">
        <f>IF($E836="","",IFERROR(INDEX('Stock by lot'!$G$3:$G$302,MATCH($E836,'Stock by lot'!$F$3:$F$302,0)),""))</f>
        <v/>
      </c>
      <c r="K836" s="15">
        <f>IF($E836="","",IF($J836="","Lot not in stock",IF(AND($A836&lt;&gt;"",$J836&lt;$A836),"Expired on the day","OK")))</f>
        <v/>
      </c>
      <c r="L836" s="14">
        <f>IF(OR($E836="",'Lot trace'!$B$4=""),"",IF($E836='Lot trace'!$B$4,COUNTIF($E$3:$E836,'Lot trace'!$B$4),""))</f>
        <v/>
      </c>
    </row>
    <row r="837">
      <c r="A837" s="5" t="n"/>
      <c r="B837" s="4" t="n"/>
      <c r="C837" s="18" t="n"/>
      <c r="D837" s="4" t="n"/>
      <c r="E837" s="18" t="n"/>
      <c r="F837" s="4" t="n"/>
      <c r="G837" s="4" t="n"/>
      <c r="H837" s="15">
        <f>IF($D837="","",IFERROR(INDEX('Catalogue'!$B$3:$B$82,MATCH($D837,'Catalogue'!$A$3:$A$82,0)),""))</f>
        <v/>
      </c>
      <c r="I837" s="15">
        <f>IF($D837="","",IFERROR("Ø"&amp;INDEX('Catalogue'!$C$3:$C$82,MATCH($D837,'Catalogue'!$A$3:$A$82,0))&amp;" × "&amp;INDEX('Catalogue'!$D$3:$D$82,MATCH($D837,'Catalogue'!$A$3:$A$82,0)),""))</f>
        <v/>
      </c>
      <c r="J837" s="19">
        <f>IF($E837="","",IFERROR(INDEX('Stock by lot'!$G$3:$G$302,MATCH($E837,'Stock by lot'!$F$3:$F$302,0)),""))</f>
        <v/>
      </c>
      <c r="K837" s="15">
        <f>IF($E837="","",IF($J837="","Lot not in stock",IF(AND($A837&lt;&gt;"",$J837&lt;$A837),"Expired on the day","OK")))</f>
        <v/>
      </c>
      <c r="L837" s="14">
        <f>IF(OR($E837="",'Lot trace'!$B$4=""),"",IF($E837='Lot trace'!$B$4,COUNTIF($E$3:$E837,'Lot trace'!$B$4),""))</f>
        <v/>
      </c>
    </row>
    <row r="838">
      <c r="A838" s="5" t="n"/>
      <c r="B838" s="4" t="n"/>
      <c r="C838" s="18" t="n"/>
      <c r="D838" s="4" t="n"/>
      <c r="E838" s="18" t="n"/>
      <c r="F838" s="4" t="n"/>
      <c r="G838" s="4" t="n"/>
      <c r="H838" s="15">
        <f>IF($D838="","",IFERROR(INDEX('Catalogue'!$B$3:$B$82,MATCH($D838,'Catalogue'!$A$3:$A$82,0)),""))</f>
        <v/>
      </c>
      <c r="I838" s="15">
        <f>IF($D838="","",IFERROR("Ø"&amp;INDEX('Catalogue'!$C$3:$C$82,MATCH($D838,'Catalogue'!$A$3:$A$82,0))&amp;" × "&amp;INDEX('Catalogue'!$D$3:$D$82,MATCH($D838,'Catalogue'!$A$3:$A$82,0)),""))</f>
        <v/>
      </c>
      <c r="J838" s="19">
        <f>IF($E838="","",IFERROR(INDEX('Stock by lot'!$G$3:$G$302,MATCH($E838,'Stock by lot'!$F$3:$F$302,0)),""))</f>
        <v/>
      </c>
      <c r="K838" s="15">
        <f>IF($E838="","",IF($J838="","Lot not in stock",IF(AND($A838&lt;&gt;"",$J838&lt;$A838),"Expired on the day","OK")))</f>
        <v/>
      </c>
      <c r="L838" s="14">
        <f>IF(OR($E838="",'Lot trace'!$B$4=""),"",IF($E838='Lot trace'!$B$4,COUNTIF($E$3:$E838,'Lot trace'!$B$4),""))</f>
        <v/>
      </c>
    </row>
    <row r="839">
      <c r="A839" s="5" t="n"/>
      <c r="B839" s="4" t="n"/>
      <c r="C839" s="18" t="n"/>
      <c r="D839" s="4" t="n"/>
      <c r="E839" s="18" t="n"/>
      <c r="F839" s="4" t="n"/>
      <c r="G839" s="4" t="n"/>
      <c r="H839" s="15">
        <f>IF($D839="","",IFERROR(INDEX('Catalogue'!$B$3:$B$82,MATCH($D839,'Catalogue'!$A$3:$A$82,0)),""))</f>
        <v/>
      </c>
      <c r="I839" s="15">
        <f>IF($D839="","",IFERROR("Ø"&amp;INDEX('Catalogue'!$C$3:$C$82,MATCH($D839,'Catalogue'!$A$3:$A$82,0))&amp;" × "&amp;INDEX('Catalogue'!$D$3:$D$82,MATCH($D839,'Catalogue'!$A$3:$A$82,0)),""))</f>
        <v/>
      </c>
      <c r="J839" s="19">
        <f>IF($E839="","",IFERROR(INDEX('Stock by lot'!$G$3:$G$302,MATCH($E839,'Stock by lot'!$F$3:$F$302,0)),""))</f>
        <v/>
      </c>
      <c r="K839" s="15">
        <f>IF($E839="","",IF($J839="","Lot not in stock",IF(AND($A839&lt;&gt;"",$J839&lt;$A839),"Expired on the day","OK")))</f>
        <v/>
      </c>
      <c r="L839" s="14">
        <f>IF(OR($E839="",'Lot trace'!$B$4=""),"",IF($E839='Lot trace'!$B$4,COUNTIF($E$3:$E839,'Lot trace'!$B$4),""))</f>
        <v/>
      </c>
    </row>
    <row r="840">
      <c r="A840" s="5" t="n"/>
      <c r="B840" s="4" t="n"/>
      <c r="C840" s="18" t="n"/>
      <c r="D840" s="4" t="n"/>
      <c r="E840" s="18" t="n"/>
      <c r="F840" s="4" t="n"/>
      <c r="G840" s="4" t="n"/>
      <c r="H840" s="15">
        <f>IF($D840="","",IFERROR(INDEX('Catalogue'!$B$3:$B$82,MATCH($D840,'Catalogue'!$A$3:$A$82,0)),""))</f>
        <v/>
      </c>
      <c r="I840" s="15">
        <f>IF($D840="","",IFERROR("Ø"&amp;INDEX('Catalogue'!$C$3:$C$82,MATCH($D840,'Catalogue'!$A$3:$A$82,0))&amp;" × "&amp;INDEX('Catalogue'!$D$3:$D$82,MATCH($D840,'Catalogue'!$A$3:$A$82,0)),""))</f>
        <v/>
      </c>
      <c r="J840" s="19">
        <f>IF($E840="","",IFERROR(INDEX('Stock by lot'!$G$3:$G$302,MATCH($E840,'Stock by lot'!$F$3:$F$302,0)),""))</f>
        <v/>
      </c>
      <c r="K840" s="15">
        <f>IF($E840="","",IF($J840="","Lot not in stock",IF(AND($A840&lt;&gt;"",$J840&lt;$A840),"Expired on the day","OK")))</f>
        <v/>
      </c>
      <c r="L840" s="14">
        <f>IF(OR($E840="",'Lot trace'!$B$4=""),"",IF($E840='Lot trace'!$B$4,COUNTIF($E$3:$E840,'Lot trace'!$B$4),""))</f>
        <v/>
      </c>
    </row>
    <row r="841">
      <c r="A841" s="5" t="n"/>
      <c r="B841" s="4" t="n"/>
      <c r="C841" s="18" t="n"/>
      <c r="D841" s="4" t="n"/>
      <c r="E841" s="18" t="n"/>
      <c r="F841" s="4" t="n"/>
      <c r="G841" s="4" t="n"/>
      <c r="H841" s="15">
        <f>IF($D841="","",IFERROR(INDEX('Catalogue'!$B$3:$B$82,MATCH($D841,'Catalogue'!$A$3:$A$82,0)),""))</f>
        <v/>
      </c>
      <c r="I841" s="15">
        <f>IF($D841="","",IFERROR("Ø"&amp;INDEX('Catalogue'!$C$3:$C$82,MATCH($D841,'Catalogue'!$A$3:$A$82,0))&amp;" × "&amp;INDEX('Catalogue'!$D$3:$D$82,MATCH($D841,'Catalogue'!$A$3:$A$82,0)),""))</f>
        <v/>
      </c>
      <c r="J841" s="19">
        <f>IF($E841="","",IFERROR(INDEX('Stock by lot'!$G$3:$G$302,MATCH($E841,'Stock by lot'!$F$3:$F$302,0)),""))</f>
        <v/>
      </c>
      <c r="K841" s="15">
        <f>IF($E841="","",IF($J841="","Lot not in stock",IF(AND($A841&lt;&gt;"",$J841&lt;$A841),"Expired on the day","OK")))</f>
        <v/>
      </c>
      <c r="L841" s="14">
        <f>IF(OR($E841="",'Lot trace'!$B$4=""),"",IF($E841='Lot trace'!$B$4,COUNTIF($E$3:$E841,'Lot trace'!$B$4),""))</f>
        <v/>
      </c>
    </row>
    <row r="842">
      <c r="A842" s="5" t="n"/>
      <c r="B842" s="4" t="n"/>
      <c r="C842" s="18" t="n"/>
      <c r="D842" s="4" t="n"/>
      <c r="E842" s="18" t="n"/>
      <c r="F842" s="4" t="n"/>
      <c r="G842" s="4" t="n"/>
      <c r="H842" s="15">
        <f>IF($D842="","",IFERROR(INDEX('Catalogue'!$B$3:$B$82,MATCH($D842,'Catalogue'!$A$3:$A$82,0)),""))</f>
        <v/>
      </c>
      <c r="I842" s="15">
        <f>IF($D842="","",IFERROR("Ø"&amp;INDEX('Catalogue'!$C$3:$C$82,MATCH($D842,'Catalogue'!$A$3:$A$82,0))&amp;" × "&amp;INDEX('Catalogue'!$D$3:$D$82,MATCH($D842,'Catalogue'!$A$3:$A$82,0)),""))</f>
        <v/>
      </c>
      <c r="J842" s="19">
        <f>IF($E842="","",IFERROR(INDEX('Stock by lot'!$G$3:$G$302,MATCH($E842,'Stock by lot'!$F$3:$F$302,0)),""))</f>
        <v/>
      </c>
      <c r="K842" s="15">
        <f>IF($E842="","",IF($J842="","Lot not in stock",IF(AND($A842&lt;&gt;"",$J842&lt;$A842),"Expired on the day","OK")))</f>
        <v/>
      </c>
      <c r="L842" s="14">
        <f>IF(OR($E842="",'Lot trace'!$B$4=""),"",IF($E842='Lot trace'!$B$4,COUNTIF($E$3:$E842,'Lot trace'!$B$4),""))</f>
        <v/>
      </c>
    </row>
    <row r="843">
      <c r="A843" s="5" t="n"/>
      <c r="B843" s="4" t="n"/>
      <c r="C843" s="18" t="n"/>
      <c r="D843" s="4" t="n"/>
      <c r="E843" s="18" t="n"/>
      <c r="F843" s="4" t="n"/>
      <c r="G843" s="4" t="n"/>
      <c r="H843" s="15">
        <f>IF($D843="","",IFERROR(INDEX('Catalogue'!$B$3:$B$82,MATCH($D843,'Catalogue'!$A$3:$A$82,0)),""))</f>
        <v/>
      </c>
      <c r="I843" s="15">
        <f>IF($D843="","",IFERROR("Ø"&amp;INDEX('Catalogue'!$C$3:$C$82,MATCH($D843,'Catalogue'!$A$3:$A$82,0))&amp;" × "&amp;INDEX('Catalogue'!$D$3:$D$82,MATCH($D843,'Catalogue'!$A$3:$A$82,0)),""))</f>
        <v/>
      </c>
      <c r="J843" s="19">
        <f>IF($E843="","",IFERROR(INDEX('Stock by lot'!$G$3:$G$302,MATCH($E843,'Stock by lot'!$F$3:$F$302,0)),""))</f>
        <v/>
      </c>
      <c r="K843" s="15">
        <f>IF($E843="","",IF($J843="","Lot not in stock",IF(AND($A843&lt;&gt;"",$J843&lt;$A843),"Expired on the day","OK")))</f>
        <v/>
      </c>
      <c r="L843" s="14">
        <f>IF(OR($E843="",'Lot trace'!$B$4=""),"",IF($E843='Lot trace'!$B$4,COUNTIF($E$3:$E843,'Lot trace'!$B$4),""))</f>
        <v/>
      </c>
    </row>
    <row r="844">
      <c r="A844" s="5" t="n"/>
      <c r="B844" s="4" t="n"/>
      <c r="C844" s="18" t="n"/>
      <c r="D844" s="4" t="n"/>
      <c r="E844" s="18" t="n"/>
      <c r="F844" s="4" t="n"/>
      <c r="G844" s="4" t="n"/>
      <c r="H844" s="15">
        <f>IF($D844="","",IFERROR(INDEX('Catalogue'!$B$3:$B$82,MATCH($D844,'Catalogue'!$A$3:$A$82,0)),""))</f>
        <v/>
      </c>
      <c r="I844" s="15">
        <f>IF($D844="","",IFERROR("Ø"&amp;INDEX('Catalogue'!$C$3:$C$82,MATCH($D844,'Catalogue'!$A$3:$A$82,0))&amp;" × "&amp;INDEX('Catalogue'!$D$3:$D$82,MATCH($D844,'Catalogue'!$A$3:$A$82,0)),""))</f>
        <v/>
      </c>
      <c r="J844" s="19">
        <f>IF($E844="","",IFERROR(INDEX('Stock by lot'!$G$3:$G$302,MATCH($E844,'Stock by lot'!$F$3:$F$302,0)),""))</f>
        <v/>
      </c>
      <c r="K844" s="15">
        <f>IF($E844="","",IF($J844="","Lot not in stock",IF(AND($A844&lt;&gt;"",$J844&lt;$A844),"Expired on the day","OK")))</f>
        <v/>
      </c>
      <c r="L844" s="14">
        <f>IF(OR($E844="",'Lot trace'!$B$4=""),"",IF($E844='Lot trace'!$B$4,COUNTIF($E$3:$E844,'Lot trace'!$B$4),""))</f>
        <v/>
      </c>
    </row>
    <row r="845">
      <c r="A845" s="5" t="n"/>
      <c r="B845" s="4" t="n"/>
      <c r="C845" s="18" t="n"/>
      <c r="D845" s="4" t="n"/>
      <c r="E845" s="18" t="n"/>
      <c r="F845" s="4" t="n"/>
      <c r="G845" s="4" t="n"/>
      <c r="H845" s="15">
        <f>IF($D845="","",IFERROR(INDEX('Catalogue'!$B$3:$B$82,MATCH($D845,'Catalogue'!$A$3:$A$82,0)),""))</f>
        <v/>
      </c>
      <c r="I845" s="15">
        <f>IF($D845="","",IFERROR("Ø"&amp;INDEX('Catalogue'!$C$3:$C$82,MATCH($D845,'Catalogue'!$A$3:$A$82,0))&amp;" × "&amp;INDEX('Catalogue'!$D$3:$D$82,MATCH($D845,'Catalogue'!$A$3:$A$82,0)),""))</f>
        <v/>
      </c>
      <c r="J845" s="19">
        <f>IF($E845="","",IFERROR(INDEX('Stock by lot'!$G$3:$G$302,MATCH($E845,'Stock by lot'!$F$3:$F$302,0)),""))</f>
        <v/>
      </c>
      <c r="K845" s="15">
        <f>IF($E845="","",IF($J845="","Lot not in stock",IF(AND($A845&lt;&gt;"",$J845&lt;$A845),"Expired on the day","OK")))</f>
        <v/>
      </c>
      <c r="L845" s="14">
        <f>IF(OR($E845="",'Lot trace'!$B$4=""),"",IF($E845='Lot trace'!$B$4,COUNTIF($E$3:$E845,'Lot trace'!$B$4),""))</f>
        <v/>
      </c>
    </row>
    <row r="846">
      <c r="A846" s="5" t="n"/>
      <c r="B846" s="4" t="n"/>
      <c r="C846" s="18" t="n"/>
      <c r="D846" s="4" t="n"/>
      <c r="E846" s="18" t="n"/>
      <c r="F846" s="4" t="n"/>
      <c r="G846" s="4" t="n"/>
      <c r="H846" s="15">
        <f>IF($D846="","",IFERROR(INDEX('Catalogue'!$B$3:$B$82,MATCH($D846,'Catalogue'!$A$3:$A$82,0)),""))</f>
        <v/>
      </c>
      <c r="I846" s="15">
        <f>IF($D846="","",IFERROR("Ø"&amp;INDEX('Catalogue'!$C$3:$C$82,MATCH($D846,'Catalogue'!$A$3:$A$82,0))&amp;" × "&amp;INDEX('Catalogue'!$D$3:$D$82,MATCH($D846,'Catalogue'!$A$3:$A$82,0)),""))</f>
        <v/>
      </c>
      <c r="J846" s="19">
        <f>IF($E846="","",IFERROR(INDEX('Stock by lot'!$G$3:$G$302,MATCH($E846,'Stock by lot'!$F$3:$F$302,0)),""))</f>
        <v/>
      </c>
      <c r="K846" s="15">
        <f>IF($E846="","",IF($J846="","Lot not in stock",IF(AND($A846&lt;&gt;"",$J846&lt;$A846),"Expired on the day","OK")))</f>
        <v/>
      </c>
      <c r="L846" s="14">
        <f>IF(OR($E846="",'Lot trace'!$B$4=""),"",IF($E846='Lot trace'!$B$4,COUNTIF($E$3:$E846,'Lot trace'!$B$4),""))</f>
        <v/>
      </c>
    </row>
    <row r="847">
      <c r="A847" s="5" t="n"/>
      <c r="B847" s="4" t="n"/>
      <c r="C847" s="18" t="n"/>
      <c r="D847" s="4" t="n"/>
      <c r="E847" s="18" t="n"/>
      <c r="F847" s="4" t="n"/>
      <c r="G847" s="4" t="n"/>
      <c r="H847" s="15">
        <f>IF($D847="","",IFERROR(INDEX('Catalogue'!$B$3:$B$82,MATCH($D847,'Catalogue'!$A$3:$A$82,0)),""))</f>
        <v/>
      </c>
      <c r="I847" s="15">
        <f>IF($D847="","",IFERROR("Ø"&amp;INDEX('Catalogue'!$C$3:$C$82,MATCH($D847,'Catalogue'!$A$3:$A$82,0))&amp;" × "&amp;INDEX('Catalogue'!$D$3:$D$82,MATCH($D847,'Catalogue'!$A$3:$A$82,0)),""))</f>
        <v/>
      </c>
      <c r="J847" s="19">
        <f>IF($E847="","",IFERROR(INDEX('Stock by lot'!$G$3:$G$302,MATCH($E847,'Stock by lot'!$F$3:$F$302,0)),""))</f>
        <v/>
      </c>
      <c r="K847" s="15">
        <f>IF($E847="","",IF($J847="","Lot not in stock",IF(AND($A847&lt;&gt;"",$J847&lt;$A847),"Expired on the day","OK")))</f>
        <v/>
      </c>
      <c r="L847" s="14">
        <f>IF(OR($E847="",'Lot trace'!$B$4=""),"",IF($E847='Lot trace'!$B$4,COUNTIF($E$3:$E847,'Lot trace'!$B$4),""))</f>
        <v/>
      </c>
    </row>
    <row r="848">
      <c r="A848" s="5" t="n"/>
      <c r="B848" s="4" t="n"/>
      <c r="C848" s="18" t="n"/>
      <c r="D848" s="4" t="n"/>
      <c r="E848" s="18" t="n"/>
      <c r="F848" s="4" t="n"/>
      <c r="G848" s="4" t="n"/>
      <c r="H848" s="15">
        <f>IF($D848="","",IFERROR(INDEX('Catalogue'!$B$3:$B$82,MATCH($D848,'Catalogue'!$A$3:$A$82,0)),""))</f>
        <v/>
      </c>
      <c r="I848" s="15">
        <f>IF($D848="","",IFERROR("Ø"&amp;INDEX('Catalogue'!$C$3:$C$82,MATCH($D848,'Catalogue'!$A$3:$A$82,0))&amp;" × "&amp;INDEX('Catalogue'!$D$3:$D$82,MATCH($D848,'Catalogue'!$A$3:$A$82,0)),""))</f>
        <v/>
      </c>
      <c r="J848" s="19">
        <f>IF($E848="","",IFERROR(INDEX('Stock by lot'!$G$3:$G$302,MATCH($E848,'Stock by lot'!$F$3:$F$302,0)),""))</f>
        <v/>
      </c>
      <c r="K848" s="15">
        <f>IF($E848="","",IF($J848="","Lot not in stock",IF(AND($A848&lt;&gt;"",$J848&lt;$A848),"Expired on the day","OK")))</f>
        <v/>
      </c>
      <c r="L848" s="14">
        <f>IF(OR($E848="",'Lot trace'!$B$4=""),"",IF($E848='Lot trace'!$B$4,COUNTIF($E$3:$E848,'Lot trace'!$B$4),""))</f>
        <v/>
      </c>
    </row>
    <row r="849">
      <c r="A849" s="5" t="n"/>
      <c r="B849" s="4" t="n"/>
      <c r="C849" s="18" t="n"/>
      <c r="D849" s="4" t="n"/>
      <c r="E849" s="18" t="n"/>
      <c r="F849" s="4" t="n"/>
      <c r="G849" s="4" t="n"/>
      <c r="H849" s="15">
        <f>IF($D849="","",IFERROR(INDEX('Catalogue'!$B$3:$B$82,MATCH($D849,'Catalogue'!$A$3:$A$82,0)),""))</f>
        <v/>
      </c>
      <c r="I849" s="15">
        <f>IF($D849="","",IFERROR("Ø"&amp;INDEX('Catalogue'!$C$3:$C$82,MATCH($D849,'Catalogue'!$A$3:$A$82,0))&amp;" × "&amp;INDEX('Catalogue'!$D$3:$D$82,MATCH($D849,'Catalogue'!$A$3:$A$82,0)),""))</f>
        <v/>
      </c>
      <c r="J849" s="19">
        <f>IF($E849="","",IFERROR(INDEX('Stock by lot'!$G$3:$G$302,MATCH($E849,'Stock by lot'!$F$3:$F$302,0)),""))</f>
        <v/>
      </c>
      <c r="K849" s="15">
        <f>IF($E849="","",IF($J849="","Lot not in stock",IF(AND($A849&lt;&gt;"",$J849&lt;$A849),"Expired on the day","OK")))</f>
        <v/>
      </c>
      <c r="L849" s="14">
        <f>IF(OR($E849="",'Lot trace'!$B$4=""),"",IF($E849='Lot trace'!$B$4,COUNTIF($E$3:$E849,'Lot trace'!$B$4),""))</f>
        <v/>
      </c>
    </row>
    <row r="850">
      <c r="A850" s="5" t="n"/>
      <c r="B850" s="4" t="n"/>
      <c r="C850" s="18" t="n"/>
      <c r="D850" s="4" t="n"/>
      <c r="E850" s="18" t="n"/>
      <c r="F850" s="4" t="n"/>
      <c r="G850" s="4" t="n"/>
      <c r="H850" s="15">
        <f>IF($D850="","",IFERROR(INDEX('Catalogue'!$B$3:$B$82,MATCH($D850,'Catalogue'!$A$3:$A$82,0)),""))</f>
        <v/>
      </c>
      <c r="I850" s="15">
        <f>IF($D850="","",IFERROR("Ø"&amp;INDEX('Catalogue'!$C$3:$C$82,MATCH($D850,'Catalogue'!$A$3:$A$82,0))&amp;" × "&amp;INDEX('Catalogue'!$D$3:$D$82,MATCH($D850,'Catalogue'!$A$3:$A$82,0)),""))</f>
        <v/>
      </c>
      <c r="J850" s="19">
        <f>IF($E850="","",IFERROR(INDEX('Stock by lot'!$G$3:$G$302,MATCH($E850,'Stock by lot'!$F$3:$F$302,0)),""))</f>
        <v/>
      </c>
      <c r="K850" s="15">
        <f>IF($E850="","",IF($J850="","Lot not in stock",IF(AND($A850&lt;&gt;"",$J850&lt;$A850),"Expired on the day","OK")))</f>
        <v/>
      </c>
      <c r="L850" s="14">
        <f>IF(OR($E850="",'Lot trace'!$B$4=""),"",IF($E850='Lot trace'!$B$4,COUNTIF($E$3:$E850,'Lot trace'!$B$4),""))</f>
        <v/>
      </c>
    </row>
    <row r="851">
      <c r="A851" s="5" t="n"/>
      <c r="B851" s="4" t="n"/>
      <c r="C851" s="18" t="n"/>
      <c r="D851" s="4" t="n"/>
      <c r="E851" s="18" t="n"/>
      <c r="F851" s="4" t="n"/>
      <c r="G851" s="4" t="n"/>
      <c r="H851" s="15">
        <f>IF($D851="","",IFERROR(INDEX('Catalogue'!$B$3:$B$82,MATCH($D851,'Catalogue'!$A$3:$A$82,0)),""))</f>
        <v/>
      </c>
      <c r="I851" s="15">
        <f>IF($D851="","",IFERROR("Ø"&amp;INDEX('Catalogue'!$C$3:$C$82,MATCH($D851,'Catalogue'!$A$3:$A$82,0))&amp;" × "&amp;INDEX('Catalogue'!$D$3:$D$82,MATCH($D851,'Catalogue'!$A$3:$A$82,0)),""))</f>
        <v/>
      </c>
      <c r="J851" s="19">
        <f>IF($E851="","",IFERROR(INDEX('Stock by lot'!$G$3:$G$302,MATCH($E851,'Stock by lot'!$F$3:$F$302,0)),""))</f>
        <v/>
      </c>
      <c r="K851" s="15">
        <f>IF($E851="","",IF($J851="","Lot not in stock",IF(AND($A851&lt;&gt;"",$J851&lt;$A851),"Expired on the day","OK")))</f>
        <v/>
      </c>
      <c r="L851" s="14">
        <f>IF(OR($E851="",'Lot trace'!$B$4=""),"",IF($E851='Lot trace'!$B$4,COUNTIF($E$3:$E851,'Lot trace'!$B$4),""))</f>
        <v/>
      </c>
    </row>
    <row r="852">
      <c r="A852" s="5" t="n"/>
      <c r="B852" s="4" t="n"/>
      <c r="C852" s="18" t="n"/>
      <c r="D852" s="4" t="n"/>
      <c r="E852" s="18" t="n"/>
      <c r="F852" s="4" t="n"/>
      <c r="G852" s="4" t="n"/>
      <c r="H852" s="15">
        <f>IF($D852="","",IFERROR(INDEX('Catalogue'!$B$3:$B$82,MATCH($D852,'Catalogue'!$A$3:$A$82,0)),""))</f>
        <v/>
      </c>
      <c r="I852" s="15">
        <f>IF($D852="","",IFERROR("Ø"&amp;INDEX('Catalogue'!$C$3:$C$82,MATCH($D852,'Catalogue'!$A$3:$A$82,0))&amp;" × "&amp;INDEX('Catalogue'!$D$3:$D$82,MATCH($D852,'Catalogue'!$A$3:$A$82,0)),""))</f>
        <v/>
      </c>
      <c r="J852" s="19">
        <f>IF($E852="","",IFERROR(INDEX('Stock by lot'!$G$3:$G$302,MATCH($E852,'Stock by lot'!$F$3:$F$302,0)),""))</f>
        <v/>
      </c>
      <c r="K852" s="15">
        <f>IF($E852="","",IF($J852="","Lot not in stock",IF(AND($A852&lt;&gt;"",$J852&lt;$A852),"Expired on the day","OK")))</f>
        <v/>
      </c>
      <c r="L852" s="14">
        <f>IF(OR($E852="",'Lot trace'!$B$4=""),"",IF($E852='Lot trace'!$B$4,COUNTIF($E$3:$E852,'Lot trace'!$B$4),""))</f>
        <v/>
      </c>
    </row>
    <row r="853">
      <c r="A853" s="5" t="n"/>
      <c r="B853" s="4" t="n"/>
      <c r="C853" s="18" t="n"/>
      <c r="D853" s="4" t="n"/>
      <c r="E853" s="18" t="n"/>
      <c r="F853" s="4" t="n"/>
      <c r="G853" s="4" t="n"/>
      <c r="H853" s="15">
        <f>IF($D853="","",IFERROR(INDEX('Catalogue'!$B$3:$B$82,MATCH($D853,'Catalogue'!$A$3:$A$82,0)),""))</f>
        <v/>
      </c>
      <c r="I853" s="15">
        <f>IF($D853="","",IFERROR("Ø"&amp;INDEX('Catalogue'!$C$3:$C$82,MATCH($D853,'Catalogue'!$A$3:$A$82,0))&amp;" × "&amp;INDEX('Catalogue'!$D$3:$D$82,MATCH($D853,'Catalogue'!$A$3:$A$82,0)),""))</f>
        <v/>
      </c>
      <c r="J853" s="19">
        <f>IF($E853="","",IFERROR(INDEX('Stock by lot'!$G$3:$G$302,MATCH($E853,'Stock by lot'!$F$3:$F$302,0)),""))</f>
        <v/>
      </c>
      <c r="K853" s="15">
        <f>IF($E853="","",IF($J853="","Lot not in stock",IF(AND($A853&lt;&gt;"",$J853&lt;$A853),"Expired on the day","OK")))</f>
        <v/>
      </c>
      <c r="L853" s="14">
        <f>IF(OR($E853="",'Lot trace'!$B$4=""),"",IF($E853='Lot trace'!$B$4,COUNTIF($E$3:$E853,'Lot trace'!$B$4),""))</f>
        <v/>
      </c>
    </row>
    <row r="854">
      <c r="A854" s="5" t="n"/>
      <c r="B854" s="4" t="n"/>
      <c r="C854" s="18" t="n"/>
      <c r="D854" s="4" t="n"/>
      <c r="E854" s="18" t="n"/>
      <c r="F854" s="4" t="n"/>
      <c r="G854" s="4" t="n"/>
      <c r="H854" s="15">
        <f>IF($D854="","",IFERROR(INDEX('Catalogue'!$B$3:$B$82,MATCH($D854,'Catalogue'!$A$3:$A$82,0)),""))</f>
        <v/>
      </c>
      <c r="I854" s="15">
        <f>IF($D854="","",IFERROR("Ø"&amp;INDEX('Catalogue'!$C$3:$C$82,MATCH($D854,'Catalogue'!$A$3:$A$82,0))&amp;" × "&amp;INDEX('Catalogue'!$D$3:$D$82,MATCH($D854,'Catalogue'!$A$3:$A$82,0)),""))</f>
        <v/>
      </c>
      <c r="J854" s="19">
        <f>IF($E854="","",IFERROR(INDEX('Stock by lot'!$G$3:$G$302,MATCH($E854,'Stock by lot'!$F$3:$F$302,0)),""))</f>
        <v/>
      </c>
      <c r="K854" s="15">
        <f>IF($E854="","",IF($J854="","Lot not in stock",IF(AND($A854&lt;&gt;"",$J854&lt;$A854),"Expired on the day","OK")))</f>
        <v/>
      </c>
      <c r="L854" s="14">
        <f>IF(OR($E854="",'Lot trace'!$B$4=""),"",IF($E854='Lot trace'!$B$4,COUNTIF($E$3:$E854,'Lot trace'!$B$4),""))</f>
        <v/>
      </c>
    </row>
    <row r="855">
      <c r="A855" s="5" t="n"/>
      <c r="B855" s="4" t="n"/>
      <c r="C855" s="18" t="n"/>
      <c r="D855" s="4" t="n"/>
      <c r="E855" s="18" t="n"/>
      <c r="F855" s="4" t="n"/>
      <c r="G855" s="4" t="n"/>
      <c r="H855" s="15">
        <f>IF($D855="","",IFERROR(INDEX('Catalogue'!$B$3:$B$82,MATCH($D855,'Catalogue'!$A$3:$A$82,0)),""))</f>
        <v/>
      </c>
      <c r="I855" s="15">
        <f>IF($D855="","",IFERROR("Ø"&amp;INDEX('Catalogue'!$C$3:$C$82,MATCH($D855,'Catalogue'!$A$3:$A$82,0))&amp;" × "&amp;INDEX('Catalogue'!$D$3:$D$82,MATCH($D855,'Catalogue'!$A$3:$A$82,0)),""))</f>
        <v/>
      </c>
      <c r="J855" s="19">
        <f>IF($E855="","",IFERROR(INDEX('Stock by lot'!$G$3:$G$302,MATCH($E855,'Stock by lot'!$F$3:$F$302,0)),""))</f>
        <v/>
      </c>
      <c r="K855" s="15">
        <f>IF($E855="","",IF($J855="","Lot not in stock",IF(AND($A855&lt;&gt;"",$J855&lt;$A855),"Expired on the day","OK")))</f>
        <v/>
      </c>
      <c r="L855" s="14">
        <f>IF(OR($E855="",'Lot trace'!$B$4=""),"",IF($E855='Lot trace'!$B$4,COUNTIF($E$3:$E855,'Lot trace'!$B$4),""))</f>
        <v/>
      </c>
    </row>
    <row r="856">
      <c r="A856" s="5" t="n"/>
      <c r="B856" s="4" t="n"/>
      <c r="C856" s="18" t="n"/>
      <c r="D856" s="4" t="n"/>
      <c r="E856" s="18" t="n"/>
      <c r="F856" s="4" t="n"/>
      <c r="G856" s="4" t="n"/>
      <c r="H856" s="15">
        <f>IF($D856="","",IFERROR(INDEX('Catalogue'!$B$3:$B$82,MATCH($D856,'Catalogue'!$A$3:$A$82,0)),""))</f>
        <v/>
      </c>
      <c r="I856" s="15">
        <f>IF($D856="","",IFERROR("Ø"&amp;INDEX('Catalogue'!$C$3:$C$82,MATCH($D856,'Catalogue'!$A$3:$A$82,0))&amp;" × "&amp;INDEX('Catalogue'!$D$3:$D$82,MATCH($D856,'Catalogue'!$A$3:$A$82,0)),""))</f>
        <v/>
      </c>
      <c r="J856" s="19">
        <f>IF($E856="","",IFERROR(INDEX('Stock by lot'!$G$3:$G$302,MATCH($E856,'Stock by lot'!$F$3:$F$302,0)),""))</f>
        <v/>
      </c>
      <c r="K856" s="15">
        <f>IF($E856="","",IF($J856="","Lot not in stock",IF(AND($A856&lt;&gt;"",$J856&lt;$A856),"Expired on the day","OK")))</f>
        <v/>
      </c>
      <c r="L856" s="14">
        <f>IF(OR($E856="",'Lot trace'!$B$4=""),"",IF($E856='Lot trace'!$B$4,COUNTIF($E$3:$E856,'Lot trace'!$B$4),""))</f>
        <v/>
      </c>
    </row>
    <row r="857">
      <c r="A857" s="5" t="n"/>
      <c r="B857" s="4" t="n"/>
      <c r="C857" s="18" t="n"/>
      <c r="D857" s="4" t="n"/>
      <c r="E857" s="18" t="n"/>
      <c r="F857" s="4" t="n"/>
      <c r="G857" s="4" t="n"/>
      <c r="H857" s="15">
        <f>IF($D857="","",IFERROR(INDEX('Catalogue'!$B$3:$B$82,MATCH($D857,'Catalogue'!$A$3:$A$82,0)),""))</f>
        <v/>
      </c>
      <c r="I857" s="15">
        <f>IF($D857="","",IFERROR("Ø"&amp;INDEX('Catalogue'!$C$3:$C$82,MATCH($D857,'Catalogue'!$A$3:$A$82,0))&amp;" × "&amp;INDEX('Catalogue'!$D$3:$D$82,MATCH($D857,'Catalogue'!$A$3:$A$82,0)),""))</f>
        <v/>
      </c>
      <c r="J857" s="19">
        <f>IF($E857="","",IFERROR(INDEX('Stock by lot'!$G$3:$G$302,MATCH($E857,'Stock by lot'!$F$3:$F$302,0)),""))</f>
        <v/>
      </c>
      <c r="K857" s="15">
        <f>IF($E857="","",IF($J857="","Lot not in stock",IF(AND($A857&lt;&gt;"",$J857&lt;$A857),"Expired on the day","OK")))</f>
        <v/>
      </c>
      <c r="L857" s="14">
        <f>IF(OR($E857="",'Lot trace'!$B$4=""),"",IF($E857='Lot trace'!$B$4,COUNTIF($E$3:$E857,'Lot trace'!$B$4),""))</f>
        <v/>
      </c>
    </row>
    <row r="858">
      <c r="A858" s="5" t="n"/>
      <c r="B858" s="4" t="n"/>
      <c r="C858" s="18" t="n"/>
      <c r="D858" s="4" t="n"/>
      <c r="E858" s="18" t="n"/>
      <c r="F858" s="4" t="n"/>
      <c r="G858" s="4" t="n"/>
      <c r="H858" s="15">
        <f>IF($D858="","",IFERROR(INDEX('Catalogue'!$B$3:$B$82,MATCH($D858,'Catalogue'!$A$3:$A$82,0)),""))</f>
        <v/>
      </c>
      <c r="I858" s="15">
        <f>IF($D858="","",IFERROR("Ø"&amp;INDEX('Catalogue'!$C$3:$C$82,MATCH($D858,'Catalogue'!$A$3:$A$82,0))&amp;" × "&amp;INDEX('Catalogue'!$D$3:$D$82,MATCH($D858,'Catalogue'!$A$3:$A$82,0)),""))</f>
        <v/>
      </c>
      <c r="J858" s="19">
        <f>IF($E858="","",IFERROR(INDEX('Stock by lot'!$G$3:$G$302,MATCH($E858,'Stock by lot'!$F$3:$F$302,0)),""))</f>
        <v/>
      </c>
      <c r="K858" s="15">
        <f>IF($E858="","",IF($J858="","Lot not in stock",IF(AND($A858&lt;&gt;"",$J858&lt;$A858),"Expired on the day","OK")))</f>
        <v/>
      </c>
      <c r="L858" s="14">
        <f>IF(OR($E858="",'Lot trace'!$B$4=""),"",IF($E858='Lot trace'!$B$4,COUNTIF($E$3:$E858,'Lot trace'!$B$4),""))</f>
        <v/>
      </c>
    </row>
    <row r="859">
      <c r="A859" s="5" t="n"/>
      <c r="B859" s="4" t="n"/>
      <c r="C859" s="18" t="n"/>
      <c r="D859" s="4" t="n"/>
      <c r="E859" s="18" t="n"/>
      <c r="F859" s="4" t="n"/>
      <c r="G859" s="4" t="n"/>
      <c r="H859" s="15">
        <f>IF($D859="","",IFERROR(INDEX('Catalogue'!$B$3:$B$82,MATCH($D859,'Catalogue'!$A$3:$A$82,0)),""))</f>
        <v/>
      </c>
      <c r="I859" s="15">
        <f>IF($D859="","",IFERROR("Ø"&amp;INDEX('Catalogue'!$C$3:$C$82,MATCH($D859,'Catalogue'!$A$3:$A$82,0))&amp;" × "&amp;INDEX('Catalogue'!$D$3:$D$82,MATCH($D859,'Catalogue'!$A$3:$A$82,0)),""))</f>
        <v/>
      </c>
      <c r="J859" s="19">
        <f>IF($E859="","",IFERROR(INDEX('Stock by lot'!$G$3:$G$302,MATCH($E859,'Stock by lot'!$F$3:$F$302,0)),""))</f>
        <v/>
      </c>
      <c r="K859" s="15">
        <f>IF($E859="","",IF($J859="","Lot not in stock",IF(AND($A859&lt;&gt;"",$J859&lt;$A859),"Expired on the day","OK")))</f>
        <v/>
      </c>
      <c r="L859" s="14">
        <f>IF(OR($E859="",'Lot trace'!$B$4=""),"",IF($E859='Lot trace'!$B$4,COUNTIF($E$3:$E859,'Lot trace'!$B$4),""))</f>
        <v/>
      </c>
    </row>
    <row r="860">
      <c r="A860" s="5" t="n"/>
      <c r="B860" s="4" t="n"/>
      <c r="C860" s="18" t="n"/>
      <c r="D860" s="4" t="n"/>
      <c r="E860" s="18" t="n"/>
      <c r="F860" s="4" t="n"/>
      <c r="G860" s="4" t="n"/>
      <c r="H860" s="15">
        <f>IF($D860="","",IFERROR(INDEX('Catalogue'!$B$3:$B$82,MATCH($D860,'Catalogue'!$A$3:$A$82,0)),""))</f>
        <v/>
      </c>
      <c r="I860" s="15">
        <f>IF($D860="","",IFERROR("Ø"&amp;INDEX('Catalogue'!$C$3:$C$82,MATCH($D860,'Catalogue'!$A$3:$A$82,0))&amp;" × "&amp;INDEX('Catalogue'!$D$3:$D$82,MATCH($D860,'Catalogue'!$A$3:$A$82,0)),""))</f>
        <v/>
      </c>
      <c r="J860" s="19">
        <f>IF($E860="","",IFERROR(INDEX('Stock by lot'!$G$3:$G$302,MATCH($E860,'Stock by lot'!$F$3:$F$302,0)),""))</f>
        <v/>
      </c>
      <c r="K860" s="15">
        <f>IF($E860="","",IF($J860="","Lot not in stock",IF(AND($A860&lt;&gt;"",$J860&lt;$A860),"Expired on the day","OK")))</f>
        <v/>
      </c>
      <c r="L860" s="14">
        <f>IF(OR($E860="",'Lot trace'!$B$4=""),"",IF($E860='Lot trace'!$B$4,COUNTIF($E$3:$E860,'Lot trace'!$B$4),""))</f>
        <v/>
      </c>
    </row>
    <row r="861">
      <c r="A861" s="5" t="n"/>
      <c r="B861" s="4" t="n"/>
      <c r="C861" s="18" t="n"/>
      <c r="D861" s="4" t="n"/>
      <c r="E861" s="18" t="n"/>
      <c r="F861" s="4" t="n"/>
      <c r="G861" s="4" t="n"/>
      <c r="H861" s="15">
        <f>IF($D861="","",IFERROR(INDEX('Catalogue'!$B$3:$B$82,MATCH($D861,'Catalogue'!$A$3:$A$82,0)),""))</f>
        <v/>
      </c>
      <c r="I861" s="15">
        <f>IF($D861="","",IFERROR("Ø"&amp;INDEX('Catalogue'!$C$3:$C$82,MATCH($D861,'Catalogue'!$A$3:$A$82,0))&amp;" × "&amp;INDEX('Catalogue'!$D$3:$D$82,MATCH($D861,'Catalogue'!$A$3:$A$82,0)),""))</f>
        <v/>
      </c>
      <c r="J861" s="19">
        <f>IF($E861="","",IFERROR(INDEX('Stock by lot'!$G$3:$G$302,MATCH($E861,'Stock by lot'!$F$3:$F$302,0)),""))</f>
        <v/>
      </c>
      <c r="K861" s="15">
        <f>IF($E861="","",IF($J861="","Lot not in stock",IF(AND($A861&lt;&gt;"",$J861&lt;$A861),"Expired on the day","OK")))</f>
        <v/>
      </c>
      <c r="L861" s="14">
        <f>IF(OR($E861="",'Lot trace'!$B$4=""),"",IF($E861='Lot trace'!$B$4,COUNTIF($E$3:$E861,'Lot trace'!$B$4),""))</f>
        <v/>
      </c>
    </row>
    <row r="862">
      <c r="A862" s="5" t="n"/>
      <c r="B862" s="4" t="n"/>
      <c r="C862" s="18" t="n"/>
      <c r="D862" s="4" t="n"/>
      <c r="E862" s="18" t="n"/>
      <c r="F862" s="4" t="n"/>
      <c r="G862" s="4" t="n"/>
      <c r="H862" s="15">
        <f>IF($D862="","",IFERROR(INDEX('Catalogue'!$B$3:$B$82,MATCH($D862,'Catalogue'!$A$3:$A$82,0)),""))</f>
        <v/>
      </c>
      <c r="I862" s="15">
        <f>IF($D862="","",IFERROR("Ø"&amp;INDEX('Catalogue'!$C$3:$C$82,MATCH($D862,'Catalogue'!$A$3:$A$82,0))&amp;" × "&amp;INDEX('Catalogue'!$D$3:$D$82,MATCH($D862,'Catalogue'!$A$3:$A$82,0)),""))</f>
        <v/>
      </c>
      <c r="J862" s="19">
        <f>IF($E862="","",IFERROR(INDEX('Stock by lot'!$G$3:$G$302,MATCH($E862,'Stock by lot'!$F$3:$F$302,0)),""))</f>
        <v/>
      </c>
      <c r="K862" s="15">
        <f>IF($E862="","",IF($J862="","Lot not in stock",IF(AND($A862&lt;&gt;"",$J862&lt;$A862),"Expired on the day","OK")))</f>
        <v/>
      </c>
      <c r="L862" s="14">
        <f>IF(OR($E862="",'Lot trace'!$B$4=""),"",IF($E862='Lot trace'!$B$4,COUNTIF($E$3:$E862,'Lot trace'!$B$4),""))</f>
        <v/>
      </c>
    </row>
    <row r="863">
      <c r="A863" s="5" t="n"/>
      <c r="B863" s="4" t="n"/>
      <c r="C863" s="18" t="n"/>
      <c r="D863" s="4" t="n"/>
      <c r="E863" s="18" t="n"/>
      <c r="F863" s="4" t="n"/>
      <c r="G863" s="4" t="n"/>
      <c r="H863" s="15">
        <f>IF($D863="","",IFERROR(INDEX('Catalogue'!$B$3:$B$82,MATCH($D863,'Catalogue'!$A$3:$A$82,0)),""))</f>
        <v/>
      </c>
      <c r="I863" s="15">
        <f>IF($D863="","",IFERROR("Ø"&amp;INDEX('Catalogue'!$C$3:$C$82,MATCH($D863,'Catalogue'!$A$3:$A$82,0))&amp;" × "&amp;INDEX('Catalogue'!$D$3:$D$82,MATCH($D863,'Catalogue'!$A$3:$A$82,0)),""))</f>
        <v/>
      </c>
      <c r="J863" s="19">
        <f>IF($E863="","",IFERROR(INDEX('Stock by lot'!$G$3:$G$302,MATCH($E863,'Stock by lot'!$F$3:$F$302,0)),""))</f>
        <v/>
      </c>
      <c r="K863" s="15">
        <f>IF($E863="","",IF($J863="","Lot not in stock",IF(AND($A863&lt;&gt;"",$J863&lt;$A863),"Expired on the day","OK")))</f>
        <v/>
      </c>
      <c r="L863" s="14">
        <f>IF(OR($E863="",'Lot trace'!$B$4=""),"",IF($E863='Lot trace'!$B$4,COUNTIF($E$3:$E863,'Lot trace'!$B$4),""))</f>
        <v/>
      </c>
    </row>
    <row r="864">
      <c r="A864" s="5" t="n"/>
      <c r="B864" s="4" t="n"/>
      <c r="C864" s="18" t="n"/>
      <c r="D864" s="4" t="n"/>
      <c r="E864" s="18" t="n"/>
      <c r="F864" s="4" t="n"/>
      <c r="G864" s="4" t="n"/>
      <c r="H864" s="15">
        <f>IF($D864="","",IFERROR(INDEX('Catalogue'!$B$3:$B$82,MATCH($D864,'Catalogue'!$A$3:$A$82,0)),""))</f>
        <v/>
      </c>
      <c r="I864" s="15">
        <f>IF($D864="","",IFERROR("Ø"&amp;INDEX('Catalogue'!$C$3:$C$82,MATCH($D864,'Catalogue'!$A$3:$A$82,0))&amp;" × "&amp;INDEX('Catalogue'!$D$3:$D$82,MATCH($D864,'Catalogue'!$A$3:$A$82,0)),""))</f>
        <v/>
      </c>
      <c r="J864" s="19">
        <f>IF($E864="","",IFERROR(INDEX('Stock by lot'!$G$3:$G$302,MATCH($E864,'Stock by lot'!$F$3:$F$302,0)),""))</f>
        <v/>
      </c>
      <c r="K864" s="15">
        <f>IF($E864="","",IF($J864="","Lot not in stock",IF(AND($A864&lt;&gt;"",$J864&lt;$A864),"Expired on the day","OK")))</f>
        <v/>
      </c>
      <c r="L864" s="14">
        <f>IF(OR($E864="",'Lot trace'!$B$4=""),"",IF($E864='Lot trace'!$B$4,COUNTIF($E$3:$E864,'Lot trace'!$B$4),""))</f>
        <v/>
      </c>
    </row>
    <row r="865">
      <c r="A865" s="5" t="n"/>
      <c r="B865" s="4" t="n"/>
      <c r="C865" s="18" t="n"/>
      <c r="D865" s="4" t="n"/>
      <c r="E865" s="18" t="n"/>
      <c r="F865" s="4" t="n"/>
      <c r="G865" s="4" t="n"/>
      <c r="H865" s="15">
        <f>IF($D865="","",IFERROR(INDEX('Catalogue'!$B$3:$B$82,MATCH($D865,'Catalogue'!$A$3:$A$82,0)),""))</f>
        <v/>
      </c>
      <c r="I865" s="15">
        <f>IF($D865="","",IFERROR("Ø"&amp;INDEX('Catalogue'!$C$3:$C$82,MATCH($D865,'Catalogue'!$A$3:$A$82,0))&amp;" × "&amp;INDEX('Catalogue'!$D$3:$D$82,MATCH($D865,'Catalogue'!$A$3:$A$82,0)),""))</f>
        <v/>
      </c>
      <c r="J865" s="19">
        <f>IF($E865="","",IFERROR(INDEX('Stock by lot'!$G$3:$G$302,MATCH($E865,'Stock by lot'!$F$3:$F$302,0)),""))</f>
        <v/>
      </c>
      <c r="K865" s="15">
        <f>IF($E865="","",IF($J865="","Lot not in stock",IF(AND($A865&lt;&gt;"",$J865&lt;$A865),"Expired on the day","OK")))</f>
        <v/>
      </c>
      <c r="L865" s="14">
        <f>IF(OR($E865="",'Lot trace'!$B$4=""),"",IF($E865='Lot trace'!$B$4,COUNTIF($E$3:$E865,'Lot trace'!$B$4),""))</f>
        <v/>
      </c>
    </row>
    <row r="866">
      <c r="A866" s="5" t="n"/>
      <c r="B866" s="4" t="n"/>
      <c r="C866" s="18" t="n"/>
      <c r="D866" s="4" t="n"/>
      <c r="E866" s="18" t="n"/>
      <c r="F866" s="4" t="n"/>
      <c r="G866" s="4" t="n"/>
      <c r="H866" s="15">
        <f>IF($D866="","",IFERROR(INDEX('Catalogue'!$B$3:$B$82,MATCH($D866,'Catalogue'!$A$3:$A$82,0)),""))</f>
        <v/>
      </c>
      <c r="I866" s="15">
        <f>IF($D866="","",IFERROR("Ø"&amp;INDEX('Catalogue'!$C$3:$C$82,MATCH($D866,'Catalogue'!$A$3:$A$82,0))&amp;" × "&amp;INDEX('Catalogue'!$D$3:$D$82,MATCH($D866,'Catalogue'!$A$3:$A$82,0)),""))</f>
        <v/>
      </c>
      <c r="J866" s="19">
        <f>IF($E866="","",IFERROR(INDEX('Stock by lot'!$G$3:$G$302,MATCH($E866,'Stock by lot'!$F$3:$F$302,0)),""))</f>
        <v/>
      </c>
      <c r="K866" s="15">
        <f>IF($E866="","",IF($J866="","Lot not in stock",IF(AND($A866&lt;&gt;"",$J866&lt;$A866),"Expired on the day","OK")))</f>
        <v/>
      </c>
      <c r="L866" s="14">
        <f>IF(OR($E866="",'Lot trace'!$B$4=""),"",IF($E866='Lot trace'!$B$4,COUNTIF($E$3:$E866,'Lot trace'!$B$4),""))</f>
        <v/>
      </c>
    </row>
    <row r="867">
      <c r="A867" s="5" t="n"/>
      <c r="B867" s="4" t="n"/>
      <c r="C867" s="18" t="n"/>
      <c r="D867" s="4" t="n"/>
      <c r="E867" s="18" t="n"/>
      <c r="F867" s="4" t="n"/>
      <c r="G867" s="4" t="n"/>
      <c r="H867" s="15">
        <f>IF($D867="","",IFERROR(INDEX('Catalogue'!$B$3:$B$82,MATCH($D867,'Catalogue'!$A$3:$A$82,0)),""))</f>
        <v/>
      </c>
      <c r="I867" s="15">
        <f>IF($D867="","",IFERROR("Ø"&amp;INDEX('Catalogue'!$C$3:$C$82,MATCH($D867,'Catalogue'!$A$3:$A$82,0))&amp;" × "&amp;INDEX('Catalogue'!$D$3:$D$82,MATCH($D867,'Catalogue'!$A$3:$A$82,0)),""))</f>
        <v/>
      </c>
      <c r="J867" s="19">
        <f>IF($E867="","",IFERROR(INDEX('Stock by lot'!$G$3:$G$302,MATCH($E867,'Stock by lot'!$F$3:$F$302,0)),""))</f>
        <v/>
      </c>
      <c r="K867" s="15">
        <f>IF($E867="","",IF($J867="","Lot not in stock",IF(AND($A867&lt;&gt;"",$J867&lt;$A867),"Expired on the day","OK")))</f>
        <v/>
      </c>
      <c r="L867" s="14">
        <f>IF(OR($E867="",'Lot trace'!$B$4=""),"",IF($E867='Lot trace'!$B$4,COUNTIF($E$3:$E867,'Lot trace'!$B$4),""))</f>
        <v/>
      </c>
    </row>
    <row r="868">
      <c r="A868" s="5" t="n"/>
      <c r="B868" s="4" t="n"/>
      <c r="C868" s="18" t="n"/>
      <c r="D868" s="4" t="n"/>
      <c r="E868" s="18" t="n"/>
      <c r="F868" s="4" t="n"/>
      <c r="G868" s="4" t="n"/>
      <c r="H868" s="15">
        <f>IF($D868="","",IFERROR(INDEX('Catalogue'!$B$3:$B$82,MATCH($D868,'Catalogue'!$A$3:$A$82,0)),""))</f>
        <v/>
      </c>
      <c r="I868" s="15">
        <f>IF($D868="","",IFERROR("Ø"&amp;INDEX('Catalogue'!$C$3:$C$82,MATCH($D868,'Catalogue'!$A$3:$A$82,0))&amp;" × "&amp;INDEX('Catalogue'!$D$3:$D$82,MATCH($D868,'Catalogue'!$A$3:$A$82,0)),""))</f>
        <v/>
      </c>
      <c r="J868" s="19">
        <f>IF($E868="","",IFERROR(INDEX('Stock by lot'!$G$3:$G$302,MATCH($E868,'Stock by lot'!$F$3:$F$302,0)),""))</f>
        <v/>
      </c>
      <c r="K868" s="15">
        <f>IF($E868="","",IF($J868="","Lot not in stock",IF(AND($A868&lt;&gt;"",$J868&lt;$A868),"Expired on the day","OK")))</f>
        <v/>
      </c>
      <c r="L868" s="14">
        <f>IF(OR($E868="",'Lot trace'!$B$4=""),"",IF($E868='Lot trace'!$B$4,COUNTIF($E$3:$E868,'Lot trace'!$B$4),""))</f>
        <v/>
      </c>
    </row>
    <row r="869">
      <c r="A869" s="5" t="n"/>
      <c r="B869" s="4" t="n"/>
      <c r="C869" s="18" t="n"/>
      <c r="D869" s="4" t="n"/>
      <c r="E869" s="18" t="n"/>
      <c r="F869" s="4" t="n"/>
      <c r="G869" s="4" t="n"/>
      <c r="H869" s="15">
        <f>IF($D869="","",IFERROR(INDEX('Catalogue'!$B$3:$B$82,MATCH($D869,'Catalogue'!$A$3:$A$82,0)),""))</f>
        <v/>
      </c>
      <c r="I869" s="15">
        <f>IF($D869="","",IFERROR("Ø"&amp;INDEX('Catalogue'!$C$3:$C$82,MATCH($D869,'Catalogue'!$A$3:$A$82,0))&amp;" × "&amp;INDEX('Catalogue'!$D$3:$D$82,MATCH($D869,'Catalogue'!$A$3:$A$82,0)),""))</f>
        <v/>
      </c>
      <c r="J869" s="19">
        <f>IF($E869="","",IFERROR(INDEX('Stock by lot'!$G$3:$G$302,MATCH($E869,'Stock by lot'!$F$3:$F$302,0)),""))</f>
        <v/>
      </c>
      <c r="K869" s="15">
        <f>IF($E869="","",IF($J869="","Lot not in stock",IF(AND($A869&lt;&gt;"",$J869&lt;$A869),"Expired on the day","OK")))</f>
        <v/>
      </c>
      <c r="L869" s="14">
        <f>IF(OR($E869="",'Lot trace'!$B$4=""),"",IF($E869='Lot trace'!$B$4,COUNTIF($E$3:$E869,'Lot trace'!$B$4),""))</f>
        <v/>
      </c>
    </row>
    <row r="870">
      <c r="A870" s="5" t="n"/>
      <c r="B870" s="4" t="n"/>
      <c r="C870" s="18" t="n"/>
      <c r="D870" s="4" t="n"/>
      <c r="E870" s="18" t="n"/>
      <c r="F870" s="4" t="n"/>
      <c r="G870" s="4" t="n"/>
      <c r="H870" s="15">
        <f>IF($D870="","",IFERROR(INDEX('Catalogue'!$B$3:$B$82,MATCH($D870,'Catalogue'!$A$3:$A$82,0)),""))</f>
        <v/>
      </c>
      <c r="I870" s="15">
        <f>IF($D870="","",IFERROR("Ø"&amp;INDEX('Catalogue'!$C$3:$C$82,MATCH($D870,'Catalogue'!$A$3:$A$82,0))&amp;" × "&amp;INDEX('Catalogue'!$D$3:$D$82,MATCH($D870,'Catalogue'!$A$3:$A$82,0)),""))</f>
        <v/>
      </c>
      <c r="J870" s="19">
        <f>IF($E870="","",IFERROR(INDEX('Stock by lot'!$G$3:$G$302,MATCH($E870,'Stock by lot'!$F$3:$F$302,0)),""))</f>
        <v/>
      </c>
      <c r="K870" s="15">
        <f>IF($E870="","",IF($J870="","Lot not in stock",IF(AND($A870&lt;&gt;"",$J870&lt;$A870),"Expired on the day","OK")))</f>
        <v/>
      </c>
      <c r="L870" s="14">
        <f>IF(OR($E870="",'Lot trace'!$B$4=""),"",IF($E870='Lot trace'!$B$4,COUNTIF($E$3:$E870,'Lot trace'!$B$4),""))</f>
        <v/>
      </c>
    </row>
    <row r="871">
      <c r="A871" s="5" t="n"/>
      <c r="B871" s="4" t="n"/>
      <c r="C871" s="18" t="n"/>
      <c r="D871" s="4" t="n"/>
      <c r="E871" s="18" t="n"/>
      <c r="F871" s="4" t="n"/>
      <c r="G871" s="4" t="n"/>
      <c r="H871" s="15">
        <f>IF($D871="","",IFERROR(INDEX('Catalogue'!$B$3:$B$82,MATCH($D871,'Catalogue'!$A$3:$A$82,0)),""))</f>
        <v/>
      </c>
      <c r="I871" s="15">
        <f>IF($D871="","",IFERROR("Ø"&amp;INDEX('Catalogue'!$C$3:$C$82,MATCH($D871,'Catalogue'!$A$3:$A$82,0))&amp;" × "&amp;INDEX('Catalogue'!$D$3:$D$82,MATCH($D871,'Catalogue'!$A$3:$A$82,0)),""))</f>
        <v/>
      </c>
      <c r="J871" s="19">
        <f>IF($E871="","",IFERROR(INDEX('Stock by lot'!$G$3:$G$302,MATCH($E871,'Stock by lot'!$F$3:$F$302,0)),""))</f>
        <v/>
      </c>
      <c r="K871" s="15">
        <f>IF($E871="","",IF($J871="","Lot not in stock",IF(AND($A871&lt;&gt;"",$J871&lt;$A871),"Expired on the day","OK")))</f>
        <v/>
      </c>
      <c r="L871" s="14">
        <f>IF(OR($E871="",'Lot trace'!$B$4=""),"",IF($E871='Lot trace'!$B$4,COUNTIF($E$3:$E871,'Lot trace'!$B$4),""))</f>
        <v/>
      </c>
    </row>
    <row r="872">
      <c r="A872" s="5" t="n"/>
      <c r="B872" s="4" t="n"/>
      <c r="C872" s="18" t="n"/>
      <c r="D872" s="4" t="n"/>
      <c r="E872" s="18" t="n"/>
      <c r="F872" s="4" t="n"/>
      <c r="G872" s="4" t="n"/>
      <c r="H872" s="15">
        <f>IF($D872="","",IFERROR(INDEX('Catalogue'!$B$3:$B$82,MATCH($D872,'Catalogue'!$A$3:$A$82,0)),""))</f>
        <v/>
      </c>
      <c r="I872" s="15">
        <f>IF($D872="","",IFERROR("Ø"&amp;INDEX('Catalogue'!$C$3:$C$82,MATCH($D872,'Catalogue'!$A$3:$A$82,0))&amp;" × "&amp;INDEX('Catalogue'!$D$3:$D$82,MATCH($D872,'Catalogue'!$A$3:$A$82,0)),""))</f>
        <v/>
      </c>
      <c r="J872" s="19">
        <f>IF($E872="","",IFERROR(INDEX('Stock by lot'!$G$3:$G$302,MATCH($E872,'Stock by lot'!$F$3:$F$302,0)),""))</f>
        <v/>
      </c>
      <c r="K872" s="15">
        <f>IF($E872="","",IF($J872="","Lot not in stock",IF(AND($A872&lt;&gt;"",$J872&lt;$A872),"Expired on the day","OK")))</f>
        <v/>
      </c>
      <c r="L872" s="14">
        <f>IF(OR($E872="",'Lot trace'!$B$4=""),"",IF($E872='Lot trace'!$B$4,COUNTIF($E$3:$E872,'Lot trace'!$B$4),""))</f>
        <v/>
      </c>
    </row>
    <row r="873">
      <c r="A873" s="5" t="n"/>
      <c r="B873" s="4" t="n"/>
      <c r="C873" s="18" t="n"/>
      <c r="D873" s="4" t="n"/>
      <c r="E873" s="18" t="n"/>
      <c r="F873" s="4" t="n"/>
      <c r="G873" s="4" t="n"/>
      <c r="H873" s="15">
        <f>IF($D873="","",IFERROR(INDEX('Catalogue'!$B$3:$B$82,MATCH($D873,'Catalogue'!$A$3:$A$82,0)),""))</f>
        <v/>
      </c>
      <c r="I873" s="15">
        <f>IF($D873="","",IFERROR("Ø"&amp;INDEX('Catalogue'!$C$3:$C$82,MATCH($D873,'Catalogue'!$A$3:$A$82,0))&amp;" × "&amp;INDEX('Catalogue'!$D$3:$D$82,MATCH($D873,'Catalogue'!$A$3:$A$82,0)),""))</f>
        <v/>
      </c>
      <c r="J873" s="19">
        <f>IF($E873="","",IFERROR(INDEX('Stock by lot'!$G$3:$G$302,MATCH($E873,'Stock by lot'!$F$3:$F$302,0)),""))</f>
        <v/>
      </c>
      <c r="K873" s="15">
        <f>IF($E873="","",IF($J873="","Lot not in stock",IF(AND($A873&lt;&gt;"",$J873&lt;$A873),"Expired on the day","OK")))</f>
        <v/>
      </c>
      <c r="L873" s="14">
        <f>IF(OR($E873="",'Lot trace'!$B$4=""),"",IF($E873='Lot trace'!$B$4,COUNTIF($E$3:$E873,'Lot trace'!$B$4),""))</f>
        <v/>
      </c>
    </row>
    <row r="874">
      <c r="A874" s="5" t="n"/>
      <c r="B874" s="4" t="n"/>
      <c r="C874" s="18" t="n"/>
      <c r="D874" s="4" t="n"/>
      <c r="E874" s="18" t="n"/>
      <c r="F874" s="4" t="n"/>
      <c r="G874" s="4" t="n"/>
      <c r="H874" s="15">
        <f>IF($D874="","",IFERROR(INDEX('Catalogue'!$B$3:$B$82,MATCH($D874,'Catalogue'!$A$3:$A$82,0)),""))</f>
        <v/>
      </c>
      <c r="I874" s="15">
        <f>IF($D874="","",IFERROR("Ø"&amp;INDEX('Catalogue'!$C$3:$C$82,MATCH($D874,'Catalogue'!$A$3:$A$82,0))&amp;" × "&amp;INDEX('Catalogue'!$D$3:$D$82,MATCH($D874,'Catalogue'!$A$3:$A$82,0)),""))</f>
        <v/>
      </c>
      <c r="J874" s="19">
        <f>IF($E874="","",IFERROR(INDEX('Stock by lot'!$G$3:$G$302,MATCH($E874,'Stock by lot'!$F$3:$F$302,0)),""))</f>
        <v/>
      </c>
      <c r="K874" s="15">
        <f>IF($E874="","",IF($J874="","Lot not in stock",IF(AND($A874&lt;&gt;"",$J874&lt;$A874),"Expired on the day","OK")))</f>
        <v/>
      </c>
      <c r="L874" s="14">
        <f>IF(OR($E874="",'Lot trace'!$B$4=""),"",IF($E874='Lot trace'!$B$4,COUNTIF($E$3:$E874,'Lot trace'!$B$4),""))</f>
        <v/>
      </c>
    </row>
    <row r="875">
      <c r="A875" s="5" t="n"/>
      <c r="B875" s="4" t="n"/>
      <c r="C875" s="18" t="n"/>
      <c r="D875" s="4" t="n"/>
      <c r="E875" s="18" t="n"/>
      <c r="F875" s="4" t="n"/>
      <c r="G875" s="4" t="n"/>
      <c r="H875" s="15">
        <f>IF($D875="","",IFERROR(INDEX('Catalogue'!$B$3:$B$82,MATCH($D875,'Catalogue'!$A$3:$A$82,0)),""))</f>
        <v/>
      </c>
      <c r="I875" s="15">
        <f>IF($D875="","",IFERROR("Ø"&amp;INDEX('Catalogue'!$C$3:$C$82,MATCH($D875,'Catalogue'!$A$3:$A$82,0))&amp;" × "&amp;INDEX('Catalogue'!$D$3:$D$82,MATCH($D875,'Catalogue'!$A$3:$A$82,0)),""))</f>
        <v/>
      </c>
      <c r="J875" s="19">
        <f>IF($E875="","",IFERROR(INDEX('Stock by lot'!$G$3:$G$302,MATCH($E875,'Stock by lot'!$F$3:$F$302,0)),""))</f>
        <v/>
      </c>
      <c r="K875" s="15">
        <f>IF($E875="","",IF($J875="","Lot not in stock",IF(AND($A875&lt;&gt;"",$J875&lt;$A875),"Expired on the day","OK")))</f>
        <v/>
      </c>
      <c r="L875" s="14">
        <f>IF(OR($E875="",'Lot trace'!$B$4=""),"",IF($E875='Lot trace'!$B$4,COUNTIF($E$3:$E875,'Lot trace'!$B$4),""))</f>
        <v/>
      </c>
    </row>
    <row r="876">
      <c r="A876" s="5" t="n"/>
      <c r="B876" s="4" t="n"/>
      <c r="C876" s="18" t="n"/>
      <c r="D876" s="4" t="n"/>
      <c r="E876" s="18" t="n"/>
      <c r="F876" s="4" t="n"/>
      <c r="G876" s="4" t="n"/>
      <c r="H876" s="15">
        <f>IF($D876="","",IFERROR(INDEX('Catalogue'!$B$3:$B$82,MATCH($D876,'Catalogue'!$A$3:$A$82,0)),""))</f>
        <v/>
      </c>
      <c r="I876" s="15">
        <f>IF($D876="","",IFERROR("Ø"&amp;INDEX('Catalogue'!$C$3:$C$82,MATCH($D876,'Catalogue'!$A$3:$A$82,0))&amp;" × "&amp;INDEX('Catalogue'!$D$3:$D$82,MATCH($D876,'Catalogue'!$A$3:$A$82,0)),""))</f>
        <v/>
      </c>
      <c r="J876" s="19">
        <f>IF($E876="","",IFERROR(INDEX('Stock by lot'!$G$3:$G$302,MATCH($E876,'Stock by lot'!$F$3:$F$302,0)),""))</f>
        <v/>
      </c>
      <c r="K876" s="15">
        <f>IF($E876="","",IF($J876="","Lot not in stock",IF(AND($A876&lt;&gt;"",$J876&lt;$A876),"Expired on the day","OK")))</f>
        <v/>
      </c>
      <c r="L876" s="14">
        <f>IF(OR($E876="",'Lot trace'!$B$4=""),"",IF($E876='Lot trace'!$B$4,COUNTIF($E$3:$E876,'Lot trace'!$B$4),""))</f>
        <v/>
      </c>
    </row>
    <row r="877">
      <c r="A877" s="5" t="n"/>
      <c r="B877" s="4" t="n"/>
      <c r="C877" s="18" t="n"/>
      <c r="D877" s="4" t="n"/>
      <c r="E877" s="18" t="n"/>
      <c r="F877" s="4" t="n"/>
      <c r="G877" s="4" t="n"/>
      <c r="H877" s="15">
        <f>IF($D877="","",IFERROR(INDEX('Catalogue'!$B$3:$B$82,MATCH($D877,'Catalogue'!$A$3:$A$82,0)),""))</f>
        <v/>
      </c>
      <c r="I877" s="15">
        <f>IF($D877="","",IFERROR("Ø"&amp;INDEX('Catalogue'!$C$3:$C$82,MATCH($D877,'Catalogue'!$A$3:$A$82,0))&amp;" × "&amp;INDEX('Catalogue'!$D$3:$D$82,MATCH($D877,'Catalogue'!$A$3:$A$82,0)),""))</f>
        <v/>
      </c>
      <c r="J877" s="19">
        <f>IF($E877="","",IFERROR(INDEX('Stock by lot'!$G$3:$G$302,MATCH($E877,'Stock by lot'!$F$3:$F$302,0)),""))</f>
        <v/>
      </c>
      <c r="K877" s="15">
        <f>IF($E877="","",IF($J877="","Lot not in stock",IF(AND($A877&lt;&gt;"",$J877&lt;$A877),"Expired on the day","OK")))</f>
        <v/>
      </c>
      <c r="L877" s="14">
        <f>IF(OR($E877="",'Lot trace'!$B$4=""),"",IF($E877='Lot trace'!$B$4,COUNTIF($E$3:$E877,'Lot trace'!$B$4),""))</f>
        <v/>
      </c>
    </row>
    <row r="878">
      <c r="A878" s="5" t="n"/>
      <c r="B878" s="4" t="n"/>
      <c r="C878" s="18" t="n"/>
      <c r="D878" s="4" t="n"/>
      <c r="E878" s="18" t="n"/>
      <c r="F878" s="4" t="n"/>
      <c r="G878" s="4" t="n"/>
      <c r="H878" s="15">
        <f>IF($D878="","",IFERROR(INDEX('Catalogue'!$B$3:$B$82,MATCH($D878,'Catalogue'!$A$3:$A$82,0)),""))</f>
        <v/>
      </c>
      <c r="I878" s="15">
        <f>IF($D878="","",IFERROR("Ø"&amp;INDEX('Catalogue'!$C$3:$C$82,MATCH($D878,'Catalogue'!$A$3:$A$82,0))&amp;" × "&amp;INDEX('Catalogue'!$D$3:$D$82,MATCH($D878,'Catalogue'!$A$3:$A$82,0)),""))</f>
        <v/>
      </c>
      <c r="J878" s="19">
        <f>IF($E878="","",IFERROR(INDEX('Stock by lot'!$G$3:$G$302,MATCH($E878,'Stock by lot'!$F$3:$F$302,0)),""))</f>
        <v/>
      </c>
      <c r="K878" s="15">
        <f>IF($E878="","",IF($J878="","Lot not in stock",IF(AND($A878&lt;&gt;"",$J878&lt;$A878),"Expired on the day","OK")))</f>
        <v/>
      </c>
      <c r="L878" s="14">
        <f>IF(OR($E878="",'Lot trace'!$B$4=""),"",IF($E878='Lot trace'!$B$4,COUNTIF($E$3:$E878,'Lot trace'!$B$4),""))</f>
        <v/>
      </c>
    </row>
    <row r="879">
      <c r="A879" s="5" t="n"/>
      <c r="B879" s="4" t="n"/>
      <c r="C879" s="18" t="n"/>
      <c r="D879" s="4" t="n"/>
      <c r="E879" s="18" t="n"/>
      <c r="F879" s="4" t="n"/>
      <c r="G879" s="4" t="n"/>
      <c r="H879" s="15">
        <f>IF($D879="","",IFERROR(INDEX('Catalogue'!$B$3:$B$82,MATCH($D879,'Catalogue'!$A$3:$A$82,0)),""))</f>
        <v/>
      </c>
      <c r="I879" s="15">
        <f>IF($D879="","",IFERROR("Ø"&amp;INDEX('Catalogue'!$C$3:$C$82,MATCH($D879,'Catalogue'!$A$3:$A$82,0))&amp;" × "&amp;INDEX('Catalogue'!$D$3:$D$82,MATCH($D879,'Catalogue'!$A$3:$A$82,0)),""))</f>
        <v/>
      </c>
      <c r="J879" s="19">
        <f>IF($E879="","",IFERROR(INDEX('Stock by lot'!$G$3:$G$302,MATCH($E879,'Stock by lot'!$F$3:$F$302,0)),""))</f>
        <v/>
      </c>
      <c r="K879" s="15">
        <f>IF($E879="","",IF($J879="","Lot not in stock",IF(AND($A879&lt;&gt;"",$J879&lt;$A879),"Expired on the day","OK")))</f>
        <v/>
      </c>
      <c r="L879" s="14">
        <f>IF(OR($E879="",'Lot trace'!$B$4=""),"",IF($E879='Lot trace'!$B$4,COUNTIF($E$3:$E879,'Lot trace'!$B$4),""))</f>
        <v/>
      </c>
    </row>
    <row r="880">
      <c r="A880" s="5" t="n"/>
      <c r="B880" s="4" t="n"/>
      <c r="C880" s="18" t="n"/>
      <c r="D880" s="4" t="n"/>
      <c r="E880" s="18" t="n"/>
      <c r="F880" s="4" t="n"/>
      <c r="G880" s="4" t="n"/>
      <c r="H880" s="15">
        <f>IF($D880="","",IFERROR(INDEX('Catalogue'!$B$3:$B$82,MATCH($D880,'Catalogue'!$A$3:$A$82,0)),""))</f>
        <v/>
      </c>
      <c r="I880" s="15">
        <f>IF($D880="","",IFERROR("Ø"&amp;INDEX('Catalogue'!$C$3:$C$82,MATCH($D880,'Catalogue'!$A$3:$A$82,0))&amp;" × "&amp;INDEX('Catalogue'!$D$3:$D$82,MATCH($D880,'Catalogue'!$A$3:$A$82,0)),""))</f>
        <v/>
      </c>
      <c r="J880" s="19">
        <f>IF($E880="","",IFERROR(INDEX('Stock by lot'!$G$3:$G$302,MATCH($E880,'Stock by lot'!$F$3:$F$302,0)),""))</f>
        <v/>
      </c>
      <c r="K880" s="15">
        <f>IF($E880="","",IF($J880="","Lot not in stock",IF(AND($A880&lt;&gt;"",$J880&lt;$A880),"Expired on the day","OK")))</f>
        <v/>
      </c>
      <c r="L880" s="14">
        <f>IF(OR($E880="",'Lot trace'!$B$4=""),"",IF($E880='Lot trace'!$B$4,COUNTIF($E$3:$E880,'Lot trace'!$B$4),""))</f>
        <v/>
      </c>
    </row>
    <row r="881">
      <c r="A881" s="5" t="n"/>
      <c r="B881" s="4" t="n"/>
      <c r="C881" s="18" t="n"/>
      <c r="D881" s="4" t="n"/>
      <c r="E881" s="18" t="n"/>
      <c r="F881" s="4" t="n"/>
      <c r="G881" s="4" t="n"/>
      <c r="H881" s="15">
        <f>IF($D881="","",IFERROR(INDEX('Catalogue'!$B$3:$B$82,MATCH($D881,'Catalogue'!$A$3:$A$82,0)),""))</f>
        <v/>
      </c>
      <c r="I881" s="15">
        <f>IF($D881="","",IFERROR("Ø"&amp;INDEX('Catalogue'!$C$3:$C$82,MATCH($D881,'Catalogue'!$A$3:$A$82,0))&amp;" × "&amp;INDEX('Catalogue'!$D$3:$D$82,MATCH($D881,'Catalogue'!$A$3:$A$82,0)),""))</f>
        <v/>
      </c>
      <c r="J881" s="19">
        <f>IF($E881="","",IFERROR(INDEX('Stock by lot'!$G$3:$G$302,MATCH($E881,'Stock by lot'!$F$3:$F$302,0)),""))</f>
        <v/>
      </c>
      <c r="K881" s="15">
        <f>IF($E881="","",IF($J881="","Lot not in stock",IF(AND($A881&lt;&gt;"",$J881&lt;$A881),"Expired on the day","OK")))</f>
        <v/>
      </c>
      <c r="L881" s="14">
        <f>IF(OR($E881="",'Lot trace'!$B$4=""),"",IF($E881='Lot trace'!$B$4,COUNTIF($E$3:$E881,'Lot trace'!$B$4),""))</f>
        <v/>
      </c>
    </row>
    <row r="882">
      <c r="A882" s="5" t="n"/>
      <c r="B882" s="4" t="n"/>
      <c r="C882" s="18" t="n"/>
      <c r="D882" s="4" t="n"/>
      <c r="E882" s="18" t="n"/>
      <c r="F882" s="4" t="n"/>
      <c r="G882" s="4" t="n"/>
      <c r="H882" s="15">
        <f>IF($D882="","",IFERROR(INDEX('Catalogue'!$B$3:$B$82,MATCH($D882,'Catalogue'!$A$3:$A$82,0)),""))</f>
        <v/>
      </c>
      <c r="I882" s="15">
        <f>IF($D882="","",IFERROR("Ø"&amp;INDEX('Catalogue'!$C$3:$C$82,MATCH($D882,'Catalogue'!$A$3:$A$82,0))&amp;" × "&amp;INDEX('Catalogue'!$D$3:$D$82,MATCH($D882,'Catalogue'!$A$3:$A$82,0)),""))</f>
        <v/>
      </c>
      <c r="J882" s="19">
        <f>IF($E882="","",IFERROR(INDEX('Stock by lot'!$G$3:$G$302,MATCH($E882,'Stock by lot'!$F$3:$F$302,0)),""))</f>
        <v/>
      </c>
      <c r="K882" s="15">
        <f>IF($E882="","",IF($J882="","Lot not in stock",IF(AND($A882&lt;&gt;"",$J882&lt;$A882),"Expired on the day","OK")))</f>
        <v/>
      </c>
      <c r="L882" s="14">
        <f>IF(OR($E882="",'Lot trace'!$B$4=""),"",IF($E882='Lot trace'!$B$4,COUNTIF($E$3:$E882,'Lot trace'!$B$4),""))</f>
        <v/>
      </c>
    </row>
    <row r="883">
      <c r="A883" s="5" t="n"/>
      <c r="B883" s="4" t="n"/>
      <c r="C883" s="18" t="n"/>
      <c r="D883" s="4" t="n"/>
      <c r="E883" s="18" t="n"/>
      <c r="F883" s="4" t="n"/>
      <c r="G883" s="4" t="n"/>
      <c r="H883" s="15">
        <f>IF($D883="","",IFERROR(INDEX('Catalogue'!$B$3:$B$82,MATCH($D883,'Catalogue'!$A$3:$A$82,0)),""))</f>
        <v/>
      </c>
      <c r="I883" s="15">
        <f>IF($D883="","",IFERROR("Ø"&amp;INDEX('Catalogue'!$C$3:$C$82,MATCH($D883,'Catalogue'!$A$3:$A$82,0))&amp;" × "&amp;INDEX('Catalogue'!$D$3:$D$82,MATCH($D883,'Catalogue'!$A$3:$A$82,0)),""))</f>
        <v/>
      </c>
      <c r="J883" s="19">
        <f>IF($E883="","",IFERROR(INDEX('Stock by lot'!$G$3:$G$302,MATCH($E883,'Stock by lot'!$F$3:$F$302,0)),""))</f>
        <v/>
      </c>
      <c r="K883" s="15">
        <f>IF($E883="","",IF($J883="","Lot not in stock",IF(AND($A883&lt;&gt;"",$J883&lt;$A883),"Expired on the day","OK")))</f>
        <v/>
      </c>
      <c r="L883" s="14">
        <f>IF(OR($E883="",'Lot trace'!$B$4=""),"",IF($E883='Lot trace'!$B$4,COUNTIF($E$3:$E883,'Lot trace'!$B$4),""))</f>
        <v/>
      </c>
    </row>
    <row r="884">
      <c r="A884" s="5" t="n"/>
      <c r="B884" s="4" t="n"/>
      <c r="C884" s="18" t="n"/>
      <c r="D884" s="4" t="n"/>
      <c r="E884" s="18" t="n"/>
      <c r="F884" s="4" t="n"/>
      <c r="G884" s="4" t="n"/>
      <c r="H884" s="15">
        <f>IF($D884="","",IFERROR(INDEX('Catalogue'!$B$3:$B$82,MATCH($D884,'Catalogue'!$A$3:$A$82,0)),""))</f>
        <v/>
      </c>
      <c r="I884" s="15">
        <f>IF($D884="","",IFERROR("Ø"&amp;INDEX('Catalogue'!$C$3:$C$82,MATCH($D884,'Catalogue'!$A$3:$A$82,0))&amp;" × "&amp;INDEX('Catalogue'!$D$3:$D$82,MATCH($D884,'Catalogue'!$A$3:$A$82,0)),""))</f>
        <v/>
      </c>
      <c r="J884" s="19">
        <f>IF($E884="","",IFERROR(INDEX('Stock by lot'!$G$3:$G$302,MATCH($E884,'Stock by lot'!$F$3:$F$302,0)),""))</f>
        <v/>
      </c>
      <c r="K884" s="15">
        <f>IF($E884="","",IF($J884="","Lot not in stock",IF(AND($A884&lt;&gt;"",$J884&lt;$A884),"Expired on the day","OK")))</f>
        <v/>
      </c>
      <c r="L884" s="14">
        <f>IF(OR($E884="",'Lot trace'!$B$4=""),"",IF($E884='Lot trace'!$B$4,COUNTIF($E$3:$E884,'Lot trace'!$B$4),""))</f>
        <v/>
      </c>
    </row>
    <row r="885">
      <c r="A885" s="5" t="n"/>
      <c r="B885" s="4" t="n"/>
      <c r="C885" s="18" t="n"/>
      <c r="D885" s="4" t="n"/>
      <c r="E885" s="18" t="n"/>
      <c r="F885" s="4" t="n"/>
      <c r="G885" s="4" t="n"/>
      <c r="H885" s="15">
        <f>IF($D885="","",IFERROR(INDEX('Catalogue'!$B$3:$B$82,MATCH($D885,'Catalogue'!$A$3:$A$82,0)),""))</f>
        <v/>
      </c>
      <c r="I885" s="15">
        <f>IF($D885="","",IFERROR("Ø"&amp;INDEX('Catalogue'!$C$3:$C$82,MATCH($D885,'Catalogue'!$A$3:$A$82,0))&amp;" × "&amp;INDEX('Catalogue'!$D$3:$D$82,MATCH($D885,'Catalogue'!$A$3:$A$82,0)),""))</f>
        <v/>
      </c>
      <c r="J885" s="19">
        <f>IF($E885="","",IFERROR(INDEX('Stock by lot'!$G$3:$G$302,MATCH($E885,'Stock by lot'!$F$3:$F$302,0)),""))</f>
        <v/>
      </c>
      <c r="K885" s="15">
        <f>IF($E885="","",IF($J885="","Lot not in stock",IF(AND($A885&lt;&gt;"",$J885&lt;$A885),"Expired on the day","OK")))</f>
        <v/>
      </c>
      <c r="L885" s="14">
        <f>IF(OR($E885="",'Lot trace'!$B$4=""),"",IF($E885='Lot trace'!$B$4,COUNTIF($E$3:$E885,'Lot trace'!$B$4),""))</f>
        <v/>
      </c>
    </row>
    <row r="886">
      <c r="A886" s="5" t="n"/>
      <c r="B886" s="4" t="n"/>
      <c r="C886" s="18" t="n"/>
      <c r="D886" s="4" t="n"/>
      <c r="E886" s="18" t="n"/>
      <c r="F886" s="4" t="n"/>
      <c r="G886" s="4" t="n"/>
      <c r="H886" s="15">
        <f>IF($D886="","",IFERROR(INDEX('Catalogue'!$B$3:$B$82,MATCH($D886,'Catalogue'!$A$3:$A$82,0)),""))</f>
        <v/>
      </c>
      <c r="I886" s="15">
        <f>IF($D886="","",IFERROR("Ø"&amp;INDEX('Catalogue'!$C$3:$C$82,MATCH($D886,'Catalogue'!$A$3:$A$82,0))&amp;" × "&amp;INDEX('Catalogue'!$D$3:$D$82,MATCH($D886,'Catalogue'!$A$3:$A$82,0)),""))</f>
        <v/>
      </c>
      <c r="J886" s="19">
        <f>IF($E886="","",IFERROR(INDEX('Stock by lot'!$G$3:$G$302,MATCH($E886,'Stock by lot'!$F$3:$F$302,0)),""))</f>
        <v/>
      </c>
      <c r="K886" s="15">
        <f>IF($E886="","",IF($J886="","Lot not in stock",IF(AND($A886&lt;&gt;"",$J886&lt;$A886),"Expired on the day","OK")))</f>
        <v/>
      </c>
      <c r="L886" s="14">
        <f>IF(OR($E886="",'Lot trace'!$B$4=""),"",IF($E886='Lot trace'!$B$4,COUNTIF($E$3:$E886,'Lot trace'!$B$4),""))</f>
        <v/>
      </c>
    </row>
    <row r="887">
      <c r="A887" s="5" t="n"/>
      <c r="B887" s="4" t="n"/>
      <c r="C887" s="18" t="n"/>
      <c r="D887" s="4" t="n"/>
      <c r="E887" s="18" t="n"/>
      <c r="F887" s="4" t="n"/>
      <c r="G887" s="4" t="n"/>
      <c r="H887" s="15">
        <f>IF($D887="","",IFERROR(INDEX('Catalogue'!$B$3:$B$82,MATCH($D887,'Catalogue'!$A$3:$A$82,0)),""))</f>
        <v/>
      </c>
      <c r="I887" s="15">
        <f>IF($D887="","",IFERROR("Ø"&amp;INDEX('Catalogue'!$C$3:$C$82,MATCH($D887,'Catalogue'!$A$3:$A$82,0))&amp;" × "&amp;INDEX('Catalogue'!$D$3:$D$82,MATCH($D887,'Catalogue'!$A$3:$A$82,0)),""))</f>
        <v/>
      </c>
      <c r="J887" s="19">
        <f>IF($E887="","",IFERROR(INDEX('Stock by lot'!$G$3:$G$302,MATCH($E887,'Stock by lot'!$F$3:$F$302,0)),""))</f>
        <v/>
      </c>
      <c r="K887" s="15">
        <f>IF($E887="","",IF($J887="","Lot not in stock",IF(AND($A887&lt;&gt;"",$J887&lt;$A887),"Expired on the day","OK")))</f>
        <v/>
      </c>
      <c r="L887" s="14">
        <f>IF(OR($E887="",'Lot trace'!$B$4=""),"",IF($E887='Lot trace'!$B$4,COUNTIF($E$3:$E887,'Lot trace'!$B$4),""))</f>
        <v/>
      </c>
    </row>
    <row r="888">
      <c r="A888" s="5" t="n"/>
      <c r="B888" s="4" t="n"/>
      <c r="C888" s="18" t="n"/>
      <c r="D888" s="4" t="n"/>
      <c r="E888" s="18" t="n"/>
      <c r="F888" s="4" t="n"/>
      <c r="G888" s="4" t="n"/>
      <c r="H888" s="15">
        <f>IF($D888="","",IFERROR(INDEX('Catalogue'!$B$3:$B$82,MATCH($D888,'Catalogue'!$A$3:$A$82,0)),""))</f>
        <v/>
      </c>
      <c r="I888" s="15">
        <f>IF($D888="","",IFERROR("Ø"&amp;INDEX('Catalogue'!$C$3:$C$82,MATCH($D888,'Catalogue'!$A$3:$A$82,0))&amp;" × "&amp;INDEX('Catalogue'!$D$3:$D$82,MATCH($D888,'Catalogue'!$A$3:$A$82,0)),""))</f>
        <v/>
      </c>
      <c r="J888" s="19">
        <f>IF($E888="","",IFERROR(INDEX('Stock by lot'!$G$3:$G$302,MATCH($E888,'Stock by lot'!$F$3:$F$302,0)),""))</f>
        <v/>
      </c>
      <c r="K888" s="15">
        <f>IF($E888="","",IF($J888="","Lot not in stock",IF(AND($A888&lt;&gt;"",$J888&lt;$A888),"Expired on the day","OK")))</f>
        <v/>
      </c>
      <c r="L888" s="14">
        <f>IF(OR($E888="",'Lot trace'!$B$4=""),"",IF($E888='Lot trace'!$B$4,COUNTIF($E$3:$E888,'Lot trace'!$B$4),""))</f>
        <v/>
      </c>
    </row>
    <row r="889">
      <c r="A889" s="5" t="n"/>
      <c r="B889" s="4" t="n"/>
      <c r="C889" s="18" t="n"/>
      <c r="D889" s="4" t="n"/>
      <c r="E889" s="18" t="n"/>
      <c r="F889" s="4" t="n"/>
      <c r="G889" s="4" t="n"/>
      <c r="H889" s="15">
        <f>IF($D889="","",IFERROR(INDEX('Catalogue'!$B$3:$B$82,MATCH($D889,'Catalogue'!$A$3:$A$82,0)),""))</f>
        <v/>
      </c>
      <c r="I889" s="15">
        <f>IF($D889="","",IFERROR("Ø"&amp;INDEX('Catalogue'!$C$3:$C$82,MATCH($D889,'Catalogue'!$A$3:$A$82,0))&amp;" × "&amp;INDEX('Catalogue'!$D$3:$D$82,MATCH($D889,'Catalogue'!$A$3:$A$82,0)),""))</f>
        <v/>
      </c>
      <c r="J889" s="19">
        <f>IF($E889="","",IFERROR(INDEX('Stock by lot'!$G$3:$G$302,MATCH($E889,'Stock by lot'!$F$3:$F$302,0)),""))</f>
        <v/>
      </c>
      <c r="K889" s="15">
        <f>IF($E889="","",IF($J889="","Lot not in stock",IF(AND($A889&lt;&gt;"",$J889&lt;$A889),"Expired on the day","OK")))</f>
        <v/>
      </c>
      <c r="L889" s="14">
        <f>IF(OR($E889="",'Lot trace'!$B$4=""),"",IF($E889='Lot trace'!$B$4,COUNTIF($E$3:$E889,'Lot trace'!$B$4),""))</f>
        <v/>
      </c>
    </row>
    <row r="890">
      <c r="A890" s="5" t="n"/>
      <c r="B890" s="4" t="n"/>
      <c r="C890" s="18" t="n"/>
      <c r="D890" s="4" t="n"/>
      <c r="E890" s="18" t="n"/>
      <c r="F890" s="4" t="n"/>
      <c r="G890" s="4" t="n"/>
      <c r="H890" s="15">
        <f>IF($D890="","",IFERROR(INDEX('Catalogue'!$B$3:$B$82,MATCH($D890,'Catalogue'!$A$3:$A$82,0)),""))</f>
        <v/>
      </c>
      <c r="I890" s="15">
        <f>IF($D890="","",IFERROR("Ø"&amp;INDEX('Catalogue'!$C$3:$C$82,MATCH($D890,'Catalogue'!$A$3:$A$82,0))&amp;" × "&amp;INDEX('Catalogue'!$D$3:$D$82,MATCH($D890,'Catalogue'!$A$3:$A$82,0)),""))</f>
        <v/>
      </c>
      <c r="J890" s="19">
        <f>IF($E890="","",IFERROR(INDEX('Stock by lot'!$G$3:$G$302,MATCH($E890,'Stock by lot'!$F$3:$F$302,0)),""))</f>
        <v/>
      </c>
      <c r="K890" s="15">
        <f>IF($E890="","",IF($J890="","Lot not in stock",IF(AND($A890&lt;&gt;"",$J890&lt;$A890),"Expired on the day","OK")))</f>
        <v/>
      </c>
      <c r="L890" s="14">
        <f>IF(OR($E890="",'Lot trace'!$B$4=""),"",IF($E890='Lot trace'!$B$4,COUNTIF($E$3:$E890,'Lot trace'!$B$4),""))</f>
        <v/>
      </c>
    </row>
    <row r="891">
      <c r="A891" s="5" t="n"/>
      <c r="B891" s="4" t="n"/>
      <c r="C891" s="18" t="n"/>
      <c r="D891" s="4" t="n"/>
      <c r="E891" s="18" t="n"/>
      <c r="F891" s="4" t="n"/>
      <c r="G891" s="4" t="n"/>
      <c r="H891" s="15">
        <f>IF($D891="","",IFERROR(INDEX('Catalogue'!$B$3:$B$82,MATCH($D891,'Catalogue'!$A$3:$A$82,0)),""))</f>
        <v/>
      </c>
      <c r="I891" s="15">
        <f>IF($D891="","",IFERROR("Ø"&amp;INDEX('Catalogue'!$C$3:$C$82,MATCH($D891,'Catalogue'!$A$3:$A$82,0))&amp;" × "&amp;INDEX('Catalogue'!$D$3:$D$82,MATCH($D891,'Catalogue'!$A$3:$A$82,0)),""))</f>
        <v/>
      </c>
      <c r="J891" s="19">
        <f>IF($E891="","",IFERROR(INDEX('Stock by lot'!$G$3:$G$302,MATCH($E891,'Stock by lot'!$F$3:$F$302,0)),""))</f>
        <v/>
      </c>
      <c r="K891" s="15">
        <f>IF($E891="","",IF($J891="","Lot not in stock",IF(AND($A891&lt;&gt;"",$J891&lt;$A891),"Expired on the day","OK")))</f>
        <v/>
      </c>
      <c r="L891" s="14">
        <f>IF(OR($E891="",'Lot trace'!$B$4=""),"",IF($E891='Lot trace'!$B$4,COUNTIF($E$3:$E891,'Lot trace'!$B$4),""))</f>
        <v/>
      </c>
    </row>
    <row r="892">
      <c r="A892" s="5" t="n"/>
      <c r="B892" s="4" t="n"/>
      <c r="C892" s="18" t="n"/>
      <c r="D892" s="4" t="n"/>
      <c r="E892" s="18" t="n"/>
      <c r="F892" s="4" t="n"/>
      <c r="G892" s="4" t="n"/>
      <c r="H892" s="15">
        <f>IF($D892="","",IFERROR(INDEX('Catalogue'!$B$3:$B$82,MATCH($D892,'Catalogue'!$A$3:$A$82,0)),""))</f>
        <v/>
      </c>
      <c r="I892" s="15">
        <f>IF($D892="","",IFERROR("Ø"&amp;INDEX('Catalogue'!$C$3:$C$82,MATCH($D892,'Catalogue'!$A$3:$A$82,0))&amp;" × "&amp;INDEX('Catalogue'!$D$3:$D$82,MATCH($D892,'Catalogue'!$A$3:$A$82,0)),""))</f>
        <v/>
      </c>
      <c r="J892" s="19">
        <f>IF($E892="","",IFERROR(INDEX('Stock by lot'!$G$3:$G$302,MATCH($E892,'Stock by lot'!$F$3:$F$302,0)),""))</f>
        <v/>
      </c>
      <c r="K892" s="15">
        <f>IF($E892="","",IF($J892="","Lot not in stock",IF(AND($A892&lt;&gt;"",$J892&lt;$A892),"Expired on the day","OK")))</f>
        <v/>
      </c>
      <c r="L892" s="14">
        <f>IF(OR($E892="",'Lot trace'!$B$4=""),"",IF($E892='Lot trace'!$B$4,COUNTIF($E$3:$E892,'Lot trace'!$B$4),""))</f>
        <v/>
      </c>
    </row>
    <row r="893">
      <c r="A893" s="5" t="n"/>
      <c r="B893" s="4" t="n"/>
      <c r="C893" s="18" t="n"/>
      <c r="D893" s="4" t="n"/>
      <c r="E893" s="18" t="n"/>
      <c r="F893" s="4" t="n"/>
      <c r="G893" s="4" t="n"/>
      <c r="H893" s="15">
        <f>IF($D893="","",IFERROR(INDEX('Catalogue'!$B$3:$B$82,MATCH($D893,'Catalogue'!$A$3:$A$82,0)),""))</f>
        <v/>
      </c>
      <c r="I893" s="15">
        <f>IF($D893="","",IFERROR("Ø"&amp;INDEX('Catalogue'!$C$3:$C$82,MATCH($D893,'Catalogue'!$A$3:$A$82,0))&amp;" × "&amp;INDEX('Catalogue'!$D$3:$D$82,MATCH($D893,'Catalogue'!$A$3:$A$82,0)),""))</f>
        <v/>
      </c>
      <c r="J893" s="19">
        <f>IF($E893="","",IFERROR(INDEX('Stock by lot'!$G$3:$G$302,MATCH($E893,'Stock by lot'!$F$3:$F$302,0)),""))</f>
        <v/>
      </c>
      <c r="K893" s="15">
        <f>IF($E893="","",IF($J893="","Lot not in stock",IF(AND($A893&lt;&gt;"",$J893&lt;$A893),"Expired on the day","OK")))</f>
        <v/>
      </c>
      <c r="L893" s="14">
        <f>IF(OR($E893="",'Lot trace'!$B$4=""),"",IF($E893='Lot trace'!$B$4,COUNTIF($E$3:$E893,'Lot trace'!$B$4),""))</f>
        <v/>
      </c>
    </row>
    <row r="894">
      <c r="A894" s="5" t="n"/>
      <c r="B894" s="4" t="n"/>
      <c r="C894" s="18" t="n"/>
      <c r="D894" s="4" t="n"/>
      <c r="E894" s="18" t="n"/>
      <c r="F894" s="4" t="n"/>
      <c r="G894" s="4" t="n"/>
      <c r="H894" s="15">
        <f>IF($D894="","",IFERROR(INDEX('Catalogue'!$B$3:$B$82,MATCH($D894,'Catalogue'!$A$3:$A$82,0)),""))</f>
        <v/>
      </c>
      <c r="I894" s="15">
        <f>IF($D894="","",IFERROR("Ø"&amp;INDEX('Catalogue'!$C$3:$C$82,MATCH($D894,'Catalogue'!$A$3:$A$82,0))&amp;" × "&amp;INDEX('Catalogue'!$D$3:$D$82,MATCH($D894,'Catalogue'!$A$3:$A$82,0)),""))</f>
        <v/>
      </c>
      <c r="J894" s="19">
        <f>IF($E894="","",IFERROR(INDEX('Stock by lot'!$G$3:$G$302,MATCH($E894,'Stock by lot'!$F$3:$F$302,0)),""))</f>
        <v/>
      </c>
      <c r="K894" s="15">
        <f>IF($E894="","",IF($J894="","Lot not in stock",IF(AND($A894&lt;&gt;"",$J894&lt;$A894),"Expired on the day","OK")))</f>
        <v/>
      </c>
      <c r="L894" s="14">
        <f>IF(OR($E894="",'Lot trace'!$B$4=""),"",IF($E894='Lot trace'!$B$4,COUNTIF($E$3:$E894,'Lot trace'!$B$4),""))</f>
        <v/>
      </c>
    </row>
    <row r="895">
      <c r="A895" s="5" t="n"/>
      <c r="B895" s="4" t="n"/>
      <c r="C895" s="18" t="n"/>
      <c r="D895" s="4" t="n"/>
      <c r="E895" s="18" t="n"/>
      <c r="F895" s="4" t="n"/>
      <c r="G895" s="4" t="n"/>
      <c r="H895" s="15">
        <f>IF($D895="","",IFERROR(INDEX('Catalogue'!$B$3:$B$82,MATCH($D895,'Catalogue'!$A$3:$A$82,0)),""))</f>
        <v/>
      </c>
      <c r="I895" s="15">
        <f>IF($D895="","",IFERROR("Ø"&amp;INDEX('Catalogue'!$C$3:$C$82,MATCH($D895,'Catalogue'!$A$3:$A$82,0))&amp;" × "&amp;INDEX('Catalogue'!$D$3:$D$82,MATCH($D895,'Catalogue'!$A$3:$A$82,0)),""))</f>
        <v/>
      </c>
      <c r="J895" s="19">
        <f>IF($E895="","",IFERROR(INDEX('Stock by lot'!$G$3:$G$302,MATCH($E895,'Stock by lot'!$F$3:$F$302,0)),""))</f>
        <v/>
      </c>
      <c r="K895" s="15">
        <f>IF($E895="","",IF($J895="","Lot not in stock",IF(AND($A895&lt;&gt;"",$J895&lt;$A895),"Expired on the day","OK")))</f>
        <v/>
      </c>
      <c r="L895" s="14">
        <f>IF(OR($E895="",'Lot trace'!$B$4=""),"",IF($E895='Lot trace'!$B$4,COUNTIF($E$3:$E895,'Lot trace'!$B$4),""))</f>
        <v/>
      </c>
    </row>
    <row r="896">
      <c r="A896" s="5" t="n"/>
      <c r="B896" s="4" t="n"/>
      <c r="C896" s="18" t="n"/>
      <c r="D896" s="4" t="n"/>
      <c r="E896" s="18" t="n"/>
      <c r="F896" s="4" t="n"/>
      <c r="G896" s="4" t="n"/>
      <c r="H896" s="15">
        <f>IF($D896="","",IFERROR(INDEX('Catalogue'!$B$3:$B$82,MATCH($D896,'Catalogue'!$A$3:$A$82,0)),""))</f>
        <v/>
      </c>
      <c r="I896" s="15">
        <f>IF($D896="","",IFERROR("Ø"&amp;INDEX('Catalogue'!$C$3:$C$82,MATCH($D896,'Catalogue'!$A$3:$A$82,0))&amp;" × "&amp;INDEX('Catalogue'!$D$3:$D$82,MATCH($D896,'Catalogue'!$A$3:$A$82,0)),""))</f>
        <v/>
      </c>
      <c r="J896" s="19">
        <f>IF($E896="","",IFERROR(INDEX('Stock by lot'!$G$3:$G$302,MATCH($E896,'Stock by lot'!$F$3:$F$302,0)),""))</f>
        <v/>
      </c>
      <c r="K896" s="15">
        <f>IF($E896="","",IF($J896="","Lot not in stock",IF(AND($A896&lt;&gt;"",$J896&lt;$A896),"Expired on the day","OK")))</f>
        <v/>
      </c>
      <c r="L896" s="14">
        <f>IF(OR($E896="",'Lot trace'!$B$4=""),"",IF($E896='Lot trace'!$B$4,COUNTIF($E$3:$E896,'Lot trace'!$B$4),""))</f>
        <v/>
      </c>
    </row>
    <row r="897">
      <c r="A897" s="5" t="n"/>
      <c r="B897" s="4" t="n"/>
      <c r="C897" s="18" t="n"/>
      <c r="D897" s="4" t="n"/>
      <c r="E897" s="18" t="n"/>
      <c r="F897" s="4" t="n"/>
      <c r="G897" s="4" t="n"/>
      <c r="H897" s="15">
        <f>IF($D897="","",IFERROR(INDEX('Catalogue'!$B$3:$B$82,MATCH($D897,'Catalogue'!$A$3:$A$82,0)),""))</f>
        <v/>
      </c>
      <c r="I897" s="15">
        <f>IF($D897="","",IFERROR("Ø"&amp;INDEX('Catalogue'!$C$3:$C$82,MATCH($D897,'Catalogue'!$A$3:$A$82,0))&amp;" × "&amp;INDEX('Catalogue'!$D$3:$D$82,MATCH($D897,'Catalogue'!$A$3:$A$82,0)),""))</f>
        <v/>
      </c>
      <c r="J897" s="19">
        <f>IF($E897="","",IFERROR(INDEX('Stock by lot'!$G$3:$G$302,MATCH($E897,'Stock by lot'!$F$3:$F$302,0)),""))</f>
        <v/>
      </c>
      <c r="K897" s="15">
        <f>IF($E897="","",IF($J897="","Lot not in stock",IF(AND($A897&lt;&gt;"",$J897&lt;$A897),"Expired on the day","OK")))</f>
        <v/>
      </c>
      <c r="L897" s="14">
        <f>IF(OR($E897="",'Lot trace'!$B$4=""),"",IF($E897='Lot trace'!$B$4,COUNTIF($E$3:$E897,'Lot trace'!$B$4),""))</f>
        <v/>
      </c>
    </row>
    <row r="898">
      <c r="A898" s="5" t="n"/>
      <c r="B898" s="4" t="n"/>
      <c r="C898" s="18" t="n"/>
      <c r="D898" s="4" t="n"/>
      <c r="E898" s="18" t="n"/>
      <c r="F898" s="4" t="n"/>
      <c r="G898" s="4" t="n"/>
      <c r="H898" s="15">
        <f>IF($D898="","",IFERROR(INDEX('Catalogue'!$B$3:$B$82,MATCH($D898,'Catalogue'!$A$3:$A$82,0)),""))</f>
        <v/>
      </c>
      <c r="I898" s="15">
        <f>IF($D898="","",IFERROR("Ø"&amp;INDEX('Catalogue'!$C$3:$C$82,MATCH($D898,'Catalogue'!$A$3:$A$82,0))&amp;" × "&amp;INDEX('Catalogue'!$D$3:$D$82,MATCH($D898,'Catalogue'!$A$3:$A$82,0)),""))</f>
        <v/>
      </c>
      <c r="J898" s="19">
        <f>IF($E898="","",IFERROR(INDEX('Stock by lot'!$G$3:$G$302,MATCH($E898,'Stock by lot'!$F$3:$F$302,0)),""))</f>
        <v/>
      </c>
      <c r="K898" s="15">
        <f>IF($E898="","",IF($J898="","Lot not in stock",IF(AND($A898&lt;&gt;"",$J898&lt;$A898),"Expired on the day","OK")))</f>
        <v/>
      </c>
      <c r="L898" s="14">
        <f>IF(OR($E898="",'Lot trace'!$B$4=""),"",IF($E898='Lot trace'!$B$4,COUNTIF($E$3:$E898,'Lot trace'!$B$4),""))</f>
        <v/>
      </c>
    </row>
    <row r="899">
      <c r="A899" s="5" t="n"/>
      <c r="B899" s="4" t="n"/>
      <c r="C899" s="18" t="n"/>
      <c r="D899" s="4" t="n"/>
      <c r="E899" s="18" t="n"/>
      <c r="F899" s="4" t="n"/>
      <c r="G899" s="4" t="n"/>
      <c r="H899" s="15">
        <f>IF($D899="","",IFERROR(INDEX('Catalogue'!$B$3:$B$82,MATCH($D899,'Catalogue'!$A$3:$A$82,0)),""))</f>
        <v/>
      </c>
      <c r="I899" s="15">
        <f>IF($D899="","",IFERROR("Ø"&amp;INDEX('Catalogue'!$C$3:$C$82,MATCH($D899,'Catalogue'!$A$3:$A$82,0))&amp;" × "&amp;INDEX('Catalogue'!$D$3:$D$82,MATCH($D899,'Catalogue'!$A$3:$A$82,0)),""))</f>
        <v/>
      </c>
      <c r="J899" s="19">
        <f>IF($E899="","",IFERROR(INDEX('Stock by lot'!$G$3:$G$302,MATCH($E899,'Stock by lot'!$F$3:$F$302,0)),""))</f>
        <v/>
      </c>
      <c r="K899" s="15">
        <f>IF($E899="","",IF($J899="","Lot not in stock",IF(AND($A899&lt;&gt;"",$J899&lt;$A899),"Expired on the day","OK")))</f>
        <v/>
      </c>
      <c r="L899" s="14">
        <f>IF(OR($E899="",'Lot trace'!$B$4=""),"",IF($E899='Lot trace'!$B$4,COUNTIF($E$3:$E899,'Lot trace'!$B$4),""))</f>
        <v/>
      </c>
    </row>
    <row r="900">
      <c r="A900" s="5" t="n"/>
      <c r="B900" s="4" t="n"/>
      <c r="C900" s="18" t="n"/>
      <c r="D900" s="4" t="n"/>
      <c r="E900" s="18" t="n"/>
      <c r="F900" s="4" t="n"/>
      <c r="G900" s="4" t="n"/>
      <c r="H900" s="15">
        <f>IF($D900="","",IFERROR(INDEX('Catalogue'!$B$3:$B$82,MATCH($D900,'Catalogue'!$A$3:$A$82,0)),""))</f>
        <v/>
      </c>
      <c r="I900" s="15">
        <f>IF($D900="","",IFERROR("Ø"&amp;INDEX('Catalogue'!$C$3:$C$82,MATCH($D900,'Catalogue'!$A$3:$A$82,0))&amp;" × "&amp;INDEX('Catalogue'!$D$3:$D$82,MATCH($D900,'Catalogue'!$A$3:$A$82,0)),""))</f>
        <v/>
      </c>
      <c r="J900" s="19">
        <f>IF($E900="","",IFERROR(INDEX('Stock by lot'!$G$3:$G$302,MATCH($E900,'Stock by lot'!$F$3:$F$302,0)),""))</f>
        <v/>
      </c>
      <c r="K900" s="15">
        <f>IF($E900="","",IF($J900="","Lot not in stock",IF(AND($A900&lt;&gt;"",$J900&lt;$A900),"Expired on the day","OK")))</f>
        <v/>
      </c>
      <c r="L900" s="14">
        <f>IF(OR($E900="",'Lot trace'!$B$4=""),"",IF($E900='Lot trace'!$B$4,COUNTIF($E$3:$E900,'Lot trace'!$B$4),""))</f>
        <v/>
      </c>
    </row>
    <row r="901">
      <c r="A901" s="5" t="n"/>
      <c r="B901" s="4" t="n"/>
      <c r="C901" s="18" t="n"/>
      <c r="D901" s="4" t="n"/>
      <c r="E901" s="18" t="n"/>
      <c r="F901" s="4" t="n"/>
      <c r="G901" s="4" t="n"/>
      <c r="H901" s="15">
        <f>IF($D901="","",IFERROR(INDEX('Catalogue'!$B$3:$B$82,MATCH($D901,'Catalogue'!$A$3:$A$82,0)),""))</f>
        <v/>
      </c>
      <c r="I901" s="15">
        <f>IF($D901="","",IFERROR("Ø"&amp;INDEX('Catalogue'!$C$3:$C$82,MATCH($D901,'Catalogue'!$A$3:$A$82,0))&amp;" × "&amp;INDEX('Catalogue'!$D$3:$D$82,MATCH($D901,'Catalogue'!$A$3:$A$82,0)),""))</f>
        <v/>
      </c>
      <c r="J901" s="19">
        <f>IF($E901="","",IFERROR(INDEX('Stock by lot'!$G$3:$G$302,MATCH($E901,'Stock by lot'!$F$3:$F$302,0)),""))</f>
        <v/>
      </c>
      <c r="K901" s="15">
        <f>IF($E901="","",IF($J901="","Lot not in stock",IF(AND($A901&lt;&gt;"",$J901&lt;$A901),"Expired on the day","OK")))</f>
        <v/>
      </c>
      <c r="L901" s="14">
        <f>IF(OR($E901="",'Lot trace'!$B$4=""),"",IF($E901='Lot trace'!$B$4,COUNTIF($E$3:$E901,'Lot trace'!$B$4),""))</f>
        <v/>
      </c>
    </row>
    <row r="902">
      <c r="A902" s="5" t="n"/>
      <c r="B902" s="4" t="n"/>
      <c r="C902" s="18" t="n"/>
      <c r="D902" s="4" t="n"/>
      <c r="E902" s="18" t="n"/>
      <c r="F902" s="4" t="n"/>
      <c r="G902" s="4" t="n"/>
      <c r="H902" s="15">
        <f>IF($D902="","",IFERROR(INDEX('Catalogue'!$B$3:$B$82,MATCH($D902,'Catalogue'!$A$3:$A$82,0)),""))</f>
        <v/>
      </c>
      <c r="I902" s="15">
        <f>IF($D902="","",IFERROR("Ø"&amp;INDEX('Catalogue'!$C$3:$C$82,MATCH($D902,'Catalogue'!$A$3:$A$82,0))&amp;" × "&amp;INDEX('Catalogue'!$D$3:$D$82,MATCH($D902,'Catalogue'!$A$3:$A$82,0)),""))</f>
        <v/>
      </c>
      <c r="J902" s="19">
        <f>IF($E902="","",IFERROR(INDEX('Stock by lot'!$G$3:$G$302,MATCH($E902,'Stock by lot'!$F$3:$F$302,0)),""))</f>
        <v/>
      </c>
      <c r="K902" s="15">
        <f>IF($E902="","",IF($J902="","Lot not in stock",IF(AND($A902&lt;&gt;"",$J902&lt;$A902),"Expired on the day","OK")))</f>
        <v/>
      </c>
      <c r="L902" s="14">
        <f>IF(OR($E902="",'Lot trace'!$B$4=""),"",IF($E902='Lot trace'!$B$4,COUNTIF($E$3:$E902,'Lot trace'!$B$4),""))</f>
        <v/>
      </c>
    </row>
    <row r="903">
      <c r="A903" s="5" t="n"/>
      <c r="B903" s="4" t="n"/>
      <c r="C903" s="18" t="n"/>
      <c r="D903" s="4" t="n"/>
      <c r="E903" s="18" t="n"/>
      <c r="F903" s="4" t="n"/>
      <c r="G903" s="4" t="n"/>
      <c r="H903" s="15">
        <f>IF($D903="","",IFERROR(INDEX('Catalogue'!$B$3:$B$82,MATCH($D903,'Catalogue'!$A$3:$A$82,0)),""))</f>
        <v/>
      </c>
      <c r="I903" s="15">
        <f>IF($D903="","",IFERROR("Ø"&amp;INDEX('Catalogue'!$C$3:$C$82,MATCH($D903,'Catalogue'!$A$3:$A$82,0))&amp;" × "&amp;INDEX('Catalogue'!$D$3:$D$82,MATCH($D903,'Catalogue'!$A$3:$A$82,0)),""))</f>
        <v/>
      </c>
      <c r="J903" s="19">
        <f>IF($E903="","",IFERROR(INDEX('Stock by lot'!$G$3:$G$302,MATCH($E903,'Stock by lot'!$F$3:$F$302,0)),""))</f>
        <v/>
      </c>
      <c r="K903" s="15">
        <f>IF($E903="","",IF($J903="","Lot not in stock",IF(AND($A903&lt;&gt;"",$J903&lt;$A903),"Expired on the day","OK")))</f>
        <v/>
      </c>
      <c r="L903" s="14">
        <f>IF(OR($E903="",'Lot trace'!$B$4=""),"",IF($E903='Lot trace'!$B$4,COUNTIF($E$3:$E903,'Lot trace'!$B$4),""))</f>
        <v/>
      </c>
    </row>
    <row r="904">
      <c r="A904" s="5" t="n"/>
      <c r="B904" s="4" t="n"/>
      <c r="C904" s="18" t="n"/>
      <c r="D904" s="4" t="n"/>
      <c r="E904" s="18" t="n"/>
      <c r="F904" s="4" t="n"/>
      <c r="G904" s="4" t="n"/>
      <c r="H904" s="15">
        <f>IF($D904="","",IFERROR(INDEX('Catalogue'!$B$3:$B$82,MATCH($D904,'Catalogue'!$A$3:$A$82,0)),""))</f>
        <v/>
      </c>
      <c r="I904" s="15">
        <f>IF($D904="","",IFERROR("Ø"&amp;INDEX('Catalogue'!$C$3:$C$82,MATCH($D904,'Catalogue'!$A$3:$A$82,0))&amp;" × "&amp;INDEX('Catalogue'!$D$3:$D$82,MATCH($D904,'Catalogue'!$A$3:$A$82,0)),""))</f>
        <v/>
      </c>
      <c r="J904" s="19">
        <f>IF($E904="","",IFERROR(INDEX('Stock by lot'!$G$3:$G$302,MATCH($E904,'Stock by lot'!$F$3:$F$302,0)),""))</f>
        <v/>
      </c>
      <c r="K904" s="15">
        <f>IF($E904="","",IF($J904="","Lot not in stock",IF(AND($A904&lt;&gt;"",$J904&lt;$A904),"Expired on the day","OK")))</f>
        <v/>
      </c>
      <c r="L904" s="14">
        <f>IF(OR($E904="",'Lot trace'!$B$4=""),"",IF($E904='Lot trace'!$B$4,COUNTIF($E$3:$E904,'Lot trace'!$B$4),""))</f>
        <v/>
      </c>
    </row>
    <row r="905">
      <c r="A905" s="5" t="n"/>
      <c r="B905" s="4" t="n"/>
      <c r="C905" s="18" t="n"/>
      <c r="D905" s="4" t="n"/>
      <c r="E905" s="18" t="n"/>
      <c r="F905" s="4" t="n"/>
      <c r="G905" s="4" t="n"/>
      <c r="H905" s="15">
        <f>IF($D905="","",IFERROR(INDEX('Catalogue'!$B$3:$B$82,MATCH($D905,'Catalogue'!$A$3:$A$82,0)),""))</f>
        <v/>
      </c>
      <c r="I905" s="15">
        <f>IF($D905="","",IFERROR("Ø"&amp;INDEX('Catalogue'!$C$3:$C$82,MATCH($D905,'Catalogue'!$A$3:$A$82,0))&amp;" × "&amp;INDEX('Catalogue'!$D$3:$D$82,MATCH($D905,'Catalogue'!$A$3:$A$82,0)),""))</f>
        <v/>
      </c>
      <c r="J905" s="19">
        <f>IF($E905="","",IFERROR(INDEX('Stock by lot'!$G$3:$G$302,MATCH($E905,'Stock by lot'!$F$3:$F$302,0)),""))</f>
        <v/>
      </c>
      <c r="K905" s="15">
        <f>IF($E905="","",IF($J905="","Lot not in stock",IF(AND($A905&lt;&gt;"",$J905&lt;$A905),"Expired on the day","OK")))</f>
        <v/>
      </c>
      <c r="L905" s="14">
        <f>IF(OR($E905="",'Lot trace'!$B$4=""),"",IF($E905='Lot trace'!$B$4,COUNTIF($E$3:$E905,'Lot trace'!$B$4),""))</f>
        <v/>
      </c>
    </row>
    <row r="906">
      <c r="A906" s="5" t="n"/>
      <c r="B906" s="4" t="n"/>
      <c r="C906" s="18" t="n"/>
      <c r="D906" s="4" t="n"/>
      <c r="E906" s="18" t="n"/>
      <c r="F906" s="4" t="n"/>
      <c r="G906" s="4" t="n"/>
      <c r="H906" s="15">
        <f>IF($D906="","",IFERROR(INDEX('Catalogue'!$B$3:$B$82,MATCH($D906,'Catalogue'!$A$3:$A$82,0)),""))</f>
        <v/>
      </c>
      <c r="I906" s="15">
        <f>IF($D906="","",IFERROR("Ø"&amp;INDEX('Catalogue'!$C$3:$C$82,MATCH($D906,'Catalogue'!$A$3:$A$82,0))&amp;" × "&amp;INDEX('Catalogue'!$D$3:$D$82,MATCH($D906,'Catalogue'!$A$3:$A$82,0)),""))</f>
        <v/>
      </c>
      <c r="J906" s="19">
        <f>IF($E906="","",IFERROR(INDEX('Stock by lot'!$G$3:$G$302,MATCH($E906,'Stock by lot'!$F$3:$F$302,0)),""))</f>
        <v/>
      </c>
      <c r="K906" s="15">
        <f>IF($E906="","",IF($J906="","Lot not in stock",IF(AND($A906&lt;&gt;"",$J906&lt;$A906),"Expired on the day","OK")))</f>
        <v/>
      </c>
      <c r="L906" s="14">
        <f>IF(OR($E906="",'Lot trace'!$B$4=""),"",IF($E906='Lot trace'!$B$4,COUNTIF($E$3:$E906,'Lot trace'!$B$4),""))</f>
        <v/>
      </c>
    </row>
    <row r="907">
      <c r="A907" s="5" t="n"/>
      <c r="B907" s="4" t="n"/>
      <c r="C907" s="18" t="n"/>
      <c r="D907" s="4" t="n"/>
      <c r="E907" s="18" t="n"/>
      <c r="F907" s="4" t="n"/>
      <c r="G907" s="4" t="n"/>
      <c r="H907" s="15">
        <f>IF($D907="","",IFERROR(INDEX('Catalogue'!$B$3:$B$82,MATCH($D907,'Catalogue'!$A$3:$A$82,0)),""))</f>
        <v/>
      </c>
      <c r="I907" s="15">
        <f>IF($D907="","",IFERROR("Ø"&amp;INDEX('Catalogue'!$C$3:$C$82,MATCH($D907,'Catalogue'!$A$3:$A$82,0))&amp;" × "&amp;INDEX('Catalogue'!$D$3:$D$82,MATCH($D907,'Catalogue'!$A$3:$A$82,0)),""))</f>
        <v/>
      </c>
      <c r="J907" s="19">
        <f>IF($E907="","",IFERROR(INDEX('Stock by lot'!$G$3:$G$302,MATCH($E907,'Stock by lot'!$F$3:$F$302,0)),""))</f>
        <v/>
      </c>
      <c r="K907" s="15">
        <f>IF($E907="","",IF($J907="","Lot not in stock",IF(AND($A907&lt;&gt;"",$J907&lt;$A907),"Expired on the day","OK")))</f>
        <v/>
      </c>
      <c r="L907" s="14">
        <f>IF(OR($E907="",'Lot trace'!$B$4=""),"",IF($E907='Lot trace'!$B$4,COUNTIF($E$3:$E907,'Lot trace'!$B$4),""))</f>
        <v/>
      </c>
    </row>
    <row r="908">
      <c r="A908" s="5" t="n"/>
      <c r="B908" s="4" t="n"/>
      <c r="C908" s="18" t="n"/>
      <c r="D908" s="4" t="n"/>
      <c r="E908" s="18" t="n"/>
      <c r="F908" s="4" t="n"/>
      <c r="G908" s="4" t="n"/>
      <c r="H908" s="15">
        <f>IF($D908="","",IFERROR(INDEX('Catalogue'!$B$3:$B$82,MATCH($D908,'Catalogue'!$A$3:$A$82,0)),""))</f>
        <v/>
      </c>
      <c r="I908" s="15">
        <f>IF($D908="","",IFERROR("Ø"&amp;INDEX('Catalogue'!$C$3:$C$82,MATCH($D908,'Catalogue'!$A$3:$A$82,0))&amp;" × "&amp;INDEX('Catalogue'!$D$3:$D$82,MATCH($D908,'Catalogue'!$A$3:$A$82,0)),""))</f>
        <v/>
      </c>
      <c r="J908" s="19">
        <f>IF($E908="","",IFERROR(INDEX('Stock by lot'!$G$3:$G$302,MATCH($E908,'Stock by lot'!$F$3:$F$302,0)),""))</f>
        <v/>
      </c>
      <c r="K908" s="15">
        <f>IF($E908="","",IF($J908="","Lot not in stock",IF(AND($A908&lt;&gt;"",$J908&lt;$A908),"Expired on the day","OK")))</f>
        <v/>
      </c>
      <c r="L908" s="14">
        <f>IF(OR($E908="",'Lot trace'!$B$4=""),"",IF($E908='Lot trace'!$B$4,COUNTIF($E$3:$E908,'Lot trace'!$B$4),""))</f>
        <v/>
      </c>
    </row>
    <row r="909">
      <c r="A909" s="5" t="n"/>
      <c r="B909" s="4" t="n"/>
      <c r="C909" s="18" t="n"/>
      <c r="D909" s="4" t="n"/>
      <c r="E909" s="18" t="n"/>
      <c r="F909" s="4" t="n"/>
      <c r="G909" s="4" t="n"/>
      <c r="H909" s="15">
        <f>IF($D909="","",IFERROR(INDEX('Catalogue'!$B$3:$B$82,MATCH($D909,'Catalogue'!$A$3:$A$82,0)),""))</f>
        <v/>
      </c>
      <c r="I909" s="15">
        <f>IF($D909="","",IFERROR("Ø"&amp;INDEX('Catalogue'!$C$3:$C$82,MATCH($D909,'Catalogue'!$A$3:$A$82,0))&amp;" × "&amp;INDEX('Catalogue'!$D$3:$D$82,MATCH($D909,'Catalogue'!$A$3:$A$82,0)),""))</f>
        <v/>
      </c>
      <c r="J909" s="19">
        <f>IF($E909="","",IFERROR(INDEX('Stock by lot'!$G$3:$G$302,MATCH($E909,'Stock by lot'!$F$3:$F$302,0)),""))</f>
        <v/>
      </c>
      <c r="K909" s="15">
        <f>IF($E909="","",IF($J909="","Lot not in stock",IF(AND($A909&lt;&gt;"",$J909&lt;$A909),"Expired on the day","OK")))</f>
        <v/>
      </c>
      <c r="L909" s="14">
        <f>IF(OR($E909="",'Lot trace'!$B$4=""),"",IF($E909='Lot trace'!$B$4,COUNTIF($E$3:$E909,'Lot trace'!$B$4),""))</f>
        <v/>
      </c>
    </row>
    <row r="910">
      <c r="A910" s="5" t="n"/>
      <c r="B910" s="4" t="n"/>
      <c r="C910" s="18" t="n"/>
      <c r="D910" s="4" t="n"/>
      <c r="E910" s="18" t="n"/>
      <c r="F910" s="4" t="n"/>
      <c r="G910" s="4" t="n"/>
      <c r="H910" s="15">
        <f>IF($D910="","",IFERROR(INDEX('Catalogue'!$B$3:$B$82,MATCH($D910,'Catalogue'!$A$3:$A$82,0)),""))</f>
        <v/>
      </c>
      <c r="I910" s="15">
        <f>IF($D910="","",IFERROR("Ø"&amp;INDEX('Catalogue'!$C$3:$C$82,MATCH($D910,'Catalogue'!$A$3:$A$82,0))&amp;" × "&amp;INDEX('Catalogue'!$D$3:$D$82,MATCH($D910,'Catalogue'!$A$3:$A$82,0)),""))</f>
        <v/>
      </c>
      <c r="J910" s="19">
        <f>IF($E910="","",IFERROR(INDEX('Stock by lot'!$G$3:$G$302,MATCH($E910,'Stock by lot'!$F$3:$F$302,0)),""))</f>
        <v/>
      </c>
      <c r="K910" s="15">
        <f>IF($E910="","",IF($J910="","Lot not in stock",IF(AND($A910&lt;&gt;"",$J910&lt;$A910),"Expired on the day","OK")))</f>
        <v/>
      </c>
      <c r="L910" s="14">
        <f>IF(OR($E910="",'Lot trace'!$B$4=""),"",IF($E910='Lot trace'!$B$4,COUNTIF($E$3:$E910,'Lot trace'!$B$4),""))</f>
        <v/>
      </c>
    </row>
    <row r="911">
      <c r="A911" s="5" t="n"/>
      <c r="B911" s="4" t="n"/>
      <c r="C911" s="18" t="n"/>
      <c r="D911" s="4" t="n"/>
      <c r="E911" s="18" t="n"/>
      <c r="F911" s="4" t="n"/>
      <c r="G911" s="4" t="n"/>
      <c r="H911" s="15">
        <f>IF($D911="","",IFERROR(INDEX('Catalogue'!$B$3:$B$82,MATCH($D911,'Catalogue'!$A$3:$A$82,0)),""))</f>
        <v/>
      </c>
      <c r="I911" s="15">
        <f>IF($D911="","",IFERROR("Ø"&amp;INDEX('Catalogue'!$C$3:$C$82,MATCH($D911,'Catalogue'!$A$3:$A$82,0))&amp;" × "&amp;INDEX('Catalogue'!$D$3:$D$82,MATCH($D911,'Catalogue'!$A$3:$A$82,0)),""))</f>
        <v/>
      </c>
      <c r="J911" s="19">
        <f>IF($E911="","",IFERROR(INDEX('Stock by lot'!$G$3:$G$302,MATCH($E911,'Stock by lot'!$F$3:$F$302,0)),""))</f>
        <v/>
      </c>
      <c r="K911" s="15">
        <f>IF($E911="","",IF($J911="","Lot not in stock",IF(AND($A911&lt;&gt;"",$J911&lt;$A911),"Expired on the day","OK")))</f>
        <v/>
      </c>
      <c r="L911" s="14">
        <f>IF(OR($E911="",'Lot trace'!$B$4=""),"",IF($E911='Lot trace'!$B$4,COUNTIF($E$3:$E911,'Lot trace'!$B$4),""))</f>
        <v/>
      </c>
    </row>
    <row r="912">
      <c r="A912" s="5" t="n"/>
      <c r="B912" s="4" t="n"/>
      <c r="C912" s="18" t="n"/>
      <c r="D912" s="4" t="n"/>
      <c r="E912" s="18" t="n"/>
      <c r="F912" s="4" t="n"/>
      <c r="G912" s="4" t="n"/>
      <c r="H912" s="15">
        <f>IF($D912="","",IFERROR(INDEX('Catalogue'!$B$3:$B$82,MATCH($D912,'Catalogue'!$A$3:$A$82,0)),""))</f>
        <v/>
      </c>
      <c r="I912" s="15">
        <f>IF($D912="","",IFERROR("Ø"&amp;INDEX('Catalogue'!$C$3:$C$82,MATCH($D912,'Catalogue'!$A$3:$A$82,0))&amp;" × "&amp;INDEX('Catalogue'!$D$3:$D$82,MATCH($D912,'Catalogue'!$A$3:$A$82,0)),""))</f>
        <v/>
      </c>
      <c r="J912" s="19">
        <f>IF($E912="","",IFERROR(INDEX('Stock by lot'!$G$3:$G$302,MATCH($E912,'Stock by lot'!$F$3:$F$302,0)),""))</f>
        <v/>
      </c>
      <c r="K912" s="15">
        <f>IF($E912="","",IF($J912="","Lot not in stock",IF(AND($A912&lt;&gt;"",$J912&lt;$A912),"Expired on the day","OK")))</f>
        <v/>
      </c>
      <c r="L912" s="14">
        <f>IF(OR($E912="",'Lot trace'!$B$4=""),"",IF($E912='Lot trace'!$B$4,COUNTIF($E$3:$E912,'Lot trace'!$B$4),""))</f>
        <v/>
      </c>
    </row>
    <row r="913">
      <c r="A913" s="5" t="n"/>
      <c r="B913" s="4" t="n"/>
      <c r="C913" s="18" t="n"/>
      <c r="D913" s="4" t="n"/>
      <c r="E913" s="18" t="n"/>
      <c r="F913" s="4" t="n"/>
      <c r="G913" s="4" t="n"/>
      <c r="H913" s="15">
        <f>IF($D913="","",IFERROR(INDEX('Catalogue'!$B$3:$B$82,MATCH($D913,'Catalogue'!$A$3:$A$82,0)),""))</f>
        <v/>
      </c>
      <c r="I913" s="15">
        <f>IF($D913="","",IFERROR("Ø"&amp;INDEX('Catalogue'!$C$3:$C$82,MATCH($D913,'Catalogue'!$A$3:$A$82,0))&amp;" × "&amp;INDEX('Catalogue'!$D$3:$D$82,MATCH($D913,'Catalogue'!$A$3:$A$82,0)),""))</f>
        <v/>
      </c>
      <c r="J913" s="19">
        <f>IF($E913="","",IFERROR(INDEX('Stock by lot'!$G$3:$G$302,MATCH($E913,'Stock by lot'!$F$3:$F$302,0)),""))</f>
        <v/>
      </c>
      <c r="K913" s="15">
        <f>IF($E913="","",IF($J913="","Lot not in stock",IF(AND($A913&lt;&gt;"",$J913&lt;$A913),"Expired on the day","OK")))</f>
        <v/>
      </c>
      <c r="L913" s="14">
        <f>IF(OR($E913="",'Lot trace'!$B$4=""),"",IF($E913='Lot trace'!$B$4,COUNTIF($E$3:$E913,'Lot trace'!$B$4),""))</f>
        <v/>
      </c>
    </row>
    <row r="914">
      <c r="A914" s="5" t="n"/>
      <c r="B914" s="4" t="n"/>
      <c r="C914" s="18" t="n"/>
      <c r="D914" s="4" t="n"/>
      <c r="E914" s="18" t="n"/>
      <c r="F914" s="4" t="n"/>
      <c r="G914" s="4" t="n"/>
      <c r="H914" s="15">
        <f>IF($D914="","",IFERROR(INDEX('Catalogue'!$B$3:$B$82,MATCH($D914,'Catalogue'!$A$3:$A$82,0)),""))</f>
        <v/>
      </c>
      <c r="I914" s="15">
        <f>IF($D914="","",IFERROR("Ø"&amp;INDEX('Catalogue'!$C$3:$C$82,MATCH($D914,'Catalogue'!$A$3:$A$82,0))&amp;" × "&amp;INDEX('Catalogue'!$D$3:$D$82,MATCH($D914,'Catalogue'!$A$3:$A$82,0)),""))</f>
        <v/>
      </c>
      <c r="J914" s="19">
        <f>IF($E914="","",IFERROR(INDEX('Stock by lot'!$G$3:$G$302,MATCH($E914,'Stock by lot'!$F$3:$F$302,0)),""))</f>
        <v/>
      </c>
      <c r="K914" s="15">
        <f>IF($E914="","",IF($J914="","Lot not in stock",IF(AND($A914&lt;&gt;"",$J914&lt;$A914),"Expired on the day","OK")))</f>
        <v/>
      </c>
      <c r="L914" s="14">
        <f>IF(OR($E914="",'Lot trace'!$B$4=""),"",IF($E914='Lot trace'!$B$4,COUNTIF($E$3:$E914,'Lot trace'!$B$4),""))</f>
        <v/>
      </c>
    </row>
    <row r="915">
      <c r="A915" s="5" t="n"/>
      <c r="B915" s="4" t="n"/>
      <c r="C915" s="18" t="n"/>
      <c r="D915" s="4" t="n"/>
      <c r="E915" s="18" t="n"/>
      <c r="F915" s="4" t="n"/>
      <c r="G915" s="4" t="n"/>
      <c r="H915" s="15">
        <f>IF($D915="","",IFERROR(INDEX('Catalogue'!$B$3:$B$82,MATCH($D915,'Catalogue'!$A$3:$A$82,0)),""))</f>
        <v/>
      </c>
      <c r="I915" s="15">
        <f>IF($D915="","",IFERROR("Ø"&amp;INDEX('Catalogue'!$C$3:$C$82,MATCH($D915,'Catalogue'!$A$3:$A$82,0))&amp;" × "&amp;INDEX('Catalogue'!$D$3:$D$82,MATCH($D915,'Catalogue'!$A$3:$A$82,0)),""))</f>
        <v/>
      </c>
      <c r="J915" s="19">
        <f>IF($E915="","",IFERROR(INDEX('Stock by lot'!$G$3:$G$302,MATCH($E915,'Stock by lot'!$F$3:$F$302,0)),""))</f>
        <v/>
      </c>
      <c r="K915" s="15">
        <f>IF($E915="","",IF($J915="","Lot not in stock",IF(AND($A915&lt;&gt;"",$J915&lt;$A915),"Expired on the day","OK")))</f>
        <v/>
      </c>
      <c r="L915" s="14">
        <f>IF(OR($E915="",'Lot trace'!$B$4=""),"",IF($E915='Lot trace'!$B$4,COUNTIF($E$3:$E915,'Lot trace'!$B$4),""))</f>
        <v/>
      </c>
    </row>
    <row r="916">
      <c r="A916" s="5" t="n"/>
      <c r="B916" s="4" t="n"/>
      <c r="C916" s="18" t="n"/>
      <c r="D916" s="4" t="n"/>
      <c r="E916" s="18" t="n"/>
      <c r="F916" s="4" t="n"/>
      <c r="G916" s="4" t="n"/>
      <c r="H916" s="15">
        <f>IF($D916="","",IFERROR(INDEX('Catalogue'!$B$3:$B$82,MATCH($D916,'Catalogue'!$A$3:$A$82,0)),""))</f>
        <v/>
      </c>
      <c r="I916" s="15">
        <f>IF($D916="","",IFERROR("Ø"&amp;INDEX('Catalogue'!$C$3:$C$82,MATCH($D916,'Catalogue'!$A$3:$A$82,0))&amp;" × "&amp;INDEX('Catalogue'!$D$3:$D$82,MATCH($D916,'Catalogue'!$A$3:$A$82,0)),""))</f>
        <v/>
      </c>
      <c r="J916" s="19">
        <f>IF($E916="","",IFERROR(INDEX('Stock by lot'!$G$3:$G$302,MATCH($E916,'Stock by lot'!$F$3:$F$302,0)),""))</f>
        <v/>
      </c>
      <c r="K916" s="15">
        <f>IF($E916="","",IF($J916="","Lot not in stock",IF(AND($A916&lt;&gt;"",$J916&lt;$A916),"Expired on the day","OK")))</f>
        <v/>
      </c>
      <c r="L916" s="14">
        <f>IF(OR($E916="",'Lot trace'!$B$4=""),"",IF($E916='Lot trace'!$B$4,COUNTIF($E$3:$E916,'Lot trace'!$B$4),""))</f>
        <v/>
      </c>
    </row>
    <row r="917">
      <c r="A917" s="5" t="n"/>
      <c r="B917" s="4" t="n"/>
      <c r="C917" s="18" t="n"/>
      <c r="D917" s="4" t="n"/>
      <c r="E917" s="18" t="n"/>
      <c r="F917" s="4" t="n"/>
      <c r="G917" s="4" t="n"/>
      <c r="H917" s="15">
        <f>IF($D917="","",IFERROR(INDEX('Catalogue'!$B$3:$B$82,MATCH($D917,'Catalogue'!$A$3:$A$82,0)),""))</f>
        <v/>
      </c>
      <c r="I917" s="15">
        <f>IF($D917="","",IFERROR("Ø"&amp;INDEX('Catalogue'!$C$3:$C$82,MATCH($D917,'Catalogue'!$A$3:$A$82,0))&amp;" × "&amp;INDEX('Catalogue'!$D$3:$D$82,MATCH($D917,'Catalogue'!$A$3:$A$82,0)),""))</f>
        <v/>
      </c>
      <c r="J917" s="19">
        <f>IF($E917="","",IFERROR(INDEX('Stock by lot'!$G$3:$G$302,MATCH($E917,'Stock by lot'!$F$3:$F$302,0)),""))</f>
        <v/>
      </c>
      <c r="K917" s="15">
        <f>IF($E917="","",IF($J917="","Lot not in stock",IF(AND($A917&lt;&gt;"",$J917&lt;$A917),"Expired on the day","OK")))</f>
        <v/>
      </c>
      <c r="L917" s="14">
        <f>IF(OR($E917="",'Lot trace'!$B$4=""),"",IF($E917='Lot trace'!$B$4,COUNTIF($E$3:$E917,'Lot trace'!$B$4),""))</f>
        <v/>
      </c>
    </row>
    <row r="918">
      <c r="A918" s="5" t="n"/>
      <c r="B918" s="4" t="n"/>
      <c r="C918" s="18" t="n"/>
      <c r="D918" s="4" t="n"/>
      <c r="E918" s="18" t="n"/>
      <c r="F918" s="4" t="n"/>
      <c r="G918" s="4" t="n"/>
      <c r="H918" s="15">
        <f>IF($D918="","",IFERROR(INDEX('Catalogue'!$B$3:$B$82,MATCH($D918,'Catalogue'!$A$3:$A$82,0)),""))</f>
        <v/>
      </c>
      <c r="I918" s="15">
        <f>IF($D918="","",IFERROR("Ø"&amp;INDEX('Catalogue'!$C$3:$C$82,MATCH($D918,'Catalogue'!$A$3:$A$82,0))&amp;" × "&amp;INDEX('Catalogue'!$D$3:$D$82,MATCH($D918,'Catalogue'!$A$3:$A$82,0)),""))</f>
        <v/>
      </c>
      <c r="J918" s="19">
        <f>IF($E918="","",IFERROR(INDEX('Stock by lot'!$G$3:$G$302,MATCH($E918,'Stock by lot'!$F$3:$F$302,0)),""))</f>
        <v/>
      </c>
      <c r="K918" s="15">
        <f>IF($E918="","",IF($J918="","Lot not in stock",IF(AND($A918&lt;&gt;"",$J918&lt;$A918),"Expired on the day","OK")))</f>
        <v/>
      </c>
      <c r="L918" s="14">
        <f>IF(OR($E918="",'Lot trace'!$B$4=""),"",IF($E918='Lot trace'!$B$4,COUNTIF($E$3:$E918,'Lot trace'!$B$4),""))</f>
        <v/>
      </c>
    </row>
    <row r="919">
      <c r="A919" s="5" t="n"/>
      <c r="B919" s="4" t="n"/>
      <c r="C919" s="18" t="n"/>
      <c r="D919" s="4" t="n"/>
      <c r="E919" s="18" t="n"/>
      <c r="F919" s="4" t="n"/>
      <c r="G919" s="4" t="n"/>
      <c r="H919" s="15">
        <f>IF($D919="","",IFERROR(INDEX('Catalogue'!$B$3:$B$82,MATCH($D919,'Catalogue'!$A$3:$A$82,0)),""))</f>
        <v/>
      </c>
      <c r="I919" s="15">
        <f>IF($D919="","",IFERROR("Ø"&amp;INDEX('Catalogue'!$C$3:$C$82,MATCH($D919,'Catalogue'!$A$3:$A$82,0))&amp;" × "&amp;INDEX('Catalogue'!$D$3:$D$82,MATCH($D919,'Catalogue'!$A$3:$A$82,0)),""))</f>
        <v/>
      </c>
      <c r="J919" s="19">
        <f>IF($E919="","",IFERROR(INDEX('Stock by lot'!$G$3:$G$302,MATCH($E919,'Stock by lot'!$F$3:$F$302,0)),""))</f>
        <v/>
      </c>
      <c r="K919" s="15">
        <f>IF($E919="","",IF($J919="","Lot not in stock",IF(AND($A919&lt;&gt;"",$J919&lt;$A919),"Expired on the day","OK")))</f>
        <v/>
      </c>
      <c r="L919" s="14">
        <f>IF(OR($E919="",'Lot trace'!$B$4=""),"",IF($E919='Lot trace'!$B$4,COUNTIF($E$3:$E919,'Lot trace'!$B$4),""))</f>
        <v/>
      </c>
    </row>
    <row r="920">
      <c r="A920" s="5" t="n"/>
      <c r="B920" s="4" t="n"/>
      <c r="C920" s="18" t="n"/>
      <c r="D920" s="4" t="n"/>
      <c r="E920" s="18" t="n"/>
      <c r="F920" s="4" t="n"/>
      <c r="G920" s="4" t="n"/>
      <c r="H920" s="15">
        <f>IF($D920="","",IFERROR(INDEX('Catalogue'!$B$3:$B$82,MATCH($D920,'Catalogue'!$A$3:$A$82,0)),""))</f>
        <v/>
      </c>
      <c r="I920" s="15">
        <f>IF($D920="","",IFERROR("Ø"&amp;INDEX('Catalogue'!$C$3:$C$82,MATCH($D920,'Catalogue'!$A$3:$A$82,0))&amp;" × "&amp;INDEX('Catalogue'!$D$3:$D$82,MATCH($D920,'Catalogue'!$A$3:$A$82,0)),""))</f>
        <v/>
      </c>
      <c r="J920" s="19">
        <f>IF($E920="","",IFERROR(INDEX('Stock by lot'!$G$3:$G$302,MATCH($E920,'Stock by lot'!$F$3:$F$302,0)),""))</f>
        <v/>
      </c>
      <c r="K920" s="15">
        <f>IF($E920="","",IF($J920="","Lot not in stock",IF(AND($A920&lt;&gt;"",$J920&lt;$A920),"Expired on the day","OK")))</f>
        <v/>
      </c>
      <c r="L920" s="14">
        <f>IF(OR($E920="",'Lot trace'!$B$4=""),"",IF($E920='Lot trace'!$B$4,COUNTIF($E$3:$E920,'Lot trace'!$B$4),""))</f>
        <v/>
      </c>
    </row>
    <row r="921">
      <c r="A921" s="5" t="n"/>
      <c r="B921" s="4" t="n"/>
      <c r="C921" s="18" t="n"/>
      <c r="D921" s="4" t="n"/>
      <c r="E921" s="18" t="n"/>
      <c r="F921" s="4" t="n"/>
      <c r="G921" s="4" t="n"/>
      <c r="H921" s="15">
        <f>IF($D921="","",IFERROR(INDEX('Catalogue'!$B$3:$B$82,MATCH($D921,'Catalogue'!$A$3:$A$82,0)),""))</f>
        <v/>
      </c>
      <c r="I921" s="15">
        <f>IF($D921="","",IFERROR("Ø"&amp;INDEX('Catalogue'!$C$3:$C$82,MATCH($D921,'Catalogue'!$A$3:$A$82,0))&amp;" × "&amp;INDEX('Catalogue'!$D$3:$D$82,MATCH($D921,'Catalogue'!$A$3:$A$82,0)),""))</f>
        <v/>
      </c>
      <c r="J921" s="19">
        <f>IF($E921="","",IFERROR(INDEX('Stock by lot'!$G$3:$G$302,MATCH($E921,'Stock by lot'!$F$3:$F$302,0)),""))</f>
        <v/>
      </c>
      <c r="K921" s="15">
        <f>IF($E921="","",IF($J921="","Lot not in stock",IF(AND($A921&lt;&gt;"",$J921&lt;$A921),"Expired on the day","OK")))</f>
        <v/>
      </c>
      <c r="L921" s="14">
        <f>IF(OR($E921="",'Lot trace'!$B$4=""),"",IF($E921='Lot trace'!$B$4,COUNTIF($E$3:$E921,'Lot trace'!$B$4),""))</f>
        <v/>
      </c>
    </row>
    <row r="922">
      <c r="A922" s="5" t="n"/>
      <c r="B922" s="4" t="n"/>
      <c r="C922" s="18" t="n"/>
      <c r="D922" s="4" t="n"/>
      <c r="E922" s="18" t="n"/>
      <c r="F922" s="4" t="n"/>
      <c r="G922" s="4" t="n"/>
      <c r="H922" s="15">
        <f>IF($D922="","",IFERROR(INDEX('Catalogue'!$B$3:$B$82,MATCH($D922,'Catalogue'!$A$3:$A$82,0)),""))</f>
        <v/>
      </c>
      <c r="I922" s="15">
        <f>IF($D922="","",IFERROR("Ø"&amp;INDEX('Catalogue'!$C$3:$C$82,MATCH($D922,'Catalogue'!$A$3:$A$82,0))&amp;" × "&amp;INDEX('Catalogue'!$D$3:$D$82,MATCH($D922,'Catalogue'!$A$3:$A$82,0)),""))</f>
        <v/>
      </c>
      <c r="J922" s="19">
        <f>IF($E922="","",IFERROR(INDEX('Stock by lot'!$G$3:$G$302,MATCH($E922,'Stock by lot'!$F$3:$F$302,0)),""))</f>
        <v/>
      </c>
      <c r="K922" s="15">
        <f>IF($E922="","",IF($J922="","Lot not in stock",IF(AND($A922&lt;&gt;"",$J922&lt;$A922),"Expired on the day","OK")))</f>
        <v/>
      </c>
      <c r="L922" s="14">
        <f>IF(OR($E922="",'Lot trace'!$B$4=""),"",IF($E922='Lot trace'!$B$4,COUNTIF($E$3:$E922,'Lot trace'!$B$4),""))</f>
        <v/>
      </c>
    </row>
    <row r="923">
      <c r="A923" s="5" t="n"/>
      <c r="B923" s="4" t="n"/>
      <c r="C923" s="18" t="n"/>
      <c r="D923" s="4" t="n"/>
      <c r="E923" s="18" t="n"/>
      <c r="F923" s="4" t="n"/>
      <c r="G923" s="4" t="n"/>
      <c r="H923" s="15">
        <f>IF($D923="","",IFERROR(INDEX('Catalogue'!$B$3:$B$82,MATCH($D923,'Catalogue'!$A$3:$A$82,0)),""))</f>
        <v/>
      </c>
      <c r="I923" s="15">
        <f>IF($D923="","",IFERROR("Ø"&amp;INDEX('Catalogue'!$C$3:$C$82,MATCH($D923,'Catalogue'!$A$3:$A$82,0))&amp;" × "&amp;INDEX('Catalogue'!$D$3:$D$82,MATCH($D923,'Catalogue'!$A$3:$A$82,0)),""))</f>
        <v/>
      </c>
      <c r="J923" s="19">
        <f>IF($E923="","",IFERROR(INDEX('Stock by lot'!$G$3:$G$302,MATCH($E923,'Stock by lot'!$F$3:$F$302,0)),""))</f>
        <v/>
      </c>
      <c r="K923" s="15">
        <f>IF($E923="","",IF($J923="","Lot not in stock",IF(AND($A923&lt;&gt;"",$J923&lt;$A923),"Expired on the day","OK")))</f>
        <v/>
      </c>
      <c r="L923" s="14">
        <f>IF(OR($E923="",'Lot trace'!$B$4=""),"",IF($E923='Lot trace'!$B$4,COUNTIF($E$3:$E923,'Lot trace'!$B$4),""))</f>
        <v/>
      </c>
    </row>
    <row r="924">
      <c r="A924" s="5" t="n"/>
      <c r="B924" s="4" t="n"/>
      <c r="C924" s="18" t="n"/>
      <c r="D924" s="4" t="n"/>
      <c r="E924" s="18" t="n"/>
      <c r="F924" s="4" t="n"/>
      <c r="G924" s="4" t="n"/>
      <c r="H924" s="15">
        <f>IF($D924="","",IFERROR(INDEX('Catalogue'!$B$3:$B$82,MATCH($D924,'Catalogue'!$A$3:$A$82,0)),""))</f>
        <v/>
      </c>
      <c r="I924" s="15">
        <f>IF($D924="","",IFERROR("Ø"&amp;INDEX('Catalogue'!$C$3:$C$82,MATCH($D924,'Catalogue'!$A$3:$A$82,0))&amp;" × "&amp;INDEX('Catalogue'!$D$3:$D$82,MATCH($D924,'Catalogue'!$A$3:$A$82,0)),""))</f>
        <v/>
      </c>
      <c r="J924" s="19">
        <f>IF($E924="","",IFERROR(INDEX('Stock by lot'!$G$3:$G$302,MATCH($E924,'Stock by lot'!$F$3:$F$302,0)),""))</f>
        <v/>
      </c>
      <c r="K924" s="15">
        <f>IF($E924="","",IF($J924="","Lot not in stock",IF(AND($A924&lt;&gt;"",$J924&lt;$A924),"Expired on the day","OK")))</f>
        <v/>
      </c>
      <c r="L924" s="14">
        <f>IF(OR($E924="",'Lot trace'!$B$4=""),"",IF($E924='Lot trace'!$B$4,COUNTIF($E$3:$E924,'Lot trace'!$B$4),""))</f>
        <v/>
      </c>
    </row>
    <row r="925">
      <c r="A925" s="5" t="n"/>
      <c r="B925" s="4" t="n"/>
      <c r="C925" s="18" t="n"/>
      <c r="D925" s="4" t="n"/>
      <c r="E925" s="18" t="n"/>
      <c r="F925" s="4" t="n"/>
      <c r="G925" s="4" t="n"/>
      <c r="H925" s="15">
        <f>IF($D925="","",IFERROR(INDEX('Catalogue'!$B$3:$B$82,MATCH($D925,'Catalogue'!$A$3:$A$82,0)),""))</f>
        <v/>
      </c>
      <c r="I925" s="15">
        <f>IF($D925="","",IFERROR("Ø"&amp;INDEX('Catalogue'!$C$3:$C$82,MATCH($D925,'Catalogue'!$A$3:$A$82,0))&amp;" × "&amp;INDEX('Catalogue'!$D$3:$D$82,MATCH($D925,'Catalogue'!$A$3:$A$82,0)),""))</f>
        <v/>
      </c>
      <c r="J925" s="19">
        <f>IF($E925="","",IFERROR(INDEX('Stock by lot'!$G$3:$G$302,MATCH($E925,'Stock by lot'!$F$3:$F$302,0)),""))</f>
        <v/>
      </c>
      <c r="K925" s="15">
        <f>IF($E925="","",IF($J925="","Lot not in stock",IF(AND($A925&lt;&gt;"",$J925&lt;$A925),"Expired on the day","OK")))</f>
        <v/>
      </c>
      <c r="L925" s="14">
        <f>IF(OR($E925="",'Lot trace'!$B$4=""),"",IF($E925='Lot trace'!$B$4,COUNTIF($E$3:$E925,'Lot trace'!$B$4),""))</f>
        <v/>
      </c>
    </row>
    <row r="926">
      <c r="A926" s="5" t="n"/>
      <c r="B926" s="4" t="n"/>
      <c r="C926" s="18" t="n"/>
      <c r="D926" s="4" t="n"/>
      <c r="E926" s="18" t="n"/>
      <c r="F926" s="4" t="n"/>
      <c r="G926" s="4" t="n"/>
      <c r="H926" s="15">
        <f>IF($D926="","",IFERROR(INDEX('Catalogue'!$B$3:$B$82,MATCH($D926,'Catalogue'!$A$3:$A$82,0)),""))</f>
        <v/>
      </c>
      <c r="I926" s="15">
        <f>IF($D926="","",IFERROR("Ø"&amp;INDEX('Catalogue'!$C$3:$C$82,MATCH($D926,'Catalogue'!$A$3:$A$82,0))&amp;" × "&amp;INDEX('Catalogue'!$D$3:$D$82,MATCH($D926,'Catalogue'!$A$3:$A$82,0)),""))</f>
        <v/>
      </c>
      <c r="J926" s="19">
        <f>IF($E926="","",IFERROR(INDEX('Stock by lot'!$G$3:$G$302,MATCH($E926,'Stock by lot'!$F$3:$F$302,0)),""))</f>
        <v/>
      </c>
      <c r="K926" s="15">
        <f>IF($E926="","",IF($J926="","Lot not in stock",IF(AND($A926&lt;&gt;"",$J926&lt;$A926),"Expired on the day","OK")))</f>
        <v/>
      </c>
      <c r="L926" s="14">
        <f>IF(OR($E926="",'Lot trace'!$B$4=""),"",IF($E926='Lot trace'!$B$4,COUNTIF($E$3:$E926,'Lot trace'!$B$4),""))</f>
        <v/>
      </c>
    </row>
    <row r="927">
      <c r="A927" s="5" t="n"/>
      <c r="B927" s="4" t="n"/>
      <c r="C927" s="18" t="n"/>
      <c r="D927" s="4" t="n"/>
      <c r="E927" s="18" t="n"/>
      <c r="F927" s="4" t="n"/>
      <c r="G927" s="4" t="n"/>
      <c r="H927" s="15">
        <f>IF($D927="","",IFERROR(INDEX('Catalogue'!$B$3:$B$82,MATCH($D927,'Catalogue'!$A$3:$A$82,0)),""))</f>
        <v/>
      </c>
      <c r="I927" s="15">
        <f>IF($D927="","",IFERROR("Ø"&amp;INDEX('Catalogue'!$C$3:$C$82,MATCH($D927,'Catalogue'!$A$3:$A$82,0))&amp;" × "&amp;INDEX('Catalogue'!$D$3:$D$82,MATCH($D927,'Catalogue'!$A$3:$A$82,0)),""))</f>
        <v/>
      </c>
      <c r="J927" s="19">
        <f>IF($E927="","",IFERROR(INDEX('Stock by lot'!$G$3:$G$302,MATCH($E927,'Stock by lot'!$F$3:$F$302,0)),""))</f>
        <v/>
      </c>
      <c r="K927" s="15">
        <f>IF($E927="","",IF($J927="","Lot not in stock",IF(AND($A927&lt;&gt;"",$J927&lt;$A927),"Expired on the day","OK")))</f>
        <v/>
      </c>
      <c r="L927" s="14">
        <f>IF(OR($E927="",'Lot trace'!$B$4=""),"",IF($E927='Lot trace'!$B$4,COUNTIF($E$3:$E927,'Lot trace'!$B$4),""))</f>
        <v/>
      </c>
    </row>
    <row r="928">
      <c r="A928" s="5" t="n"/>
      <c r="B928" s="4" t="n"/>
      <c r="C928" s="18" t="n"/>
      <c r="D928" s="4" t="n"/>
      <c r="E928" s="18" t="n"/>
      <c r="F928" s="4" t="n"/>
      <c r="G928" s="4" t="n"/>
      <c r="H928" s="15">
        <f>IF($D928="","",IFERROR(INDEX('Catalogue'!$B$3:$B$82,MATCH($D928,'Catalogue'!$A$3:$A$82,0)),""))</f>
        <v/>
      </c>
      <c r="I928" s="15">
        <f>IF($D928="","",IFERROR("Ø"&amp;INDEX('Catalogue'!$C$3:$C$82,MATCH($D928,'Catalogue'!$A$3:$A$82,0))&amp;" × "&amp;INDEX('Catalogue'!$D$3:$D$82,MATCH($D928,'Catalogue'!$A$3:$A$82,0)),""))</f>
        <v/>
      </c>
      <c r="J928" s="19">
        <f>IF($E928="","",IFERROR(INDEX('Stock by lot'!$G$3:$G$302,MATCH($E928,'Stock by lot'!$F$3:$F$302,0)),""))</f>
        <v/>
      </c>
      <c r="K928" s="15">
        <f>IF($E928="","",IF($J928="","Lot not in stock",IF(AND($A928&lt;&gt;"",$J928&lt;$A928),"Expired on the day","OK")))</f>
        <v/>
      </c>
      <c r="L928" s="14">
        <f>IF(OR($E928="",'Lot trace'!$B$4=""),"",IF($E928='Lot trace'!$B$4,COUNTIF($E$3:$E928,'Lot trace'!$B$4),""))</f>
        <v/>
      </c>
    </row>
    <row r="929">
      <c r="A929" s="5" t="n"/>
      <c r="B929" s="4" t="n"/>
      <c r="C929" s="18" t="n"/>
      <c r="D929" s="4" t="n"/>
      <c r="E929" s="18" t="n"/>
      <c r="F929" s="4" t="n"/>
      <c r="G929" s="4" t="n"/>
      <c r="H929" s="15">
        <f>IF($D929="","",IFERROR(INDEX('Catalogue'!$B$3:$B$82,MATCH($D929,'Catalogue'!$A$3:$A$82,0)),""))</f>
        <v/>
      </c>
      <c r="I929" s="15">
        <f>IF($D929="","",IFERROR("Ø"&amp;INDEX('Catalogue'!$C$3:$C$82,MATCH($D929,'Catalogue'!$A$3:$A$82,0))&amp;" × "&amp;INDEX('Catalogue'!$D$3:$D$82,MATCH($D929,'Catalogue'!$A$3:$A$82,0)),""))</f>
        <v/>
      </c>
      <c r="J929" s="19">
        <f>IF($E929="","",IFERROR(INDEX('Stock by lot'!$G$3:$G$302,MATCH($E929,'Stock by lot'!$F$3:$F$302,0)),""))</f>
        <v/>
      </c>
      <c r="K929" s="15">
        <f>IF($E929="","",IF($J929="","Lot not in stock",IF(AND($A929&lt;&gt;"",$J929&lt;$A929),"Expired on the day","OK")))</f>
        <v/>
      </c>
      <c r="L929" s="14">
        <f>IF(OR($E929="",'Lot trace'!$B$4=""),"",IF($E929='Lot trace'!$B$4,COUNTIF($E$3:$E929,'Lot trace'!$B$4),""))</f>
        <v/>
      </c>
    </row>
    <row r="930">
      <c r="A930" s="5" t="n"/>
      <c r="B930" s="4" t="n"/>
      <c r="C930" s="18" t="n"/>
      <c r="D930" s="4" t="n"/>
      <c r="E930" s="18" t="n"/>
      <c r="F930" s="4" t="n"/>
      <c r="G930" s="4" t="n"/>
      <c r="H930" s="15">
        <f>IF($D930="","",IFERROR(INDEX('Catalogue'!$B$3:$B$82,MATCH($D930,'Catalogue'!$A$3:$A$82,0)),""))</f>
        <v/>
      </c>
      <c r="I930" s="15">
        <f>IF($D930="","",IFERROR("Ø"&amp;INDEX('Catalogue'!$C$3:$C$82,MATCH($D930,'Catalogue'!$A$3:$A$82,0))&amp;" × "&amp;INDEX('Catalogue'!$D$3:$D$82,MATCH($D930,'Catalogue'!$A$3:$A$82,0)),""))</f>
        <v/>
      </c>
      <c r="J930" s="19">
        <f>IF($E930="","",IFERROR(INDEX('Stock by lot'!$G$3:$G$302,MATCH($E930,'Stock by lot'!$F$3:$F$302,0)),""))</f>
        <v/>
      </c>
      <c r="K930" s="15">
        <f>IF($E930="","",IF($J930="","Lot not in stock",IF(AND($A930&lt;&gt;"",$J930&lt;$A930),"Expired on the day","OK")))</f>
        <v/>
      </c>
      <c r="L930" s="14">
        <f>IF(OR($E930="",'Lot trace'!$B$4=""),"",IF($E930='Lot trace'!$B$4,COUNTIF($E$3:$E930,'Lot trace'!$B$4),""))</f>
        <v/>
      </c>
    </row>
    <row r="931">
      <c r="A931" s="5" t="n"/>
      <c r="B931" s="4" t="n"/>
      <c r="C931" s="18" t="n"/>
      <c r="D931" s="4" t="n"/>
      <c r="E931" s="18" t="n"/>
      <c r="F931" s="4" t="n"/>
      <c r="G931" s="4" t="n"/>
      <c r="H931" s="15">
        <f>IF($D931="","",IFERROR(INDEX('Catalogue'!$B$3:$B$82,MATCH($D931,'Catalogue'!$A$3:$A$82,0)),""))</f>
        <v/>
      </c>
      <c r="I931" s="15">
        <f>IF($D931="","",IFERROR("Ø"&amp;INDEX('Catalogue'!$C$3:$C$82,MATCH($D931,'Catalogue'!$A$3:$A$82,0))&amp;" × "&amp;INDEX('Catalogue'!$D$3:$D$82,MATCH($D931,'Catalogue'!$A$3:$A$82,0)),""))</f>
        <v/>
      </c>
      <c r="J931" s="19">
        <f>IF($E931="","",IFERROR(INDEX('Stock by lot'!$G$3:$G$302,MATCH($E931,'Stock by lot'!$F$3:$F$302,0)),""))</f>
        <v/>
      </c>
      <c r="K931" s="15">
        <f>IF($E931="","",IF($J931="","Lot not in stock",IF(AND($A931&lt;&gt;"",$J931&lt;$A931),"Expired on the day","OK")))</f>
        <v/>
      </c>
      <c r="L931" s="14">
        <f>IF(OR($E931="",'Lot trace'!$B$4=""),"",IF($E931='Lot trace'!$B$4,COUNTIF($E$3:$E931,'Lot trace'!$B$4),""))</f>
        <v/>
      </c>
    </row>
    <row r="932">
      <c r="A932" s="5" t="n"/>
      <c r="B932" s="4" t="n"/>
      <c r="C932" s="18" t="n"/>
      <c r="D932" s="4" t="n"/>
      <c r="E932" s="18" t="n"/>
      <c r="F932" s="4" t="n"/>
      <c r="G932" s="4" t="n"/>
      <c r="H932" s="15">
        <f>IF($D932="","",IFERROR(INDEX('Catalogue'!$B$3:$B$82,MATCH($D932,'Catalogue'!$A$3:$A$82,0)),""))</f>
        <v/>
      </c>
      <c r="I932" s="15">
        <f>IF($D932="","",IFERROR("Ø"&amp;INDEX('Catalogue'!$C$3:$C$82,MATCH($D932,'Catalogue'!$A$3:$A$82,0))&amp;" × "&amp;INDEX('Catalogue'!$D$3:$D$82,MATCH($D932,'Catalogue'!$A$3:$A$82,0)),""))</f>
        <v/>
      </c>
      <c r="J932" s="19">
        <f>IF($E932="","",IFERROR(INDEX('Stock by lot'!$G$3:$G$302,MATCH($E932,'Stock by lot'!$F$3:$F$302,0)),""))</f>
        <v/>
      </c>
      <c r="K932" s="15">
        <f>IF($E932="","",IF($J932="","Lot not in stock",IF(AND($A932&lt;&gt;"",$J932&lt;$A932),"Expired on the day","OK")))</f>
        <v/>
      </c>
      <c r="L932" s="14">
        <f>IF(OR($E932="",'Lot trace'!$B$4=""),"",IF($E932='Lot trace'!$B$4,COUNTIF($E$3:$E932,'Lot trace'!$B$4),""))</f>
        <v/>
      </c>
    </row>
    <row r="933">
      <c r="A933" s="5" t="n"/>
      <c r="B933" s="4" t="n"/>
      <c r="C933" s="18" t="n"/>
      <c r="D933" s="4" t="n"/>
      <c r="E933" s="18" t="n"/>
      <c r="F933" s="4" t="n"/>
      <c r="G933" s="4" t="n"/>
      <c r="H933" s="15">
        <f>IF($D933="","",IFERROR(INDEX('Catalogue'!$B$3:$B$82,MATCH($D933,'Catalogue'!$A$3:$A$82,0)),""))</f>
        <v/>
      </c>
      <c r="I933" s="15">
        <f>IF($D933="","",IFERROR("Ø"&amp;INDEX('Catalogue'!$C$3:$C$82,MATCH($D933,'Catalogue'!$A$3:$A$82,0))&amp;" × "&amp;INDEX('Catalogue'!$D$3:$D$82,MATCH($D933,'Catalogue'!$A$3:$A$82,0)),""))</f>
        <v/>
      </c>
      <c r="J933" s="19">
        <f>IF($E933="","",IFERROR(INDEX('Stock by lot'!$G$3:$G$302,MATCH($E933,'Stock by lot'!$F$3:$F$302,0)),""))</f>
        <v/>
      </c>
      <c r="K933" s="15">
        <f>IF($E933="","",IF($J933="","Lot not in stock",IF(AND($A933&lt;&gt;"",$J933&lt;$A933),"Expired on the day","OK")))</f>
        <v/>
      </c>
      <c r="L933" s="14">
        <f>IF(OR($E933="",'Lot trace'!$B$4=""),"",IF($E933='Lot trace'!$B$4,COUNTIF($E$3:$E933,'Lot trace'!$B$4),""))</f>
        <v/>
      </c>
    </row>
    <row r="934">
      <c r="A934" s="5" t="n"/>
      <c r="B934" s="4" t="n"/>
      <c r="C934" s="18" t="n"/>
      <c r="D934" s="4" t="n"/>
      <c r="E934" s="18" t="n"/>
      <c r="F934" s="4" t="n"/>
      <c r="G934" s="4" t="n"/>
      <c r="H934" s="15">
        <f>IF($D934="","",IFERROR(INDEX('Catalogue'!$B$3:$B$82,MATCH($D934,'Catalogue'!$A$3:$A$82,0)),""))</f>
        <v/>
      </c>
      <c r="I934" s="15">
        <f>IF($D934="","",IFERROR("Ø"&amp;INDEX('Catalogue'!$C$3:$C$82,MATCH($D934,'Catalogue'!$A$3:$A$82,0))&amp;" × "&amp;INDEX('Catalogue'!$D$3:$D$82,MATCH($D934,'Catalogue'!$A$3:$A$82,0)),""))</f>
        <v/>
      </c>
      <c r="J934" s="19">
        <f>IF($E934="","",IFERROR(INDEX('Stock by lot'!$G$3:$G$302,MATCH($E934,'Stock by lot'!$F$3:$F$302,0)),""))</f>
        <v/>
      </c>
      <c r="K934" s="15">
        <f>IF($E934="","",IF($J934="","Lot not in stock",IF(AND($A934&lt;&gt;"",$J934&lt;$A934),"Expired on the day","OK")))</f>
        <v/>
      </c>
      <c r="L934" s="14">
        <f>IF(OR($E934="",'Lot trace'!$B$4=""),"",IF($E934='Lot trace'!$B$4,COUNTIF($E$3:$E934,'Lot trace'!$B$4),""))</f>
        <v/>
      </c>
    </row>
    <row r="935">
      <c r="A935" s="5" t="n"/>
      <c r="B935" s="4" t="n"/>
      <c r="C935" s="18" t="n"/>
      <c r="D935" s="4" t="n"/>
      <c r="E935" s="18" t="n"/>
      <c r="F935" s="4" t="n"/>
      <c r="G935" s="4" t="n"/>
      <c r="H935" s="15">
        <f>IF($D935="","",IFERROR(INDEX('Catalogue'!$B$3:$B$82,MATCH($D935,'Catalogue'!$A$3:$A$82,0)),""))</f>
        <v/>
      </c>
      <c r="I935" s="15">
        <f>IF($D935="","",IFERROR("Ø"&amp;INDEX('Catalogue'!$C$3:$C$82,MATCH($D935,'Catalogue'!$A$3:$A$82,0))&amp;" × "&amp;INDEX('Catalogue'!$D$3:$D$82,MATCH($D935,'Catalogue'!$A$3:$A$82,0)),""))</f>
        <v/>
      </c>
      <c r="J935" s="19">
        <f>IF($E935="","",IFERROR(INDEX('Stock by lot'!$G$3:$G$302,MATCH($E935,'Stock by lot'!$F$3:$F$302,0)),""))</f>
        <v/>
      </c>
      <c r="K935" s="15">
        <f>IF($E935="","",IF($J935="","Lot not in stock",IF(AND($A935&lt;&gt;"",$J935&lt;$A935),"Expired on the day","OK")))</f>
        <v/>
      </c>
      <c r="L935" s="14">
        <f>IF(OR($E935="",'Lot trace'!$B$4=""),"",IF($E935='Lot trace'!$B$4,COUNTIF($E$3:$E935,'Lot trace'!$B$4),""))</f>
        <v/>
      </c>
    </row>
    <row r="936">
      <c r="A936" s="5" t="n"/>
      <c r="B936" s="4" t="n"/>
      <c r="C936" s="18" t="n"/>
      <c r="D936" s="4" t="n"/>
      <c r="E936" s="18" t="n"/>
      <c r="F936" s="4" t="n"/>
      <c r="G936" s="4" t="n"/>
      <c r="H936" s="15">
        <f>IF($D936="","",IFERROR(INDEX('Catalogue'!$B$3:$B$82,MATCH($D936,'Catalogue'!$A$3:$A$82,0)),""))</f>
        <v/>
      </c>
      <c r="I936" s="15">
        <f>IF($D936="","",IFERROR("Ø"&amp;INDEX('Catalogue'!$C$3:$C$82,MATCH($D936,'Catalogue'!$A$3:$A$82,0))&amp;" × "&amp;INDEX('Catalogue'!$D$3:$D$82,MATCH($D936,'Catalogue'!$A$3:$A$82,0)),""))</f>
        <v/>
      </c>
      <c r="J936" s="19">
        <f>IF($E936="","",IFERROR(INDEX('Stock by lot'!$G$3:$G$302,MATCH($E936,'Stock by lot'!$F$3:$F$302,0)),""))</f>
        <v/>
      </c>
      <c r="K936" s="15">
        <f>IF($E936="","",IF($J936="","Lot not in stock",IF(AND($A936&lt;&gt;"",$J936&lt;$A936),"Expired on the day","OK")))</f>
        <v/>
      </c>
      <c r="L936" s="14">
        <f>IF(OR($E936="",'Lot trace'!$B$4=""),"",IF($E936='Lot trace'!$B$4,COUNTIF($E$3:$E936,'Lot trace'!$B$4),""))</f>
        <v/>
      </c>
    </row>
    <row r="937">
      <c r="A937" s="5" t="n"/>
      <c r="B937" s="4" t="n"/>
      <c r="C937" s="18" t="n"/>
      <c r="D937" s="4" t="n"/>
      <c r="E937" s="18" t="n"/>
      <c r="F937" s="4" t="n"/>
      <c r="G937" s="4" t="n"/>
      <c r="H937" s="15">
        <f>IF($D937="","",IFERROR(INDEX('Catalogue'!$B$3:$B$82,MATCH($D937,'Catalogue'!$A$3:$A$82,0)),""))</f>
        <v/>
      </c>
      <c r="I937" s="15">
        <f>IF($D937="","",IFERROR("Ø"&amp;INDEX('Catalogue'!$C$3:$C$82,MATCH($D937,'Catalogue'!$A$3:$A$82,0))&amp;" × "&amp;INDEX('Catalogue'!$D$3:$D$82,MATCH($D937,'Catalogue'!$A$3:$A$82,0)),""))</f>
        <v/>
      </c>
      <c r="J937" s="19">
        <f>IF($E937="","",IFERROR(INDEX('Stock by lot'!$G$3:$G$302,MATCH($E937,'Stock by lot'!$F$3:$F$302,0)),""))</f>
        <v/>
      </c>
      <c r="K937" s="15">
        <f>IF($E937="","",IF($J937="","Lot not in stock",IF(AND($A937&lt;&gt;"",$J937&lt;$A937),"Expired on the day","OK")))</f>
        <v/>
      </c>
      <c r="L937" s="14">
        <f>IF(OR($E937="",'Lot trace'!$B$4=""),"",IF($E937='Lot trace'!$B$4,COUNTIF($E$3:$E937,'Lot trace'!$B$4),""))</f>
        <v/>
      </c>
    </row>
    <row r="938">
      <c r="A938" s="5" t="n"/>
      <c r="B938" s="4" t="n"/>
      <c r="C938" s="18" t="n"/>
      <c r="D938" s="4" t="n"/>
      <c r="E938" s="18" t="n"/>
      <c r="F938" s="4" t="n"/>
      <c r="G938" s="4" t="n"/>
      <c r="H938" s="15">
        <f>IF($D938="","",IFERROR(INDEX('Catalogue'!$B$3:$B$82,MATCH($D938,'Catalogue'!$A$3:$A$82,0)),""))</f>
        <v/>
      </c>
      <c r="I938" s="15">
        <f>IF($D938="","",IFERROR("Ø"&amp;INDEX('Catalogue'!$C$3:$C$82,MATCH($D938,'Catalogue'!$A$3:$A$82,0))&amp;" × "&amp;INDEX('Catalogue'!$D$3:$D$82,MATCH($D938,'Catalogue'!$A$3:$A$82,0)),""))</f>
        <v/>
      </c>
      <c r="J938" s="19">
        <f>IF($E938="","",IFERROR(INDEX('Stock by lot'!$G$3:$G$302,MATCH($E938,'Stock by lot'!$F$3:$F$302,0)),""))</f>
        <v/>
      </c>
      <c r="K938" s="15">
        <f>IF($E938="","",IF($J938="","Lot not in stock",IF(AND($A938&lt;&gt;"",$J938&lt;$A938),"Expired on the day","OK")))</f>
        <v/>
      </c>
      <c r="L938" s="14">
        <f>IF(OR($E938="",'Lot trace'!$B$4=""),"",IF($E938='Lot trace'!$B$4,COUNTIF($E$3:$E938,'Lot trace'!$B$4),""))</f>
        <v/>
      </c>
    </row>
    <row r="939">
      <c r="A939" s="5" t="n"/>
      <c r="B939" s="4" t="n"/>
      <c r="C939" s="18" t="n"/>
      <c r="D939" s="4" t="n"/>
      <c r="E939" s="18" t="n"/>
      <c r="F939" s="4" t="n"/>
      <c r="G939" s="4" t="n"/>
      <c r="H939" s="15">
        <f>IF($D939="","",IFERROR(INDEX('Catalogue'!$B$3:$B$82,MATCH($D939,'Catalogue'!$A$3:$A$82,0)),""))</f>
        <v/>
      </c>
      <c r="I939" s="15">
        <f>IF($D939="","",IFERROR("Ø"&amp;INDEX('Catalogue'!$C$3:$C$82,MATCH($D939,'Catalogue'!$A$3:$A$82,0))&amp;" × "&amp;INDEX('Catalogue'!$D$3:$D$82,MATCH($D939,'Catalogue'!$A$3:$A$82,0)),""))</f>
        <v/>
      </c>
      <c r="J939" s="19">
        <f>IF($E939="","",IFERROR(INDEX('Stock by lot'!$G$3:$G$302,MATCH($E939,'Stock by lot'!$F$3:$F$302,0)),""))</f>
        <v/>
      </c>
      <c r="K939" s="15">
        <f>IF($E939="","",IF($J939="","Lot not in stock",IF(AND($A939&lt;&gt;"",$J939&lt;$A939),"Expired on the day","OK")))</f>
        <v/>
      </c>
      <c r="L939" s="14">
        <f>IF(OR($E939="",'Lot trace'!$B$4=""),"",IF($E939='Lot trace'!$B$4,COUNTIF($E$3:$E939,'Lot trace'!$B$4),""))</f>
        <v/>
      </c>
    </row>
    <row r="940">
      <c r="A940" s="5" t="n"/>
      <c r="B940" s="4" t="n"/>
      <c r="C940" s="18" t="n"/>
      <c r="D940" s="4" t="n"/>
      <c r="E940" s="18" t="n"/>
      <c r="F940" s="4" t="n"/>
      <c r="G940" s="4" t="n"/>
      <c r="H940" s="15">
        <f>IF($D940="","",IFERROR(INDEX('Catalogue'!$B$3:$B$82,MATCH($D940,'Catalogue'!$A$3:$A$82,0)),""))</f>
        <v/>
      </c>
      <c r="I940" s="15">
        <f>IF($D940="","",IFERROR("Ø"&amp;INDEX('Catalogue'!$C$3:$C$82,MATCH($D940,'Catalogue'!$A$3:$A$82,0))&amp;" × "&amp;INDEX('Catalogue'!$D$3:$D$82,MATCH($D940,'Catalogue'!$A$3:$A$82,0)),""))</f>
        <v/>
      </c>
      <c r="J940" s="19">
        <f>IF($E940="","",IFERROR(INDEX('Stock by lot'!$G$3:$G$302,MATCH($E940,'Stock by lot'!$F$3:$F$302,0)),""))</f>
        <v/>
      </c>
      <c r="K940" s="15">
        <f>IF($E940="","",IF($J940="","Lot not in stock",IF(AND($A940&lt;&gt;"",$J940&lt;$A940),"Expired on the day","OK")))</f>
        <v/>
      </c>
      <c r="L940" s="14">
        <f>IF(OR($E940="",'Lot trace'!$B$4=""),"",IF($E940='Lot trace'!$B$4,COUNTIF($E$3:$E940,'Lot trace'!$B$4),""))</f>
        <v/>
      </c>
    </row>
    <row r="941">
      <c r="A941" s="5" t="n"/>
      <c r="B941" s="4" t="n"/>
      <c r="C941" s="18" t="n"/>
      <c r="D941" s="4" t="n"/>
      <c r="E941" s="18" t="n"/>
      <c r="F941" s="4" t="n"/>
      <c r="G941" s="4" t="n"/>
      <c r="H941" s="15">
        <f>IF($D941="","",IFERROR(INDEX('Catalogue'!$B$3:$B$82,MATCH($D941,'Catalogue'!$A$3:$A$82,0)),""))</f>
        <v/>
      </c>
      <c r="I941" s="15">
        <f>IF($D941="","",IFERROR("Ø"&amp;INDEX('Catalogue'!$C$3:$C$82,MATCH($D941,'Catalogue'!$A$3:$A$82,0))&amp;" × "&amp;INDEX('Catalogue'!$D$3:$D$82,MATCH($D941,'Catalogue'!$A$3:$A$82,0)),""))</f>
        <v/>
      </c>
      <c r="J941" s="19">
        <f>IF($E941="","",IFERROR(INDEX('Stock by lot'!$G$3:$G$302,MATCH($E941,'Stock by lot'!$F$3:$F$302,0)),""))</f>
        <v/>
      </c>
      <c r="K941" s="15">
        <f>IF($E941="","",IF($J941="","Lot not in stock",IF(AND($A941&lt;&gt;"",$J941&lt;$A941),"Expired on the day","OK")))</f>
        <v/>
      </c>
      <c r="L941" s="14">
        <f>IF(OR($E941="",'Lot trace'!$B$4=""),"",IF($E941='Lot trace'!$B$4,COUNTIF($E$3:$E941,'Lot trace'!$B$4),""))</f>
        <v/>
      </c>
    </row>
    <row r="942">
      <c r="A942" s="5" t="n"/>
      <c r="B942" s="4" t="n"/>
      <c r="C942" s="18" t="n"/>
      <c r="D942" s="4" t="n"/>
      <c r="E942" s="18" t="n"/>
      <c r="F942" s="4" t="n"/>
      <c r="G942" s="4" t="n"/>
      <c r="H942" s="15">
        <f>IF($D942="","",IFERROR(INDEX('Catalogue'!$B$3:$B$82,MATCH($D942,'Catalogue'!$A$3:$A$82,0)),""))</f>
        <v/>
      </c>
      <c r="I942" s="15">
        <f>IF($D942="","",IFERROR("Ø"&amp;INDEX('Catalogue'!$C$3:$C$82,MATCH($D942,'Catalogue'!$A$3:$A$82,0))&amp;" × "&amp;INDEX('Catalogue'!$D$3:$D$82,MATCH($D942,'Catalogue'!$A$3:$A$82,0)),""))</f>
        <v/>
      </c>
      <c r="J942" s="19">
        <f>IF($E942="","",IFERROR(INDEX('Stock by lot'!$G$3:$G$302,MATCH($E942,'Stock by lot'!$F$3:$F$302,0)),""))</f>
        <v/>
      </c>
      <c r="K942" s="15">
        <f>IF($E942="","",IF($J942="","Lot not in stock",IF(AND($A942&lt;&gt;"",$J942&lt;$A942),"Expired on the day","OK")))</f>
        <v/>
      </c>
      <c r="L942" s="14">
        <f>IF(OR($E942="",'Lot trace'!$B$4=""),"",IF($E942='Lot trace'!$B$4,COUNTIF($E$3:$E942,'Lot trace'!$B$4),""))</f>
        <v/>
      </c>
    </row>
    <row r="943">
      <c r="A943" s="5" t="n"/>
      <c r="B943" s="4" t="n"/>
      <c r="C943" s="18" t="n"/>
      <c r="D943" s="4" t="n"/>
      <c r="E943" s="18" t="n"/>
      <c r="F943" s="4" t="n"/>
      <c r="G943" s="4" t="n"/>
      <c r="H943" s="15">
        <f>IF($D943="","",IFERROR(INDEX('Catalogue'!$B$3:$B$82,MATCH($D943,'Catalogue'!$A$3:$A$82,0)),""))</f>
        <v/>
      </c>
      <c r="I943" s="15">
        <f>IF($D943="","",IFERROR("Ø"&amp;INDEX('Catalogue'!$C$3:$C$82,MATCH($D943,'Catalogue'!$A$3:$A$82,0))&amp;" × "&amp;INDEX('Catalogue'!$D$3:$D$82,MATCH($D943,'Catalogue'!$A$3:$A$82,0)),""))</f>
        <v/>
      </c>
      <c r="J943" s="19">
        <f>IF($E943="","",IFERROR(INDEX('Stock by lot'!$G$3:$G$302,MATCH($E943,'Stock by lot'!$F$3:$F$302,0)),""))</f>
        <v/>
      </c>
      <c r="K943" s="15">
        <f>IF($E943="","",IF($J943="","Lot not in stock",IF(AND($A943&lt;&gt;"",$J943&lt;$A943),"Expired on the day","OK")))</f>
        <v/>
      </c>
      <c r="L943" s="14">
        <f>IF(OR($E943="",'Lot trace'!$B$4=""),"",IF($E943='Lot trace'!$B$4,COUNTIF($E$3:$E943,'Lot trace'!$B$4),""))</f>
        <v/>
      </c>
    </row>
    <row r="944">
      <c r="A944" s="5" t="n"/>
      <c r="B944" s="4" t="n"/>
      <c r="C944" s="18" t="n"/>
      <c r="D944" s="4" t="n"/>
      <c r="E944" s="18" t="n"/>
      <c r="F944" s="4" t="n"/>
      <c r="G944" s="4" t="n"/>
      <c r="H944" s="15">
        <f>IF($D944="","",IFERROR(INDEX('Catalogue'!$B$3:$B$82,MATCH($D944,'Catalogue'!$A$3:$A$82,0)),""))</f>
        <v/>
      </c>
      <c r="I944" s="15">
        <f>IF($D944="","",IFERROR("Ø"&amp;INDEX('Catalogue'!$C$3:$C$82,MATCH($D944,'Catalogue'!$A$3:$A$82,0))&amp;" × "&amp;INDEX('Catalogue'!$D$3:$D$82,MATCH($D944,'Catalogue'!$A$3:$A$82,0)),""))</f>
        <v/>
      </c>
      <c r="J944" s="19">
        <f>IF($E944="","",IFERROR(INDEX('Stock by lot'!$G$3:$G$302,MATCH($E944,'Stock by lot'!$F$3:$F$302,0)),""))</f>
        <v/>
      </c>
      <c r="K944" s="15">
        <f>IF($E944="","",IF($J944="","Lot not in stock",IF(AND($A944&lt;&gt;"",$J944&lt;$A944),"Expired on the day","OK")))</f>
        <v/>
      </c>
      <c r="L944" s="14">
        <f>IF(OR($E944="",'Lot trace'!$B$4=""),"",IF($E944='Lot trace'!$B$4,COUNTIF($E$3:$E944,'Lot trace'!$B$4),""))</f>
        <v/>
      </c>
    </row>
    <row r="945">
      <c r="A945" s="5" t="n"/>
      <c r="B945" s="4" t="n"/>
      <c r="C945" s="18" t="n"/>
      <c r="D945" s="4" t="n"/>
      <c r="E945" s="18" t="n"/>
      <c r="F945" s="4" t="n"/>
      <c r="G945" s="4" t="n"/>
      <c r="H945" s="15">
        <f>IF($D945="","",IFERROR(INDEX('Catalogue'!$B$3:$B$82,MATCH($D945,'Catalogue'!$A$3:$A$82,0)),""))</f>
        <v/>
      </c>
      <c r="I945" s="15">
        <f>IF($D945="","",IFERROR("Ø"&amp;INDEX('Catalogue'!$C$3:$C$82,MATCH($D945,'Catalogue'!$A$3:$A$82,0))&amp;" × "&amp;INDEX('Catalogue'!$D$3:$D$82,MATCH($D945,'Catalogue'!$A$3:$A$82,0)),""))</f>
        <v/>
      </c>
      <c r="J945" s="19">
        <f>IF($E945="","",IFERROR(INDEX('Stock by lot'!$G$3:$G$302,MATCH($E945,'Stock by lot'!$F$3:$F$302,0)),""))</f>
        <v/>
      </c>
      <c r="K945" s="15">
        <f>IF($E945="","",IF($J945="","Lot not in stock",IF(AND($A945&lt;&gt;"",$J945&lt;$A945),"Expired on the day","OK")))</f>
        <v/>
      </c>
      <c r="L945" s="14">
        <f>IF(OR($E945="",'Lot trace'!$B$4=""),"",IF($E945='Lot trace'!$B$4,COUNTIF($E$3:$E945,'Lot trace'!$B$4),""))</f>
        <v/>
      </c>
    </row>
    <row r="946">
      <c r="A946" s="5" t="n"/>
      <c r="B946" s="4" t="n"/>
      <c r="C946" s="18" t="n"/>
      <c r="D946" s="4" t="n"/>
      <c r="E946" s="18" t="n"/>
      <c r="F946" s="4" t="n"/>
      <c r="G946" s="4" t="n"/>
      <c r="H946" s="15">
        <f>IF($D946="","",IFERROR(INDEX('Catalogue'!$B$3:$B$82,MATCH($D946,'Catalogue'!$A$3:$A$82,0)),""))</f>
        <v/>
      </c>
      <c r="I946" s="15">
        <f>IF($D946="","",IFERROR("Ø"&amp;INDEX('Catalogue'!$C$3:$C$82,MATCH($D946,'Catalogue'!$A$3:$A$82,0))&amp;" × "&amp;INDEX('Catalogue'!$D$3:$D$82,MATCH($D946,'Catalogue'!$A$3:$A$82,0)),""))</f>
        <v/>
      </c>
      <c r="J946" s="19">
        <f>IF($E946="","",IFERROR(INDEX('Stock by lot'!$G$3:$G$302,MATCH($E946,'Stock by lot'!$F$3:$F$302,0)),""))</f>
        <v/>
      </c>
      <c r="K946" s="15">
        <f>IF($E946="","",IF($J946="","Lot not in stock",IF(AND($A946&lt;&gt;"",$J946&lt;$A946),"Expired on the day","OK")))</f>
        <v/>
      </c>
      <c r="L946" s="14">
        <f>IF(OR($E946="",'Lot trace'!$B$4=""),"",IF($E946='Lot trace'!$B$4,COUNTIF($E$3:$E946,'Lot trace'!$B$4),""))</f>
        <v/>
      </c>
    </row>
    <row r="947">
      <c r="A947" s="5" t="n"/>
      <c r="B947" s="4" t="n"/>
      <c r="C947" s="18" t="n"/>
      <c r="D947" s="4" t="n"/>
      <c r="E947" s="18" t="n"/>
      <c r="F947" s="4" t="n"/>
      <c r="G947" s="4" t="n"/>
      <c r="H947" s="15">
        <f>IF($D947="","",IFERROR(INDEX('Catalogue'!$B$3:$B$82,MATCH($D947,'Catalogue'!$A$3:$A$82,0)),""))</f>
        <v/>
      </c>
      <c r="I947" s="15">
        <f>IF($D947="","",IFERROR("Ø"&amp;INDEX('Catalogue'!$C$3:$C$82,MATCH($D947,'Catalogue'!$A$3:$A$82,0))&amp;" × "&amp;INDEX('Catalogue'!$D$3:$D$82,MATCH($D947,'Catalogue'!$A$3:$A$82,0)),""))</f>
        <v/>
      </c>
      <c r="J947" s="19">
        <f>IF($E947="","",IFERROR(INDEX('Stock by lot'!$G$3:$G$302,MATCH($E947,'Stock by lot'!$F$3:$F$302,0)),""))</f>
        <v/>
      </c>
      <c r="K947" s="15">
        <f>IF($E947="","",IF($J947="","Lot not in stock",IF(AND($A947&lt;&gt;"",$J947&lt;$A947),"Expired on the day","OK")))</f>
        <v/>
      </c>
      <c r="L947" s="14">
        <f>IF(OR($E947="",'Lot trace'!$B$4=""),"",IF($E947='Lot trace'!$B$4,COUNTIF($E$3:$E947,'Lot trace'!$B$4),""))</f>
        <v/>
      </c>
    </row>
    <row r="948">
      <c r="A948" s="5" t="n"/>
      <c r="B948" s="4" t="n"/>
      <c r="C948" s="18" t="n"/>
      <c r="D948" s="4" t="n"/>
      <c r="E948" s="18" t="n"/>
      <c r="F948" s="4" t="n"/>
      <c r="G948" s="4" t="n"/>
      <c r="H948" s="15">
        <f>IF($D948="","",IFERROR(INDEX('Catalogue'!$B$3:$B$82,MATCH($D948,'Catalogue'!$A$3:$A$82,0)),""))</f>
        <v/>
      </c>
      <c r="I948" s="15">
        <f>IF($D948="","",IFERROR("Ø"&amp;INDEX('Catalogue'!$C$3:$C$82,MATCH($D948,'Catalogue'!$A$3:$A$82,0))&amp;" × "&amp;INDEX('Catalogue'!$D$3:$D$82,MATCH($D948,'Catalogue'!$A$3:$A$82,0)),""))</f>
        <v/>
      </c>
      <c r="J948" s="19">
        <f>IF($E948="","",IFERROR(INDEX('Stock by lot'!$G$3:$G$302,MATCH($E948,'Stock by lot'!$F$3:$F$302,0)),""))</f>
        <v/>
      </c>
      <c r="K948" s="15">
        <f>IF($E948="","",IF($J948="","Lot not in stock",IF(AND($A948&lt;&gt;"",$J948&lt;$A948),"Expired on the day","OK")))</f>
        <v/>
      </c>
      <c r="L948" s="14">
        <f>IF(OR($E948="",'Lot trace'!$B$4=""),"",IF($E948='Lot trace'!$B$4,COUNTIF($E$3:$E948,'Lot trace'!$B$4),""))</f>
        <v/>
      </c>
    </row>
    <row r="949">
      <c r="A949" s="5" t="n"/>
      <c r="B949" s="4" t="n"/>
      <c r="C949" s="18" t="n"/>
      <c r="D949" s="4" t="n"/>
      <c r="E949" s="18" t="n"/>
      <c r="F949" s="4" t="n"/>
      <c r="G949" s="4" t="n"/>
      <c r="H949" s="15">
        <f>IF($D949="","",IFERROR(INDEX('Catalogue'!$B$3:$B$82,MATCH($D949,'Catalogue'!$A$3:$A$82,0)),""))</f>
        <v/>
      </c>
      <c r="I949" s="15">
        <f>IF($D949="","",IFERROR("Ø"&amp;INDEX('Catalogue'!$C$3:$C$82,MATCH($D949,'Catalogue'!$A$3:$A$82,0))&amp;" × "&amp;INDEX('Catalogue'!$D$3:$D$82,MATCH($D949,'Catalogue'!$A$3:$A$82,0)),""))</f>
        <v/>
      </c>
      <c r="J949" s="19">
        <f>IF($E949="","",IFERROR(INDEX('Stock by lot'!$G$3:$G$302,MATCH($E949,'Stock by lot'!$F$3:$F$302,0)),""))</f>
        <v/>
      </c>
      <c r="K949" s="15">
        <f>IF($E949="","",IF($J949="","Lot not in stock",IF(AND($A949&lt;&gt;"",$J949&lt;$A949),"Expired on the day","OK")))</f>
        <v/>
      </c>
      <c r="L949" s="14">
        <f>IF(OR($E949="",'Lot trace'!$B$4=""),"",IF($E949='Lot trace'!$B$4,COUNTIF($E$3:$E949,'Lot trace'!$B$4),""))</f>
        <v/>
      </c>
    </row>
    <row r="950">
      <c r="A950" s="5" t="n"/>
      <c r="B950" s="4" t="n"/>
      <c r="C950" s="18" t="n"/>
      <c r="D950" s="4" t="n"/>
      <c r="E950" s="18" t="n"/>
      <c r="F950" s="4" t="n"/>
      <c r="G950" s="4" t="n"/>
      <c r="H950" s="15">
        <f>IF($D950="","",IFERROR(INDEX('Catalogue'!$B$3:$B$82,MATCH($D950,'Catalogue'!$A$3:$A$82,0)),""))</f>
        <v/>
      </c>
      <c r="I950" s="15">
        <f>IF($D950="","",IFERROR("Ø"&amp;INDEX('Catalogue'!$C$3:$C$82,MATCH($D950,'Catalogue'!$A$3:$A$82,0))&amp;" × "&amp;INDEX('Catalogue'!$D$3:$D$82,MATCH($D950,'Catalogue'!$A$3:$A$82,0)),""))</f>
        <v/>
      </c>
      <c r="J950" s="19">
        <f>IF($E950="","",IFERROR(INDEX('Stock by lot'!$G$3:$G$302,MATCH($E950,'Stock by lot'!$F$3:$F$302,0)),""))</f>
        <v/>
      </c>
      <c r="K950" s="15">
        <f>IF($E950="","",IF($J950="","Lot not in stock",IF(AND($A950&lt;&gt;"",$J950&lt;$A950),"Expired on the day","OK")))</f>
        <v/>
      </c>
      <c r="L950" s="14">
        <f>IF(OR($E950="",'Lot trace'!$B$4=""),"",IF($E950='Lot trace'!$B$4,COUNTIF($E$3:$E950,'Lot trace'!$B$4),""))</f>
        <v/>
      </c>
    </row>
    <row r="951">
      <c r="A951" s="5" t="n"/>
      <c r="B951" s="4" t="n"/>
      <c r="C951" s="18" t="n"/>
      <c r="D951" s="4" t="n"/>
      <c r="E951" s="18" t="n"/>
      <c r="F951" s="4" t="n"/>
      <c r="G951" s="4" t="n"/>
      <c r="H951" s="15">
        <f>IF($D951="","",IFERROR(INDEX('Catalogue'!$B$3:$B$82,MATCH($D951,'Catalogue'!$A$3:$A$82,0)),""))</f>
        <v/>
      </c>
      <c r="I951" s="15">
        <f>IF($D951="","",IFERROR("Ø"&amp;INDEX('Catalogue'!$C$3:$C$82,MATCH($D951,'Catalogue'!$A$3:$A$82,0))&amp;" × "&amp;INDEX('Catalogue'!$D$3:$D$82,MATCH($D951,'Catalogue'!$A$3:$A$82,0)),""))</f>
        <v/>
      </c>
      <c r="J951" s="19">
        <f>IF($E951="","",IFERROR(INDEX('Stock by lot'!$G$3:$G$302,MATCH($E951,'Stock by lot'!$F$3:$F$302,0)),""))</f>
        <v/>
      </c>
      <c r="K951" s="15">
        <f>IF($E951="","",IF($J951="","Lot not in stock",IF(AND($A951&lt;&gt;"",$J951&lt;$A951),"Expired on the day","OK")))</f>
        <v/>
      </c>
      <c r="L951" s="14">
        <f>IF(OR($E951="",'Lot trace'!$B$4=""),"",IF($E951='Lot trace'!$B$4,COUNTIF($E$3:$E951,'Lot trace'!$B$4),""))</f>
        <v/>
      </c>
    </row>
    <row r="952">
      <c r="A952" s="5" t="n"/>
      <c r="B952" s="4" t="n"/>
      <c r="C952" s="18" t="n"/>
      <c r="D952" s="4" t="n"/>
      <c r="E952" s="18" t="n"/>
      <c r="F952" s="4" t="n"/>
      <c r="G952" s="4" t="n"/>
      <c r="H952" s="15">
        <f>IF($D952="","",IFERROR(INDEX('Catalogue'!$B$3:$B$82,MATCH($D952,'Catalogue'!$A$3:$A$82,0)),""))</f>
        <v/>
      </c>
      <c r="I952" s="15">
        <f>IF($D952="","",IFERROR("Ø"&amp;INDEX('Catalogue'!$C$3:$C$82,MATCH($D952,'Catalogue'!$A$3:$A$82,0))&amp;" × "&amp;INDEX('Catalogue'!$D$3:$D$82,MATCH($D952,'Catalogue'!$A$3:$A$82,0)),""))</f>
        <v/>
      </c>
      <c r="J952" s="19">
        <f>IF($E952="","",IFERROR(INDEX('Stock by lot'!$G$3:$G$302,MATCH($E952,'Stock by lot'!$F$3:$F$302,0)),""))</f>
        <v/>
      </c>
      <c r="K952" s="15">
        <f>IF($E952="","",IF($J952="","Lot not in stock",IF(AND($A952&lt;&gt;"",$J952&lt;$A952),"Expired on the day","OK")))</f>
        <v/>
      </c>
      <c r="L952" s="14">
        <f>IF(OR($E952="",'Lot trace'!$B$4=""),"",IF($E952='Lot trace'!$B$4,COUNTIF($E$3:$E952,'Lot trace'!$B$4),""))</f>
        <v/>
      </c>
    </row>
    <row r="953">
      <c r="A953" s="5" t="n"/>
      <c r="B953" s="4" t="n"/>
      <c r="C953" s="18" t="n"/>
      <c r="D953" s="4" t="n"/>
      <c r="E953" s="18" t="n"/>
      <c r="F953" s="4" t="n"/>
      <c r="G953" s="4" t="n"/>
      <c r="H953" s="15">
        <f>IF($D953="","",IFERROR(INDEX('Catalogue'!$B$3:$B$82,MATCH($D953,'Catalogue'!$A$3:$A$82,0)),""))</f>
        <v/>
      </c>
      <c r="I953" s="15">
        <f>IF($D953="","",IFERROR("Ø"&amp;INDEX('Catalogue'!$C$3:$C$82,MATCH($D953,'Catalogue'!$A$3:$A$82,0))&amp;" × "&amp;INDEX('Catalogue'!$D$3:$D$82,MATCH($D953,'Catalogue'!$A$3:$A$82,0)),""))</f>
        <v/>
      </c>
      <c r="J953" s="19">
        <f>IF($E953="","",IFERROR(INDEX('Stock by lot'!$G$3:$G$302,MATCH($E953,'Stock by lot'!$F$3:$F$302,0)),""))</f>
        <v/>
      </c>
      <c r="K953" s="15">
        <f>IF($E953="","",IF($J953="","Lot not in stock",IF(AND($A953&lt;&gt;"",$J953&lt;$A953),"Expired on the day","OK")))</f>
        <v/>
      </c>
      <c r="L953" s="14">
        <f>IF(OR($E953="",'Lot trace'!$B$4=""),"",IF($E953='Lot trace'!$B$4,COUNTIF($E$3:$E953,'Lot trace'!$B$4),""))</f>
        <v/>
      </c>
    </row>
    <row r="954">
      <c r="A954" s="5" t="n"/>
      <c r="B954" s="4" t="n"/>
      <c r="C954" s="18" t="n"/>
      <c r="D954" s="4" t="n"/>
      <c r="E954" s="18" t="n"/>
      <c r="F954" s="4" t="n"/>
      <c r="G954" s="4" t="n"/>
      <c r="H954" s="15">
        <f>IF($D954="","",IFERROR(INDEX('Catalogue'!$B$3:$B$82,MATCH($D954,'Catalogue'!$A$3:$A$82,0)),""))</f>
        <v/>
      </c>
      <c r="I954" s="15">
        <f>IF($D954="","",IFERROR("Ø"&amp;INDEX('Catalogue'!$C$3:$C$82,MATCH($D954,'Catalogue'!$A$3:$A$82,0))&amp;" × "&amp;INDEX('Catalogue'!$D$3:$D$82,MATCH($D954,'Catalogue'!$A$3:$A$82,0)),""))</f>
        <v/>
      </c>
      <c r="J954" s="19">
        <f>IF($E954="","",IFERROR(INDEX('Stock by lot'!$G$3:$G$302,MATCH($E954,'Stock by lot'!$F$3:$F$302,0)),""))</f>
        <v/>
      </c>
      <c r="K954" s="15">
        <f>IF($E954="","",IF($J954="","Lot not in stock",IF(AND($A954&lt;&gt;"",$J954&lt;$A954),"Expired on the day","OK")))</f>
        <v/>
      </c>
      <c r="L954" s="14">
        <f>IF(OR($E954="",'Lot trace'!$B$4=""),"",IF($E954='Lot trace'!$B$4,COUNTIF($E$3:$E954,'Lot trace'!$B$4),""))</f>
        <v/>
      </c>
    </row>
    <row r="955">
      <c r="A955" s="5" t="n"/>
      <c r="B955" s="4" t="n"/>
      <c r="C955" s="18" t="n"/>
      <c r="D955" s="4" t="n"/>
      <c r="E955" s="18" t="n"/>
      <c r="F955" s="4" t="n"/>
      <c r="G955" s="4" t="n"/>
      <c r="H955" s="15">
        <f>IF($D955="","",IFERROR(INDEX('Catalogue'!$B$3:$B$82,MATCH($D955,'Catalogue'!$A$3:$A$82,0)),""))</f>
        <v/>
      </c>
      <c r="I955" s="15">
        <f>IF($D955="","",IFERROR("Ø"&amp;INDEX('Catalogue'!$C$3:$C$82,MATCH($D955,'Catalogue'!$A$3:$A$82,0))&amp;" × "&amp;INDEX('Catalogue'!$D$3:$D$82,MATCH($D955,'Catalogue'!$A$3:$A$82,0)),""))</f>
        <v/>
      </c>
      <c r="J955" s="19">
        <f>IF($E955="","",IFERROR(INDEX('Stock by lot'!$G$3:$G$302,MATCH($E955,'Stock by lot'!$F$3:$F$302,0)),""))</f>
        <v/>
      </c>
      <c r="K955" s="15">
        <f>IF($E955="","",IF($J955="","Lot not in stock",IF(AND($A955&lt;&gt;"",$J955&lt;$A955),"Expired on the day","OK")))</f>
        <v/>
      </c>
      <c r="L955" s="14">
        <f>IF(OR($E955="",'Lot trace'!$B$4=""),"",IF($E955='Lot trace'!$B$4,COUNTIF($E$3:$E955,'Lot trace'!$B$4),""))</f>
        <v/>
      </c>
    </row>
    <row r="956">
      <c r="A956" s="5" t="n"/>
      <c r="B956" s="4" t="n"/>
      <c r="C956" s="18" t="n"/>
      <c r="D956" s="4" t="n"/>
      <c r="E956" s="18" t="n"/>
      <c r="F956" s="4" t="n"/>
      <c r="G956" s="4" t="n"/>
      <c r="H956" s="15">
        <f>IF($D956="","",IFERROR(INDEX('Catalogue'!$B$3:$B$82,MATCH($D956,'Catalogue'!$A$3:$A$82,0)),""))</f>
        <v/>
      </c>
      <c r="I956" s="15">
        <f>IF($D956="","",IFERROR("Ø"&amp;INDEX('Catalogue'!$C$3:$C$82,MATCH($D956,'Catalogue'!$A$3:$A$82,0))&amp;" × "&amp;INDEX('Catalogue'!$D$3:$D$82,MATCH($D956,'Catalogue'!$A$3:$A$82,0)),""))</f>
        <v/>
      </c>
      <c r="J956" s="19">
        <f>IF($E956="","",IFERROR(INDEX('Stock by lot'!$G$3:$G$302,MATCH($E956,'Stock by lot'!$F$3:$F$302,0)),""))</f>
        <v/>
      </c>
      <c r="K956" s="15">
        <f>IF($E956="","",IF($J956="","Lot not in stock",IF(AND($A956&lt;&gt;"",$J956&lt;$A956),"Expired on the day","OK")))</f>
        <v/>
      </c>
      <c r="L956" s="14">
        <f>IF(OR($E956="",'Lot trace'!$B$4=""),"",IF($E956='Lot trace'!$B$4,COUNTIF($E$3:$E956,'Lot trace'!$B$4),""))</f>
        <v/>
      </c>
    </row>
    <row r="957">
      <c r="A957" s="5" t="n"/>
      <c r="B957" s="4" t="n"/>
      <c r="C957" s="18" t="n"/>
      <c r="D957" s="4" t="n"/>
      <c r="E957" s="18" t="n"/>
      <c r="F957" s="4" t="n"/>
      <c r="G957" s="4" t="n"/>
      <c r="H957" s="15">
        <f>IF($D957="","",IFERROR(INDEX('Catalogue'!$B$3:$B$82,MATCH($D957,'Catalogue'!$A$3:$A$82,0)),""))</f>
        <v/>
      </c>
      <c r="I957" s="15">
        <f>IF($D957="","",IFERROR("Ø"&amp;INDEX('Catalogue'!$C$3:$C$82,MATCH($D957,'Catalogue'!$A$3:$A$82,0))&amp;" × "&amp;INDEX('Catalogue'!$D$3:$D$82,MATCH($D957,'Catalogue'!$A$3:$A$82,0)),""))</f>
        <v/>
      </c>
      <c r="J957" s="19">
        <f>IF($E957="","",IFERROR(INDEX('Stock by lot'!$G$3:$G$302,MATCH($E957,'Stock by lot'!$F$3:$F$302,0)),""))</f>
        <v/>
      </c>
      <c r="K957" s="15">
        <f>IF($E957="","",IF($J957="","Lot not in stock",IF(AND($A957&lt;&gt;"",$J957&lt;$A957),"Expired on the day","OK")))</f>
        <v/>
      </c>
      <c r="L957" s="14">
        <f>IF(OR($E957="",'Lot trace'!$B$4=""),"",IF($E957='Lot trace'!$B$4,COUNTIF($E$3:$E957,'Lot trace'!$B$4),""))</f>
        <v/>
      </c>
    </row>
    <row r="958">
      <c r="A958" s="5" t="n"/>
      <c r="B958" s="4" t="n"/>
      <c r="C958" s="18" t="n"/>
      <c r="D958" s="4" t="n"/>
      <c r="E958" s="18" t="n"/>
      <c r="F958" s="4" t="n"/>
      <c r="G958" s="4" t="n"/>
      <c r="H958" s="15">
        <f>IF($D958="","",IFERROR(INDEX('Catalogue'!$B$3:$B$82,MATCH($D958,'Catalogue'!$A$3:$A$82,0)),""))</f>
        <v/>
      </c>
      <c r="I958" s="15">
        <f>IF($D958="","",IFERROR("Ø"&amp;INDEX('Catalogue'!$C$3:$C$82,MATCH($D958,'Catalogue'!$A$3:$A$82,0))&amp;" × "&amp;INDEX('Catalogue'!$D$3:$D$82,MATCH($D958,'Catalogue'!$A$3:$A$82,0)),""))</f>
        <v/>
      </c>
      <c r="J958" s="19">
        <f>IF($E958="","",IFERROR(INDEX('Stock by lot'!$G$3:$G$302,MATCH($E958,'Stock by lot'!$F$3:$F$302,0)),""))</f>
        <v/>
      </c>
      <c r="K958" s="15">
        <f>IF($E958="","",IF($J958="","Lot not in stock",IF(AND($A958&lt;&gt;"",$J958&lt;$A958),"Expired on the day","OK")))</f>
        <v/>
      </c>
      <c r="L958" s="14">
        <f>IF(OR($E958="",'Lot trace'!$B$4=""),"",IF($E958='Lot trace'!$B$4,COUNTIF($E$3:$E958,'Lot trace'!$B$4),""))</f>
        <v/>
      </c>
    </row>
    <row r="959">
      <c r="A959" s="5" t="n"/>
      <c r="B959" s="4" t="n"/>
      <c r="C959" s="18" t="n"/>
      <c r="D959" s="4" t="n"/>
      <c r="E959" s="18" t="n"/>
      <c r="F959" s="4" t="n"/>
      <c r="G959" s="4" t="n"/>
      <c r="H959" s="15">
        <f>IF($D959="","",IFERROR(INDEX('Catalogue'!$B$3:$B$82,MATCH($D959,'Catalogue'!$A$3:$A$82,0)),""))</f>
        <v/>
      </c>
      <c r="I959" s="15">
        <f>IF($D959="","",IFERROR("Ø"&amp;INDEX('Catalogue'!$C$3:$C$82,MATCH($D959,'Catalogue'!$A$3:$A$82,0))&amp;" × "&amp;INDEX('Catalogue'!$D$3:$D$82,MATCH($D959,'Catalogue'!$A$3:$A$82,0)),""))</f>
        <v/>
      </c>
      <c r="J959" s="19">
        <f>IF($E959="","",IFERROR(INDEX('Stock by lot'!$G$3:$G$302,MATCH($E959,'Stock by lot'!$F$3:$F$302,0)),""))</f>
        <v/>
      </c>
      <c r="K959" s="15">
        <f>IF($E959="","",IF($J959="","Lot not in stock",IF(AND($A959&lt;&gt;"",$J959&lt;$A959),"Expired on the day","OK")))</f>
        <v/>
      </c>
      <c r="L959" s="14">
        <f>IF(OR($E959="",'Lot trace'!$B$4=""),"",IF($E959='Lot trace'!$B$4,COUNTIF($E$3:$E959,'Lot trace'!$B$4),""))</f>
        <v/>
      </c>
    </row>
    <row r="960">
      <c r="A960" s="5" t="n"/>
      <c r="B960" s="4" t="n"/>
      <c r="C960" s="18" t="n"/>
      <c r="D960" s="4" t="n"/>
      <c r="E960" s="18" t="n"/>
      <c r="F960" s="4" t="n"/>
      <c r="G960" s="4" t="n"/>
      <c r="H960" s="15">
        <f>IF($D960="","",IFERROR(INDEX('Catalogue'!$B$3:$B$82,MATCH($D960,'Catalogue'!$A$3:$A$82,0)),""))</f>
        <v/>
      </c>
      <c r="I960" s="15">
        <f>IF($D960="","",IFERROR("Ø"&amp;INDEX('Catalogue'!$C$3:$C$82,MATCH($D960,'Catalogue'!$A$3:$A$82,0))&amp;" × "&amp;INDEX('Catalogue'!$D$3:$D$82,MATCH($D960,'Catalogue'!$A$3:$A$82,0)),""))</f>
        <v/>
      </c>
      <c r="J960" s="19">
        <f>IF($E960="","",IFERROR(INDEX('Stock by lot'!$G$3:$G$302,MATCH($E960,'Stock by lot'!$F$3:$F$302,0)),""))</f>
        <v/>
      </c>
      <c r="K960" s="15">
        <f>IF($E960="","",IF($J960="","Lot not in stock",IF(AND($A960&lt;&gt;"",$J960&lt;$A960),"Expired on the day","OK")))</f>
        <v/>
      </c>
      <c r="L960" s="14">
        <f>IF(OR($E960="",'Lot trace'!$B$4=""),"",IF($E960='Lot trace'!$B$4,COUNTIF($E$3:$E960,'Lot trace'!$B$4),""))</f>
        <v/>
      </c>
    </row>
    <row r="961">
      <c r="A961" s="5" t="n"/>
      <c r="B961" s="4" t="n"/>
      <c r="C961" s="18" t="n"/>
      <c r="D961" s="4" t="n"/>
      <c r="E961" s="18" t="n"/>
      <c r="F961" s="4" t="n"/>
      <c r="G961" s="4" t="n"/>
      <c r="H961" s="15">
        <f>IF($D961="","",IFERROR(INDEX('Catalogue'!$B$3:$B$82,MATCH($D961,'Catalogue'!$A$3:$A$82,0)),""))</f>
        <v/>
      </c>
      <c r="I961" s="15">
        <f>IF($D961="","",IFERROR("Ø"&amp;INDEX('Catalogue'!$C$3:$C$82,MATCH($D961,'Catalogue'!$A$3:$A$82,0))&amp;" × "&amp;INDEX('Catalogue'!$D$3:$D$82,MATCH($D961,'Catalogue'!$A$3:$A$82,0)),""))</f>
        <v/>
      </c>
      <c r="J961" s="19">
        <f>IF($E961="","",IFERROR(INDEX('Stock by lot'!$G$3:$G$302,MATCH($E961,'Stock by lot'!$F$3:$F$302,0)),""))</f>
        <v/>
      </c>
      <c r="K961" s="15">
        <f>IF($E961="","",IF($J961="","Lot not in stock",IF(AND($A961&lt;&gt;"",$J961&lt;$A961),"Expired on the day","OK")))</f>
        <v/>
      </c>
      <c r="L961" s="14">
        <f>IF(OR($E961="",'Lot trace'!$B$4=""),"",IF($E961='Lot trace'!$B$4,COUNTIF($E$3:$E961,'Lot trace'!$B$4),""))</f>
        <v/>
      </c>
    </row>
    <row r="962">
      <c r="A962" s="5" t="n"/>
      <c r="B962" s="4" t="n"/>
      <c r="C962" s="18" t="n"/>
      <c r="D962" s="4" t="n"/>
      <c r="E962" s="18" t="n"/>
      <c r="F962" s="4" t="n"/>
      <c r="G962" s="4" t="n"/>
      <c r="H962" s="15">
        <f>IF($D962="","",IFERROR(INDEX('Catalogue'!$B$3:$B$82,MATCH($D962,'Catalogue'!$A$3:$A$82,0)),""))</f>
        <v/>
      </c>
      <c r="I962" s="15">
        <f>IF($D962="","",IFERROR("Ø"&amp;INDEX('Catalogue'!$C$3:$C$82,MATCH($D962,'Catalogue'!$A$3:$A$82,0))&amp;" × "&amp;INDEX('Catalogue'!$D$3:$D$82,MATCH($D962,'Catalogue'!$A$3:$A$82,0)),""))</f>
        <v/>
      </c>
      <c r="J962" s="19">
        <f>IF($E962="","",IFERROR(INDEX('Stock by lot'!$G$3:$G$302,MATCH($E962,'Stock by lot'!$F$3:$F$302,0)),""))</f>
        <v/>
      </c>
      <c r="K962" s="15">
        <f>IF($E962="","",IF($J962="","Lot not in stock",IF(AND($A962&lt;&gt;"",$J962&lt;$A962),"Expired on the day","OK")))</f>
        <v/>
      </c>
      <c r="L962" s="14">
        <f>IF(OR($E962="",'Lot trace'!$B$4=""),"",IF($E962='Lot trace'!$B$4,COUNTIF($E$3:$E962,'Lot trace'!$B$4),""))</f>
        <v/>
      </c>
    </row>
    <row r="963">
      <c r="A963" s="5" t="n"/>
      <c r="B963" s="4" t="n"/>
      <c r="C963" s="18" t="n"/>
      <c r="D963" s="4" t="n"/>
      <c r="E963" s="18" t="n"/>
      <c r="F963" s="4" t="n"/>
      <c r="G963" s="4" t="n"/>
      <c r="H963" s="15">
        <f>IF($D963="","",IFERROR(INDEX('Catalogue'!$B$3:$B$82,MATCH($D963,'Catalogue'!$A$3:$A$82,0)),""))</f>
        <v/>
      </c>
      <c r="I963" s="15">
        <f>IF($D963="","",IFERROR("Ø"&amp;INDEX('Catalogue'!$C$3:$C$82,MATCH($D963,'Catalogue'!$A$3:$A$82,0))&amp;" × "&amp;INDEX('Catalogue'!$D$3:$D$82,MATCH($D963,'Catalogue'!$A$3:$A$82,0)),""))</f>
        <v/>
      </c>
      <c r="J963" s="19">
        <f>IF($E963="","",IFERROR(INDEX('Stock by lot'!$G$3:$G$302,MATCH($E963,'Stock by lot'!$F$3:$F$302,0)),""))</f>
        <v/>
      </c>
      <c r="K963" s="15">
        <f>IF($E963="","",IF($J963="","Lot not in stock",IF(AND($A963&lt;&gt;"",$J963&lt;$A963),"Expired on the day","OK")))</f>
        <v/>
      </c>
      <c r="L963" s="14">
        <f>IF(OR($E963="",'Lot trace'!$B$4=""),"",IF($E963='Lot trace'!$B$4,COUNTIF($E$3:$E963,'Lot trace'!$B$4),""))</f>
        <v/>
      </c>
    </row>
    <row r="964">
      <c r="A964" s="5" t="n"/>
      <c r="B964" s="4" t="n"/>
      <c r="C964" s="18" t="n"/>
      <c r="D964" s="4" t="n"/>
      <c r="E964" s="18" t="n"/>
      <c r="F964" s="4" t="n"/>
      <c r="G964" s="4" t="n"/>
      <c r="H964" s="15">
        <f>IF($D964="","",IFERROR(INDEX('Catalogue'!$B$3:$B$82,MATCH($D964,'Catalogue'!$A$3:$A$82,0)),""))</f>
        <v/>
      </c>
      <c r="I964" s="15">
        <f>IF($D964="","",IFERROR("Ø"&amp;INDEX('Catalogue'!$C$3:$C$82,MATCH($D964,'Catalogue'!$A$3:$A$82,0))&amp;" × "&amp;INDEX('Catalogue'!$D$3:$D$82,MATCH($D964,'Catalogue'!$A$3:$A$82,0)),""))</f>
        <v/>
      </c>
      <c r="J964" s="19">
        <f>IF($E964="","",IFERROR(INDEX('Stock by lot'!$G$3:$G$302,MATCH($E964,'Stock by lot'!$F$3:$F$302,0)),""))</f>
        <v/>
      </c>
      <c r="K964" s="15">
        <f>IF($E964="","",IF($J964="","Lot not in stock",IF(AND($A964&lt;&gt;"",$J964&lt;$A964),"Expired on the day","OK")))</f>
        <v/>
      </c>
      <c r="L964" s="14">
        <f>IF(OR($E964="",'Lot trace'!$B$4=""),"",IF($E964='Lot trace'!$B$4,COUNTIF($E$3:$E964,'Lot trace'!$B$4),""))</f>
        <v/>
      </c>
    </row>
    <row r="965">
      <c r="A965" s="5" t="n"/>
      <c r="B965" s="4" t="n"/>
      <c r="C965" s="18" t="n"/>
      <c r="D965" s="4" t="n"/>
      <c r="E965" s="18" t="n"/>
      <c r="F965" s="4" t="n"/>
      <c r="G965" s="4" t="n"/>
      <c r="H965" s="15">
        <f>IF($D965="","",IFERROR(INDEX('Catalogue'!$B$3:$B$82,MATCH($D965,'Catalogue'!$A$3:$A$82,0)),""))</f>
        <v/>
      </c>
      <c r="I965" s="15">
        <f>IF($D965="","",IFERROR("Ø"&amp;INDEX('Catalogue'!$C$3:$C$82,MATCH($D965,'Catalogue'!$A$3:$A$82,0))&amp;" × "&amp;INDEX('Catalogue'!$D$3:$D$82,MATCH($D965,'Catalogue'!$A$3:$A$82,0)),""))</f>
        <v/>
      </c>
      <c r="J965" s="19">
        <f>IF($E965="","",IFERROR(INDEX('Stock by lot'!$G$3:$G$302,MATCH($E965,'Stock by lot'!$F$3:$F$302,0)),""))</f>
        <v/>
      </c>
      <c r="K965" s="15">
        <f>IF($E965="","",IF($J965="","Lot not in stock",IF(AND($A965&lt;&gt;"",$J965&lt;$A965),"Expired on the day","OK")))</f>
        <v/>
      </c>
      <c r="L965" s="14">
        <f>IF(OR($E965="",'Lot trace'!$B$4=""),"",IF($E965='Lot trace'!$B$4,COUNTIF($E$3:$E965,'Lot trace'!$B$4),""))</f>
        <v/>
      </c>
    </row>
    <row r="966">
      <c r="A966" s="5" t="n"/>
      <c r="B966" s="4" t="n"/>
      <c r="C966" s="18" t="n"/>
      <c r="D966" s="4" t="n"/>
      <c r="E966" s="18" t="n"/>
      <c r="F966" s="4" t="n"/>
      <c r="G966" s="4" t="n"/>
      <c r="H966" s="15">
        <f>IF($D966="","",IFERROR(INDEX('Catalogue'!$B$3:$B$82,MATCH($D966,'Catalogue'!$A$3:$A$82,0)),""))</f>
        <v/>
      </c>
      <c r="I966" s="15">
        <f>IF($D966="","",IFERROR("Ø"&amp;INDEX('Catalogue'!$C$3:$C$82,MATCH($D966,'Catalogue'!$A$3:$A$82,0))&amp;" × "&amp;INDEX('Catalogue'!$D$3:$D$82,MATCH($D966,'Catalogue'!$A$3:$A$82,0)),""))</f>
        <v/>
      </c>
      <c r="J966" s="19">
        <f>IF($E966="","",IFERROR(INDEX('Stock by lot'!$G$3:$G$302,MATCH($E966,'Stock by lot'!$F$3:$F$302,0)),""))</f>
        <v/>
      </c>
      <c r="K966" s="15">
        <f>IF($E966="","",IF($J966="","Lot not in stock",IF(AND($A966&lt;&gt;"",$J966&lt;$A966),"Expired on the day","OK")))</f>
        <v/>
      </c>
      <c r="L966" s="14">
        <f>IF(OR($E966="",'Lot trace'!$B$4=""),"",IF($E966='Lot trace'!$B$4,COUNTIF($E$3:$E966,'Lot trace'!$B$4),""))</f>
        <v/>
      </c>
    </row>
    <row r="967">
      <c r="A967" s="5" t="n"/>
      <c r="B967" s="4" t="n"/>
      <c r="C967" s="18" t="n"/>
      <c r="D967" s="4" t="n"/>
      <c r="E967" s="18" t="n"/>
      <c r="F967" s="4" t="n"/>
      <c r="G967" s="4" t="n"/>
      <c r="H967" s="15">
        <f>IF($D967="","",IFERROR(INDEX('Catalogue'!$B$3:$B$82,MATCH($D967,'Catalogue'!$A$3:$A$82,0)),""))</f>
        <v/>
      </c>
      <c r="I967" s="15">
        <f>IF($D967="","",IFERROR("Ø"&amp;INDEX('Catalogue'!$C$3:$C$82,MATCH($D967,'Catalogue'!$A$3:$A$82,0))&amp;" × "&amp;INDEX('Catalogue'!$D$3:$D$82,MATCH($D967,'Catalogue'!$A$3:$A$82,0)),""))</f>
        <v/>
      </c>
      <c r="J967" s="19">
        <f>IF($E967="","",IFERROR(INDEX('Stock by lot'!$G$3:$G$302,MATCH($E967,'Stock by lot'!$F$3:$F$302,0)),""))</f>
        <v/>
      </c>
      <c r="K967" s="15">
        <f>IF($E967="","",IF($J967="","Lot not in stock",IF(AND($A967&lt;&gt;"",$J967&lt;$A967),"Expired on the day","OK")))</f>
        <v/>
      </c>
      <c r="L967" s="14">
        <f>IF(OR($E967="",'Lot trace'!$B$4=""),"",IF($E967='Lot trace'!$B$4,COUNTIF($E$3:$E967,'Lot trace'!$B$4),""))</f>
        <v/>
      </c>
    </row>
    <row r="968">
      <c r="A968" s="5" t="n"/>
      <c r="B968" s="4" t="n"/>
      <c r="C968" s="18" t="n"/>
      <c r="D968" s="4" t="n"/>
      <c r="E968" s="18" t="n"/>
      <c r="F968" s="4" t="n"/>
      <c r="G968" s="4" t="n"/>
      <c r="H968" s="15">
        <f>IF($D968="","",IFERROR(INDEX('Catalogue'!$B$3:$B$82,MATCH($D968,'Catalogue'!$A$3:$A$82,0)),""))</f>
        <v/>
      </c>
      <c r="I968" s="15">
        <f>IF($D968="","",IFERROR("Ø"&amp;INDEX('Catalogue'!$C$3:$C$82,MATCH($D968,'Catalogue'!$A$3:$A$82,0))&amp;" × "&amp;INDEX('Catalogue'!$D$3:$D$82,MATCH($D968,'Catalogue'!$A$3:$A$82,0)),""))</f>
        <v/>
      </c>
      <c r="J968" s="19">
        <f>IF($E968="","",IFERROR(INDEX('Stock by lot'!$G$3:$G$302,MATCH($E968,'Stock by lot'!$F$3:$F$302,0)),""))</f>
        <v/>
      </c>
      <c r="K968" s="15">
        <f>IF($E968="","",IF($J968="","Lot not in stock",IF(AND($A968&lt;&gt;"",$J968&lt;$A968),"Expired on the day","OK")))</f>
        <v/>
      </c>
      <c r="L968" s="14">
        <f>IF(OR($E968="",'Lot trace'!$B$4=""),"",IF($E968='Lot trace'!$B$4,COUNTIF($E$3:$E968,'Lot trace'!$B$4),""))</f>
        <v/>
      </c>
    </row>
    <row r="969">
      <c r="A969" s="5" t="n"/>
      <c r="B969" s="4" t="n"/>
      <c r="C969" s="18" t="n"/>
      <c r="D969" s="4" t="n"/>
      <c r="E969" s="18" t="n"/>
      <c r="F969" s="4" t="n"/>
      <c r="G969" s="4" t="n"/>
      <c r="H969" s="15">
        <f>IF($D969="","",IFERROR(INDEX('Catalogue'!$B$3:$B$82,MATCH($D969,'Catalogue'!$A$3:$A$82,0)),""))</f>
        <v/>
      </c>
      <c r="I969" s="15">
        <f>IF($D969="","",IFERROR("Ø"&amp;INDEX('Catalogue'!$C$3:$C$82,MATCH($D969,'Catalogue'!$A$3:$A$82,0))&amp;" × "&amp;INDEX('Catalogue'!$D$3:$D$82,MATCH($D969,'Catalogue'!$A$3:$A$82,0)),""))</f>
        <v/>
      </c>
      <c r="J969" s="19">
        <f>IF($E969="","",IFERROR(INDEX('Stock by lot'!$G$3:$G$302,MATCH($E969,'Stock by lot'!$F$3:$F$302,0)),""))</f>
        <v/>
      </c>
      <c r="K969" s="15">
        <f>IF($E969="","",IF($J969="","Lot not in stock",IF(AND($A969&lt;&gt;"",$J969&lt;$A969),"Expired on the day","OK")))</f>
        <v/>
      </c>
      <c r="L969" s="14">
        <f>IF(OR($E969="",'Lot trace'!$B$4=""),"",IF($E969='Lot trace'!$B$4,COUNTIF($E$3:$E969,'Lot trace'!$B$4),""))</f>
        <v/>
      </c>
    </row>
    <row r="970">
      <c r="A970" s="5" t="n"/>
      <c r="B970" s="4" t="n"/>
      <c r="C970" s="18" t="n"/>
      <c r="D970" s="4" t="n"/>
      <c r="E970" s="18" t="n"/>
      <c r="F970" s="4" t="n"/>
      <c r="G970" s="4" t="n"/>
      <c r="H970" s="15">
        <f>IF($D970="","",IFERROR(INDEX('Catalogue'!$B$3:$B$82,MATCH($D970,'Catalogue'!$A$3:$A$82,0)),""))</f>
        <v/>
      </c>
      <c r="I970" s="15">
        <f>IF($D970="","",IFERROR("Ø"&amp;INDEX('Catalogue'!$C$3:$C$82,MATCH($D970,'Catalogue'!$A$3:$A$82,0))&amp;" × "&amp;INDEX('Catalogue'!$D$3:$D$82,MATCH($D970,'Catalogue'!$A$3:$A$82,0)),""))</f>
        <v/>
      </c>
      <c r="J970" s="19">
        <f>IF($E970="","",IFERROR(INDEX('Stock by lot'!$G$3:$G$302,MATCH($E970,'Stock by lot'!$F$3:$F$302,0)),""))</f>
        <v/>
      </c>
      <c r="K970" s="15">
        <f>IF($E970="","",IF($J970="","Lot not in stock",IF(AND($A970&lt;&gt;"",$J970&lt;$A970),"Expired on the day","OK")))</f>
        <v/>
      </c>
      <c r="L970" s="14">
        <f>IF(OR($E970="",'Lot trace'!$B$4=""),"",IF($E970='Lot trace'!$B$4,COUNTIF($E$3:$E970,'Lot trace'!$B$4),""))</f>
        <v/>
      </c>
    </row>
    <row r="971">
      <c r="A971" s="5" t="n"/>
      <c r="B971" s="4" t="n"/>
      <c r="C971" s="18" t="n"/>
      <c r="D971" s="4" t="n"/>
      <c r="E971" s="18" t="n"/>
      <c r="F971" s="4" t="n"/>
      <c r="G971" s="4" t="n"/>
      <c r="H971" s="15">
        <f>IF($D971="","",IFERROR(INDEX('Catalogue'!$B$3:$B$82,MATCH($D971,'Catalogue'!$A$3:$A$82,0)),""))</f>
        <v/>
      </c>
      <c r="I971" s="15">
        <f>IF($D971="","",IFERROR("Ø"&amp;INDEX('Catalogue'!$C$3:$C$82,MATCH($D971,'Catalogue'!$A$3:$A$82,0))&amp;" × "&amp;INDEX('Catalogue'!$D$3:$D$82,MATCH($D971,'Catalogue'!$A$3:$A$82,0)),""))</f>
        <v/>
      </c>
      <c r="J971" s="19">
        <f>IF($E971="","",IFERROR(INDEX('Stock by lot'!$G$3:$G$302,MATCH($E971,'Stock by lot'!$F$3:$F$302,0)),""))</f>
        <v/>
      </c>
      <c r="K971" s="15">
        <f>IF($E971="","",IF($J971="","Lot not in stock",IF(AND($A971&lt;&gt;"",$J971&lt;$A971),"Expired on the day","OK")))</f>
        <v/>
      </c>
      <c r="L971" s="14">
        <f>IF(OR($E971="",'Lot trace'!$B$4=""),"",IF($E971='Lot trace'!$B$4,COUNTIF($E$3:$E971,'Lot trace'!$B$4),""))</f>
        <v/>
      </c>
    </row>
    <row r="972">
      <c r="A972" s="5" t="n"/>
      <c r="B972" s="4" t="n"/>
      <c r="C972" s="18" t="n"/>
      <c r="D972" s="4" t="n"/>
      <c r="E972" s="18" t="n"/>
      <c r="F972" s="4" t="n"/>
      <c r="G972" s="4" t="n"/>
      <c r="H972" s="15">
        <f>IF($D972="","",IFERROR(INDEX('Catalogue'!$B$3:$B$82,MATCH($D972,'Catalogue'!$A$3:$A$82,0)),""))</f>
        <v/>
      </c>
      <c r="I972" s="15">
        <f>IF($D972="","",IFERROR("Ø"&amp;INDEX('Catalogue'!$C$3:$C$82,MATCH($D972,'Catalogue'!$A$3:$A$82,0))&amp;" × "&amp;INDEX('Catalogue'!$D$3:$D$82,MATCH($D972,'Catalogue'!$A$3:$A$82,0)),""))</f>
        <v/>
      </c>
      <c r="J972" s="19">
        <f>IF($E972="","",IFERROR(INDEX('Stock by lot'!$G$3:$G$302,MATCH($E972,'Stock by lot'!$F$3:$F$302,0)),""))</f>
        <v/>
      </c>
      <c r="K972" s="15">
        <f>IF($E972="","",IF($J972="","Lot not in stock",IF(AND($A972&lt;&gt;"",$J972&lt;$A972),"Expired on the day","OK")))</f>
        <v/>
      </c>
      <c r="L972" s="14">
        <f>IF(OR($E972="",'Lot trace'!$B$4=""),"",IF($E972='Lot trace'!$B$4,COUNTIF($E$3:$E972,'Lot trace'!$B$4),""))</f>
        <v/>
      </c>
    </row>
    <row r="973">
      <c r="A973" s="5" t="n"/>
      <c r="B973" s="4" t="n"/>
      <c r="C973" s="18" t="n"/>
      <c r="D973" s="4" t="n"/>
      <c r="E973" s="18" t="n"/>
      <c r="F973" s="4" t="n"/>
      <c r="G973" s="4" t="n"/>
      <c r="H973" s="15">
        <f>IF($D973="","",IFERROR(INDEX('Catalogue'!$B$3:$B$82,MATCH($D973,'Catalogue'!$A$3:$A$82,0)),""))</f>
        <v/>
      </c>
      <c r="I973" s="15">
        <f>IF($D973="","",IFERROR("Ø"&amp;INDEX('Catalogue'!$C$3:$C$82,MATCH($D973,'Catalogue'!$A$3:$A$82,0))&amp;" × "&amp;INDEX('Catalogue'!$D$3:$D$82,MATCH($D973,'Catalogue'!$A$3:$A$82,0)),""))</f>
        <v/>
      </c>
      <c r="J973" s="19">
        <f>IF($E973="","",IFERROR(INDEX('Stock by lot'!$G$3:$G$302,MATCH($E973,'Stock by lot'!$F$3:$F$302,0)),""))</f>
        <v/>
      </c>
      <c r="K973" s="15">
        <f>IF($E973="","",IF($J973="","Lot not in stock",IF(AND($A973&lt;&gt;"",$J973&lt;$A973),"Expired on the day","OK")))</f>
        <v/>
      </c>
      <c r="L973" s="14">
        <f>IF(OR($E973="",'Lot trace'!$B$4=""),"",IF($E973='Lot trace'!$B$4,COUNTIF($E$3:$E973,'Lot trace'!$B$4),""))</f>
        <v/>
      </c>
    </row>
    <row r="974">
      <c r="A974" s="5" t="n"/>
      <c r="B974" s="4" t="n"/>
      <c r="C974" s="18" t="n"/>
      <c r="D974" s="4" t="n"/>
      <c r="E974" s="18" t="n"/>
      <c r="F974" s="4" t="n"/>
      <c r="G974" s="4" t="n"/>
      <c r="H974" s="15">
        <f>IF($D974="","",IFERROR(INDEX('Catalogue'!$B$3:$B$82,MATCH($D974,'Catalogue'!$A$3:$A$82,0)),""))</f>
        <v/>
      </c>
      <c r="I974" s="15">
        <f>IF($D974="","",IFERROR("Ø"&amp;INDEX('Catalogue'!$C$3:$C$82,MATCH($D974,'Catalogue'!$A$3:$A$82,0))&amp;" × "&amp;INDEX('Catalogue'!$D$3:$D$82,MATCH($D974,'Catalogue'!$A$3:$A$82,0)),""))</f>
        <v/>
      </c>
      <c r="J974" s="19">
        <f>IF($E974="","",IFERROR(INDEX('Stock by lot'!$G$3:$G$302,MATCH($E974,'Stock by lot'!$F$3:$F$302,0)),""))</f>
        <v/>
      </c>
      <c r="K974" s="15">
        <f>IF($E974="","",IF($J974="","Lot not in stock",IF(AND($A974&lt;&gt;"",$J974&lt;$A974),"Expired on the day","OK")))</f>
        <v/>
      </c>
      <c r="L974" s="14">
        <f>IF(OR($E974="",'Lot trace'!$B$4=""),"",IF($E974='Lot trace'!$B$4,COUNTIF($E$3:$E974,'Lot trace'!$B$4),""))</f>
        <v/>
      </c>
    </row>
    <row r="975">
      <c r="A975" s="5" t="n"/>
      <c r="B975" s="4" t="n"/>
      <c r="C975" s="18" t="n"/>
      <c r="D975" s="4" t="n"/>
      <c r="E975" s="18" t="n"/>
      <c r="F975" s="4" t="n"/>
      <c r="G975" s="4" t="n"/>
      <c r="H975" s="15">
        <f>IF($D975="","",IFERROR(INDEX('Catalogue'!$B$3:$B$82,MATCH($D975,'Catalogue'!$A$3:$A$82,0)),""))</f>
        <v/>
      </c>
      <c r="I975" s="15">
        <f>IF($D975="","",IFERROR("Ø"&amp;INDEX('Catalogue'!$C$3:$C$82,MATCH($D975,'Catalogue'!$A$3:$A$82,0))&amp;" × "&amp;INDEX('Catalogue'!$D$3:$D$82,MATCH($D975,'Catalogue'!$A$3:$A$82,0)),""))</f>
        <v/>
      </c>
      <c r="J975" s="19">
        <f>IF($E975="","",IFERROR(INDEX('Stock by lot'!$G$3:$G$302,MATCH($E975,'Stock by lot'!$F$3:$F$302,0)),""))</f>
        <v/>
      </c>
      <c r="K975" s="15">
        <f>IF($E975="","",IF($J975="","Lot not in stock",IF(AND($A975&lt;&gt;"",$J975&lt;$A975),"Expired on the day","OK")))</f>
        <v/>
      </c>
      <c r="L975" s="14">
        <f>IF(OR($E975="",'Lot trace'!$B$4=""),"",IF($E975='Lot trace'!$B$4,COUNTIF($E$3:$E975,'Lot trace'!$B$4),""))</f>
        <v/>
      </c>
    </row>
    <row r="976">
      <c r="A976" s="5" t="n"/>
      <c r="B976" s="4" t="n"/>
      <c r="C976" s="18" t="n"/>
      <c r="D976" s="4" t="n"/>
      <c r="E976" s="18" t="n"/>
      <c r="F976" s="4" t="n"/>
      <c r="G976" s="4" t="n"/>
      <c r="H976" s="15">
        <f>IF($D976="","",IFERROR(INDEX('Catalogue'!$B$3:$B$82,MATCH($D976,'Catalogue'!$A$3:$A$82,0)),""))</f>
        <v/>
      </c>
      <c r="I976" s="15">
        <f>IF($D976="","",IFERROR("Ø"&amp;INDEX('Catalogue'!$C$3:$C$82,MATCH($D976,'Catalogue'!$A$3:$A$82,0))&amp;" × "&amp;INDEX('Catalogue'!$D$3:$D$82,MATCH($D976,'Catalogue'!$A$3:$A$82,0)),""))</f>
        <v/>
      </c>
      <c r="J976" s="19">
        <f>IF($E976="","",IFERROR(INDEX('Stock by lot'!$G$3:$G$302,MATCH($E976,'Stock by lot'!$F$3:$F$302,0)),""))</f>
        <v/>
      </c>
      <c r="K976" s="15">
        <f>IF($E976="","",IF($J976="","Lot not in stock",IF(AND($A976&lt;&gt;"",$J976&lt;$A976),"Expired on the day","OK")))</f>
        <v/>
      </c>
      <c r="L976" s="14">
        <f>IF(OR($E976="",'Lot trace'!$B$4=""),"",IF($E976='Lot trace'!$B$4,COUNTIF($E$3:$E976,'Lot trace'!$B$4),""))</f>
        <v/>
      </c>
    </row>
    <row r="977">
      <c r="A977" s="5" t="n"/>
      <c r="B977" s="4" t="n"/>
      <c r="C977" s="18" t="n"/>
      <c r="D977" s="4" t="n"/>
      <c r="E977" s="18" t="n"/>
      <c r="F977" s="4" t="n"/>
      <c r="G977" s="4" t="n"/>
      <c r="H977" s="15">
        <f>IF($D977="","",IFERROR(INDEX('Catalogue'!$B$3:$B$82,MATCH($D977,'Catalogue'!$A$3:$A$82,0)),""))</f>
        <v/>
      </c>
      <c r="I977" s="15">
        <f>IF($D977="","",IFERROR("Ø"&amp;INDEX('Catalogue'!$C$3:$C$82,MATCH($D977,'Catalogue'!$A$3:$A$82,0))&amp;" × "&amp;INDEX('Catalogue'!$D$3:$D$82,MATCH($D977,'Catalogue'!$A$3:$A$82,0)),""))</f>
        <v/>
      </c>
      <c r="J977" s="19">
        <f>IF($E977="","",IFERROR(INDEX('Stock by lot'!$G$3:$G$302,MATCH($E977,'Stock by lot'!$F$3:$F$302,0)),""))</f>
        <v/>
      </c>
      <c r="K977" s="15">
        <f>IF($E977="","",IF($J977="","Lot not in stock",IF(AND($A977&lt;&gt;"",$J977&lt;$A977),"Expired on the day","OK")))</f>
        <v/>
      </c>
      <c r="L977" s="14">
        <f>IF(OR($E977="",'Lot trace'!$B$4=""),"",IF($E977='Lot trace'!$B$4,COUNTIF($E$3:$E977,'Lot trace'!$B$4),""))</f>
        <v/>
      </c>
    </row>
    <row r="978">
      <c r="A978" s="5" t="n"/>
      <c r="B978" s="4" t="n"/>
      <c r="C978" s="18" t="n"/>
      <c r="D978" s="4" t="n"/>
      <c r="E978" s="18" t="n"/>
      <c r="F978" s="4" t="n"/>
      <c r="G978" s="4" t="n"/>
      <c r="H978" s="15">
        <f>IF($D978="","",IFERROR(INDEX('Catalogue'!$B$3:$B$82,MATCH($D978,'Catalogue'!$A$3:$A$82,0)),""))</f>
        <v/>
      </c>
      <c r="I978" s="15">
        <f>IF($D978="","",IFERROR("Ø"&amp;INDEX('Catalogue'!$C$3:$C$82,MATCH($D978,'Catalogue'!$A$3:$A$82,0))&amp;" × "&amp;INDEX('Catalogue'!$D$3:$D$82,MATCH($D978,'Catalogue'!$A$3:$A$82,0)),""))</f>
        <v/>
      </c>
      <c r="J978" s="19">
        <f>IF($E978="","",IFERROR(INDEX('Stock by lot'!$G$3:$G$302,MATCH($E978,'Stock by lot'!$F$3:$F$302,0)),""))</f>
        <v/>
      </c>
      <c r="K978" s="15">
        <f>IF($E978="","",IF($J978="","Lot not in stock",IF(AND($A978&lt;&gt;"",$J978&lt;$A978),"Expired on the day","OK")))</f>
        <v/>
      </c>
      <c r="L978" s="14">
        <f>IF(OR($E978="",'Lot trace'!$B$4=""),"",IF($E978='Lot trace'!$B$4,COUNTIF($E$3:$E978,'Lot trace'!$B$4),""))</f>
        <v/>
      </c>
    </row>
    <row r="979">
      <c r="A979" s="5" t="n"/>
      <c r="B979" s="4" t="n"/>
      <c r="C979" s="18" t="n"/>
      <c r="D979" s="4" t="n"/>
      <c r="E979" s="18" t="n"/>
      <c r="F979" s="4" t="n"/>
      <c r="G979" s="4" t="n"/>
      <c r="H979" s="15">
        <f>IF($D979="","",IFERROR(INDEX('Catalogue'!$B$3:$B$82,MATCH($D979,'Catalogue'!$A$3:$A$82,0)),""))</f>
        <v/>
      </c>
      <c r="I979" s="15">
        <f>IF($D979="","",IFERROR("Ø"&amp;INDEX('Catalogue'!$C$3:$C$82,MATCH($D979,'Catalogue'!$A$3:$A$82,0))&amp;" × "&amp;INDEX('Catalogue'!$D$3:$D$82,MATCH($D979,'Catalogue'!$A$3:$A$82,0)),""))</f>
        <v/>
      </c>
      <c r="J979" s="19">
        <f>IF($E979="","",IFERROR(INDEX('Stock by lot'!$G$3:$G$302,MATCH($E979,'Stock by lot'!$F$3:$F$302,0)),""))</f>
        <v/>
      </c>
      <c r="K979" s="15">
        <f>IF($E979="","",IF($J979="","Lot not in stock",IF(AND($A979&lt;&gt;"",$J979&lt;$A979),"Expired on the day","OK")))</f>
        <v/>
      </c>
      <c r="L979" s="14">
        <f>IF(OR($E979="",'Lot trace'!$B$4=""),"",IF($E979='Lot trace'!$B$4,COUNTIF($E$3:$E979,'Lot trace'!$B$4),""))</f>
        <v/>
      </c>
    </row>
    <row r="980">
      <c r="A980" s="5" t="n"/>
      <c r="B980" s="4" t="n"/>
      <c r="C980" s="18" t="n"/>
      <c r="D980" s="4" t="n"/>
      <c r="E980" s="18" t="n"/>
      <c r="F980" s="4" t="n"/>
      <c r="G980" s="4" t="n"/>
      <c r="H980" s="15">
        <f>IF($D980="","",IFERROR(INDEX('Catalogue'!$B$3:$B$82,MATCH($D980,'Catalogue'!$A$3:$A$82,0)),""))</f>
        <v/>
      </c>
      <c r="I980" s="15">
        <f>IF($D980="","",IFERROR("Ø"&amp;INDEX('Catalogue'!$C$3:$C$82,MATCH($D980,'Catalogue'!$A$3:$A$82,0))&amp;" × "&amp;INDEX('Catalogue'!$D$3:$D$82,MATCH($D980,'Catalogue'!$A$3:$A$82,0)),""))</f>
        <v/>
      </c>
      <c r="J980" s="19">
        <f>IF($E980="","",IFERROR(INDEX('Stock by lot'!$G$3:$G$302,MATCH($E980,'Stock by lot'!$F$3:$F$302,0)),""))</f>
        <v/>
      </c>
      <c r="K980" s="15">
        <f>IF($E980="","",IF($J980="","Lot not in stock",IF(AND($A980&lt;&gt;"",$J980&lt;$A980),"Expired on the day","OK")))</f>
        <v/>
      </c>
      <c r="L980" s="14">
        <f>IF(OR($E980="",'Lot trace'!$B$4=""),"",IF($E980='Lot trace'!$B$4,COUNTIF($E$3:$E980,'Lot trace'!$B$4),""))</f>
        <v/>
      </c>
    </row>
    <row r="981">
      <c r="A981" s="5" t="n"/>
      <c r="B981" s="4" t="n"/>
      <c r="C981" s="18" t="n"/>
      <c r="D981" s="4" t="n"/>
      <c r="E981" s="18" t="n"/>
      <c r="F981" s="4" t="n"/>
      <c r="G981" s="4" t="n"/>
      <c r="H981" s="15">
        <f>IF($D981="","",IFERROR(INDEX('Catalogue'!$B$3:$B$82,MATCH($D981,'Catalogue'!$A$3:$A$82,0)),""))</f>
        <v/>
      </c>
      <c r="I981" s="15">
        <f>IF($D981="","",IFERROR("Ø"&amp;INDEX('Catalogue'!$C$3:$C$82,MATCH($D981,'Catalogue'!$A$3:$A$82,0))&amp;" × "&amp;INDEX('Catalogue'!$D$3:$D$82,MATCH($D981,'Catalogue'!$A$3:$A$82,0)),""))</f>
        <v/>
      </c>
      <c r="J981" s="19">
        <f>IF($E981="","",IFERROR(INDEX('Stock by lot'!$G$3:$G$302,MATCH($E981,'Stock by lot'!$F$3:$F$302,0)),""))</f>
        <v/>
      </c>
      <c r="K981" s="15">
        <f>IF($E981="","",IF($J981="","Lot not in stock",IF(AND($A981&lt;&gt;"",$J981&lt;$A981),"Expired on the day","OK")))</f>
        <v/>
      </c>
      <c r="L981" s="14">
        <f>IF(OR($E981="",'Lot trace'!$B$4=""),"",IF($E981='Lot trace'!$B$4,COUNTIF($E$3:$E981,'Lot trace'!$B$4),""))</f>
        <v/>
      </c>
    </row>
    <row r="982">
      <c r="A982" s="5" t="n"/>
      <c r="B982" s="4" t="n"/>
      <c r="C982" s="18" t="n"/>
      <c r="D982" s="4" t="n"/>
      <c r="E982" s="18" t="n"/>
      <c r="F982" s="4" t="n"/>
      <c r="G982" s="4" t="n"/>
      <c r="H982" s="15">
        <f>IF($D982="","",IFERROR(INDEX('Catalogue'!$B$3:$B$82,MATCH($D982,'Catalogue'!$A$3:$A$82,0)),""))</f>
        <v/>
      </c>
      <c r="I982" s="15">
        <f>IF($D982="","",IFERROR("Ø"&amp;INDEX('Catalogue'!$C$3:$C$82,MATCH($D982,'Catalogue'!$A$3:$A$82,0))&amp;" × "&amp;INDEX('Catalogue'!$D$3:$D$82,MATCH($D982,'Catalogue'!$A$3:$A$82,0)),""))</f>
        <v/>
      </c>
      <c r="J982" s="19">
        <f>IF($E982="","",IFERROR(INDEX('Stock by lot'!$G$3:$G$302,MATCH($E982,'Stock by lot'!$F$3:$F$302,0)),""))</f>
        <v/>
      </c>
      <c r="K982" s="15">
        <f>IF($E982="","",IF($J982="","Lot not in stock",IF(AND($A982&lt;&gt;"",$J982&lt;$A982),"Expired on the day","OK")))</f>
        <v/>
      </c>
      <c r="L982" s="14">
        <f>IF(OR($E982="",'Lot trace'!$B$4=""),"",IF($E982='Lot trace'!$B$4,COUNTIF($E$3:$E982,'Lot trace'!$B$4),""))</f>
        <v/>
      </c>
    </row>
    <row r="983">
      <c r="A983" s="5" t="n"/>
      <c r="B983" s="4" t="n"/>
      <c r="C983" s="18" t="n"/>
      <c r="D983" s="4" t="n"/>
      <c r="E983" s="18" t="n"/>
      <c r="F983" s="4" t="n"/>
      <c r="G983" s="4" t="n"/>
      <c r="H983" s="15">
        <f>IF($D983="","",IFERROR(INDEX('Catalogue'!$B$3:$B$82,MATCH($D983,'Catalogue'!$A$3:$A$82,0)),""))</f>
        <v/>
      </c>
      <c r="I983" s="15">
        <f>IF($D983="","",IFERROR("Ø"&amp;INDEX('Catalogue'!$C$3:$C$82,MATCH($D983,'Catalogue'!$A$3:$A$82,0))&amp;" × "&amp;INDEX('Catalogue'!$D$3:$D$82,MATCH($D983,'Catalogue'!$A$3:$A$82,0)),""))</f>
        <v/>
      </c>
      <c r="J983" s="19">
        <f>IF($E983="","",IFERROR(INDEX('Stock by lot'!$G$3:$G$302,MATCH($E983,'Stock by lot'!$F$3:$F$302,0)),""))</f>
        <v/>
      </c>
      <c r="K983" s="15">
        <f>IF($E983="","",IF($J983="","Lot not in stock",IF(AND($A983&lt;&gt;"",$J983&lt;$A983),"Expired on the day","OK")))</f>
        <v/>
      </c>
      <c r="L983" s="14">
        <f>IF(OR($E983="",'Lot trace'!$B$4=""),"",IF($E983='Lot trace'!$B$4,COUNTIF($E$3:$E983,'Lot trace'!$B$4),""))</f>
        <v/>
      </c>
    </row>
    <row r="984">
      <c r="A984" s="5" t="n"/>
      <c r="B984" s="4" t="n"/>
      <c r="C984" s="18" t="n"/>
      <c r="D984" s="4" t="n"/>
      <c r="E984" s="18" t="n"/>
      <c r="F984" s="4" t="n"/>
      <c r="G984" s="4" t="n"/>
      <c r="H984" s="15">
        <f>IF($D984="","",IFERROR(INDEX('Catalogue'!$B$3:$B$82,MATCH($D984,'Catalogue'!$A$3:$A$82,0)),""))</f>
        <v/>
      </c>
      <c r="I984" s="15">
        <f>IF($D984="","",IFERROR("Ø"&amp;INDEX('Catalogue'!$C$3:$C$82,MATCH($D984,'Catalogue'!$A$3:$A$82,0))&amp;" × "&amp;INDEX('Catalogue'!$D$3:$D$82,MATCH($D984,'Catalogue'!$A$3:$A$82,0)),""))</f>
        <v/>
      </c>
      <c r="J984" s="19">
        <f>IF($E984="","",IFERROR(INDEX('Stock by lot'!$G$3:$G$302,MATCH($E984,'Stock by lot'!$F$3:$F$302,0)),""))</f>
        <v/>
      </c>
      <c r="K984" s="15">
        <f>IF($E984="","",IF($J984="","Lot not in stock",IF(AND($A984&lt;&gt;"",$J984&lt;$A984),"Expired on the day","OK")))</f>
        <v/>
      </c>
      <c r="L984" s="14">
        <f>IF(OR($E984="",'Lot trace'!$B$4=""),"",IF($E984='Lot trace'!$B$4,COUNTIF($E$3:$E984,'Lot trace'!$B$4),""))</f>
        <v/>
      </c>
    </row>
    <row r="985">
      <c r="A985" s="5" t="n"/>
      <c r="B985" s="4" t="n"/>
      <c r="C985" s="18" t="n"/>
      <c r="D985" s="4" t="n"/>
      <c r="E985" s="18" t="n"/>
      <c r="F985" s="4" t="n"/>
      <c r="G985" s="4" t="n"/>
      <c r="H985" s="15">
        <f>IF($D985="","",IFERROR(INDEX('Catalogue'!$B$3:$B$82,MATCH($D985,'Catalogue'!$A$3:$A$82,0)),""))</f>
        <v/>
      </c>
      <c r="I985" s="15">
        <f>IF($D985="","",IFERROR("Ø"&amp;INDEX('Catalogue'!$C$3:$C$82,MATCH($D985,'Catalogue'!$A$3:$A$82,0))&amp;" × "&amp;INDEX('Catalogue'!$D$3:$D$82,MATCH($D985,'Catalogue'!$A$3:$A$82,0)),""))</f>
        <v/>
      </c>
      <c r="J985" s="19">
        <f>IF($E985="","",IFERROR(INDEX('Stock by lot'!$G$3:$G$302,MATCH($E985,'Stock by lot'!$F$3:$F$302,0)),""))</f>
        <v/>
      </c>
      <c r="K985" s="15">
        <f>IF($E985="","",IF($J985="","Lot not in stock",IF(AND($A985&lt;&gt;"",$J985&lt;$A985),"Expired on the day","OK")))</f>
        <v/>
      </c>
      <c r="L985" s="14">
        <f>IF(OR($E985="",'Lot trace'!$B$4=""),"",IF($E985='Lot trace'!$B$4,COUNTIF($E$3:$E985,'Lot trace'!$B$4),""))</f>
        <v/>
      </c>
    </row>
    <row r="986">
      <c r="A986" s="5" t="n"/>
      <c r="B986" s="4" t="n"/>
      <c r="C986" s="18" t="n"/>
      <c r="D986" s="4" t="n"/>
      <c r="E986" s="18" t="n"/>
      <c r="F986" s="4" t="n"/>
      <c r="G986" s="4" t="n"/>
      <c r="H986" s="15">
        <f>IF($D986="","",IFERROR(INDEX('Catalogue'!$B$3:$B$82,MATCH($D986,'Catalogue'!$A$3:$A$82,0)),""))</f>
        <v/>
      </c>
      <c r="I986" s="15">
        <f>IF($D986="","",IFERROR("Ø"&amp;INDEX('Catalogue'!$C$3:$C$82,MATCH($D986,'Catalogue'!$A$3:$A$82,0))&amp;" × "&amp;INDEX('Catalogue'!$D$3:$D$82,MATCH($D986,'Catalogue'!$A$3:$A$82,0)),""))</f>
        <v/>
      </c>
      <c r="J986" s="19">
        <f>IF($E986="","",IFERROR(INDEX('Stock by lot'!$G$3:$G$302,MATCH($E986,'Stock by lot'!$F$3:$F$302,0)),""))</f>
        <v/>
      </c>
      <c r="K986" s="15">
        <f>IF($E986="","",IF($J986="","Lot not in stock",IF(AND($A986&lt;&gt;"",$J986&lt;$A986),"Expired on the day","OK")))</f>
        <v/>
      </c>
      <c r="L986" s="14">
        <f>IF(OR($E986="",'Lot trace'!$B$4=""),"",IF($E986='Lot trace'!$B$4,COUNTIF($E$3:$E986,'Lot trace'!$B$4),""))</f>
        <v/>
      </c>
    </row>
    <row r="987">
      <c r="A987" s="5" t="n"/>
      <c r="B987" s="4" t="n"/>
      <c r="C987" s="18" t="n"/>
      <c r="D987" s="4" t="n"/>
      <c r="E987" s="18" t="n"/>
      <c r="F987" s="4" t="n"/>
      <c r="G987" s="4" t="n"/>
      <c r="H987" s="15">
        <f>IF($D987="","",IFERROR(INDEX('Catalogue'!$B$3:$B$82,MATCH($D987,'Catalogue'!$A$3:$A$82,0)),""))</f>
        <v/>
      </c>
      <c r="I987" s="15">
        <f>IF($D987="","",IFERROR("Ø"&amp;INDEX('Catalogue'!$C$3:$C$82,MATCH($D987,'Catalogue'!$A$3:$A$82,0))&amp;" × "&amp;INDEX('Catalogue'!$D$3:$D$82,MATCH($D987,'Catalogue'!$A$3:$A$82,0)),""))</f>
        <v/>
      </c>
      <c r="J987" s="19">
        <f>IF($E987="","",IFERROR(INDEX('Stock by lot'!$G$3:$G$302,MATCH($E987,'Stock by lot'!$F$3:$F$302,0)),""))</f>
        <v/>
      </c>
      <c r="K987" s="15">
        <f>IF($E987="","",IF($J987="","Lot not in stock",IF(AND($A987&lt;&gt;"",$J987&lt;$A987),"Expired on the day","OK")))</f>
        <v/>
      </c>
      <c r="L987" s="14">
        <f>IF(OR($E987="",'Lot trace'!$B$4=""),"",IF($E987='Lot trace'!$B$4,COUNTIF($E$3:$E987,'Lot trace'!$B$4),""))</f>
        <v/>
      </c>
    </row>
    <row r="988">
      <c r="A988" s="5" t="n"/>
      <c r="B988" s="4" t="n"/>
      <c r="C988" s="18" t="n"/>
      <c r="D988" s="4" t="n"/>
      <c r="E988" s="18" t="n"/>
      <c r="F988" s="4" t="n"/>
      <c r="G988" s="4" t="n"/>
      <c r="H988" s="15">
        <f>IF($D988="","",IFERROR(INDEX('Catalogue'!$B$3:$B$82,MATCH($D988,'Catalogue'!$A$3:$A$82,0)),""))</f>
        <v/>
      </c>
      <c r="I988" s="15">
        <f>IF($D988="","",IFERROR("Ø"&amp;INDEX('Catalogue'!$C$3:$C$82,MATCH($D988,'Catalogue'!$A$3:$A$82,0))&amp;" × "&amp;INDEX('Catalogue'!$D$3:$D$82,MATCH($D988,'Catalogue'!$A$3:$A$82,0)),""))</f>
        <v/>
      </c>
      <c r="J988" s="19">
        <f>IF($E988="","",IFERROR(INDEX('Stock by lot'!$G$3:$G$302,MATCH($E988,'Stock by lot'!$F$3:$F$302,0)),""))</f>
        <v/>
      </c>
      <c r="K988" s="15">
        <f>IF($E988="","",IF($J988="","Lot not in stock",IF(AND($A988&lt;&gt;"",$J988&lt;$A988),"Expired on the day","OK")))</f>
        <v/>
      </c>
      <c r="L988" s="14">
        <f>IF(OR($E988="",'Lot trace'!$B$4=""),"",IF($E988='Lot trace'!$B$4,COUNTIF($E$3:$E988,'Lot trace'!$B$4),""))</f>
        <v/>
      </c>
    </row>
    <row r="989">
      <c r="A989" s="5" t="n"/>
      <c r="B989" s="4" t="n"/>
      <c r="C989" s="18" t="n"/>
      <c r="D989" s="4" t="n"/>
      <c r="E989" s="18" t="n"/>
      <c r="F989" s="4" t="n"/>
      <c r="G989" s="4" t="n"/>
      <c r="H989" s="15">
        <f>IF($D989="","",IFERROR(INDEX('Catalogue'!$B$3:$B$82,MATCH($D989,'Catalogue'!$A$3:$A$82,0)),""))</f>
        <v/>
      </c>
      <c r="I989" s="15">
        <f>IF($D989="","",IFERROR("Ø"&amp;INDEX('Catalogue'!$C$3:$C$82,MATCH($D989,'Catalogue'!$A$3:$A$82,0))&amp;" × "&amp;INDEX('Catalogue'!$D$3:$D$82,MATCH($D989,'Catalogue'!$A$3:$A$82,0)),""))</f>
        <v/>
      </c>
      <c r="J989" s="19">
        <f>IF($E989="","",IFERROR(INDEX('Stock by lot'!$G$3:$G$302,MATCH($E989,'Stock by lot'!$F$3:$F$302,0)),""))</f>
        <v/>
      </c>
      <c r="K989" s="15">
        <f>IF($E989="","",IF($J989="","Lot not in stock",IF(AND($A989&lt;&gt;"",$J989&lt;$A989),"Expired on the day","OK")))</f>
        <v/>
      </c>
      <c r="L989" s="14">
        <f>IF(OR($E989="",'Lot trace'!$B$4=""),"",IF($E989='Lot trace'!$B$4,COUNTIF($E$3:$E989,'Lot trace'!$B$4),""))</f>
        <v/>
      </c>
    </row>
    <row r="990">
      <c r="A990" s="5" t="n"/>
      <c r="B990" s="4" t="n"/>
      <c r="C990" s="18" t="n"/>
      <c r="D990" s="4" t="n"/>
      <c r="E990" s="18" t="n"/>
      <c r="F990" s="4" t="n"/>
      <c r="G990" s="4" t="n"/>
      <c r="H990" s="15">
        <f>IF($D990="","",IFERROR(INDEX('Catalogue'!$B$3:$B$82,MATCH($D990,'Catalogue'!$A$3:$A$82,0)),""))</f>
        <v/>
      </c>
      <c r="I990" s="15">
        <f>IF($D990="","",IFERROR("Ø"&amp;INDEX('Catalogue'!$C$3:$C$82,MATCH($D990,'Catalogue'!$A$3:$A$82,0))&amp;" × "&amp;INDEX('Catalogue'!$D$3:$D$82,MATCH($D990,'Catalogue'!$A$3:$A$82,0)),""))</f>
        <v/>
      </c>
      <c r="J990" s="19">
        <f>IF($E990="","",IFERROR(INDEX('Stock by lot'!$G$3:$G$302,MATCH($E990,'Stock by lot'!$F$3:$F$302,0)),""))</f>
        <v/>
      </c>
      <c r="K990" s="15">
        <f>IF($E990="","",IF($J990="","Lot not in stock",IF(AND($A990&lt;&gt;"",$J990&lt;$A990),"Expired on the day","OK")))</f>
        <v/>
      </c>
      <c r="L990" s="14">
        <f>IF(OR($E990="",'Lot trace'!$B$4=""),"",IF($E990='Lot trace'!$B$4,COUNTIF($E$3:$E990,'Lot trace'!$B$4),""))</f>
        <v/>
      </c>
    </row>
    <row r="991">
      <c r="A991" s="5" t="n"/>
      <c r="B991" s="4" t="n"/>
      <c r="C991" s="18" t="n"/>
      <c r="D991" s="4" t="n"/>
      <c r="E991" s="18" t="n"/>
      <c r="F991" s="4" t="n"/>
      <c r="G991" s="4" t="n"/>
      <c r="H991" s="15">
        <f>IF($D991="","",IFERROR(INDEX('Catalogue'!$B$3:$B$82,MATCH($D991,'Catalogue'!$A$3:$A$82,0)),""))</f>
        <v/>
      </c>
      <c r="I991" s="15">
        <f>IF($D991="","",IFERROR("Ø"&amp;INDEX('Catalogue'!$C$3:$C$82,MATCH($D991,'Catalogue'!$A$3:$A$82,0))&amp;" × "&amp;INDEX('Catalogue'!$D$3:$D$82,MATCH($D991,'Catalogue'!$A$3:$A$82,0)),""))</f>
        <v/>
      </c>
      <c r="J991" s="19">
        <f>IF($E991="","",IFERROR(INDEX('Stock by lot'!$G$3:$G$302,MATCH($E991,'Stock by lot'!$F$3:$F$302,0)),""))</f>
        <v/>
      </c>
      <c r="K991" s="15">
        <f>IF($E991="","",IF($J991="","Lot not in stock",IF(AND($A991&lt;&gt;"",$J991&lt;$A991),"Expired on the day","OK")))</f>
        <v/>
      </c>
      <c r="L991" s="14">
        <f>IF(OR($E991="",'Lot trace'!$B$4=""),"",IF($E991='Lot trace'!$B$4,COUNTIF($E$3:$E991,'Lot trace'!$B$4),""))</f>
        <v/>
      </c>
    </row>
    <row r="992">
      <c r="A992" s="5" t="n"/>
      <c r="B992" s="4" t="n"/>
      <c r="C992" s="18" t="n"/>
      <c r="D992" s="4" t="n"/>
      <c r="E992" s="18" t="n"/>
      <c r="F992" s="4" t="n"/>
      <c r="G992" s="4" t="n"/>
      <c r="H992" s="15">
        <f>IF($D992="","",IFERROR(INDEX('Catalogue'!$B$3:$B$82,MATCH($D992,'Catalogue'!$A$3:$A$82,0)),""))</f>
        <v/>
      </c>
      <c r="I992" s="15">
        <f>IF($D992="","",IFERROR("Ø"&amp;INDEX('Catalogue'!$C$3:$C$82,MATCH($D992,'Catalogue'!$A$3:$A$82,0))&amp;" × "&amp;INDEX('Catalogue'!$D$3:$D$82,MATCH($D992,'Catalogue'!$A$3:$A$82,0)),""))</f>
        <v/>
      </c>
      <c r="J992" s="19">
        <f>IF($E992="","",IFERROR(INDEX('Stock by lot'!$G$3:$G$302,MATCH($E992,'Stock by lot'!$F$3:$F$302,0)),""))</f>
        <v/>
      </c>
      <c r="K992" s="15">
        <f>IF($E992="","",IF($J992="","Lot not in stock",IF(AND($A992&lt;&gt;"",$J992&lt;$A992),"Expired on the day","OK")))</f>
        <v/>
      </c>
      <c r="L992" s="14">
        <f>IF(OR($E992="",'Lot trace'!$B$4=""),"",IF($E992='Lot trace'!$B$4,COUNTIF($E$3:$E992,'Lot trace'!$B$4),""))</f>
        <v/>
      </c>
    </row>
    <row r="993">
      <c r="A993" s="5" t="n"/>
      <c r="B993" s="4" t="n"/>
      <c r="C993" s="18" t="n"/>
      <c r="D993" s="4" t="n"/>
      <c r="E993" s="18" t="n"/>
      <c r="F993" s="4" t="n"/>
      <c r="G993" s="4" t="n"/>
      <c r="H993" s="15">
        <f>IF($D993="","",IFERROR(INDEX('Catalogue'!$B$3:$B$82,MATCH($D993,'Catalogue'!$A$3:$A$82,0)),""))</f>
        <v/>
      </c>
      <c r="I993" s="15">
        <f>IF($D993="","",IFERROR("Ø"&amp;INDEX('Catalogue'!$C$3:$C$82,MATCH($D993,'Catalogue'!$A$3:$A$82,0))&amp;" × "&amp;INDEX('Catalogue'!$D$3:$D$82,MATCH($D993,'Catalogue'!$A$3:$A$82,0)),""))</f>
        <v/>
      </c>
      <c r="J993" s="19">
        <f>IF($E993="","",IFERROR(INDEX('Stock by lot'!$G$3:$G$302,MATCH($E993,'Stock by lot'!$F$3:$F$302,0)),""))</f>
        <v/>
      </c>
      <c r="K993" s="15">
        <f>IF($E993="","",IF($J993="","Lot not in stock",IF(AND($A993&lt;&gt;"",$J993&lt;$A993),"Expired on the day","OK")))</f>
        <v/>
      </c>
      <c r="L993" s="14">
        <f>IF(OR($E993="",'Lot trace'!$B$4=""),"",IF($E993='Lot trace'!$B$4,COUNTIF($E$3:$E993,'Lot trace'!$B$4),""))</f>
        <v/>
      </c>
    </row>
    <row r="994">
      <c r="A994" s="5" t="n"/>
      <c r="B994" s="4" t="n"/>
      <c r="C994" s="18" t="n"/>
      <c r="D994" s="4" t="n"/>
      <c r="E994" s="18" t="n"/>
      <c r="F994" s="4" t="n"/>
      <c r="G994" s="4" t="n"/>
      <c r="H994" s="15">
        <f>IF($D994="","",IFERROR(INDEX('Catalogue'!$B$3:$B$82,MATCH($D994,'Catalogue'!$A$3:$A$82,0)),""))</f>
        <v/>
      </c>
      <c r="I994" s="15">
        <f>IF($D994="","",IFERROR("Ø"&amp;INDEX('Catalogue'!$C$3:$C$82,MATCH($D994,'Catalogue'!$A$3:$A$82,0))&amp;" × "&amp;INDEX('Catalogue'!$D$3:$D$82,MATCH($D994,'Catalogue'!$A$3:$A$82,0)),""))</f>
        <v/>
      </c>
      <c r="J994" s="19">
        <f>IF($E994="","",IFERROR(INDEX('Stock by lot'!$G$3:$G$302,MATCH($E994,'Stock by lot'!$F$3:$F$302,0)),""))</f>
        <v/>
      </c>
      <c r="K994" s="15">
        <f>IF($E994="","",IF($J994="","Lot not in stock",IF(AND($A994&lt;&gt;"",$J994&lt;$A994),"Expired on the day","OK")))</f>
        <v/>
      </c>
      <c r="L994" s="14">
        <f>IF(OR($E994="",'Lot trace'!$B$4=""),"",IF($E994='Lot trace'!$B$4,COUNTIF($E$3:$E994,'Lot trace'!$B$4),""))</f>
        <v/>
      </c>
    </row>
    <row r="995">
      <c r="A995" s="5" t="n"/>
      <c r="B995" s="4" t="n"/>
      <c r="C995" s="18" t="n"/>
      <c r="D995" s="4" t="n"/>
      <c r="E995" s="18" t="n"/>
      <c r="F995" s="4" t="n"/>
      <c r="G995" s="4" t="n"/>
      <c r="H995" s="15">
        <f>IF($D995="","",IFERROR(INDEX('Catalogue'!$B$3:$B$82,MATCH($D995,'Catalogue'!$A$3:$A$82,0)),""))</f>
        <v/>
      </c>
      <c r="I995" s="15">
        <f>IF($D995="","",IFERROR("Ø"&amp;INDEX('Catalogue'!$C$3:$C$82,MATCH($D995,'Catalogue'!$A$3:$A$82,0))&amp;" × "&amp;INDEX('Catalogue'!$D$3:$D$82,MATCH($D995,'Catalogue'!$A$3:$A$82,0)),""))</f>
        <v/>
      </c>
      <c r="J995" s="19">
        <f>IF($E995="","",IFERROR(INDEX('Stock by lot'!$G$3:$G$302,MATCH($E995,'Stock by lot'!$F$3:$F$302,0)),""))</f>
        <v/>
      </c>
      <c r="K995" s="15">
        <f>IF($E995="","",IF($J995="","Lot not in stock",IF(AND($A995&lt;&gt;"",$J995&lt;$A995),"Expired on the day","OK")))</f>
        <v/>
      </c>
      <c r="L995" s="14">
        <f>IF(OR($E995="",'Lot trace'!$B$4=""),"",IF($E995='Lot trace'!$B$4,COUNTIF($E$3:$E995,'Lot trace'!$B$4),""))</f>
        <v/>
      </c>
    </row>
    <row r="996">
      <c r="A996" s="5" t="n"/>
      <c r="B996" s="4" t="n"/>
      <c r="C996" s="18" t="n"/>
      <c r="D996" s="4" t="n"/>
      <c r="E996" s="18" t="n"/>
      <c r="F996" s="4" t="n"/>
      <c r="G996" s="4" t="n"/>
      <c r="H996" s="15">
        <f>IF($D996="","",IFERROR(INDEX('Catalogue'!$B$3:$B$82,MATCH($D996,'Catalogue'!$A$3:$A$82,0)),""))</f>
        <v/>
      </c>
      <c r="I996" s="15">
        <f>IF($D996="","",IFERROR("Ø"&amp;INDEX('Catalogue'!$C$3:$C$82,MATCH($D996,'Catalogue'!$A$3:$A$82,0))&amp;" × "&amp;INDEX('Catalogue'!$D$3:$D$82,MATCH($D996,'Catalogue'!$A$3:$A$82,0)),""))</f>
        <v/>
      </c>
      <c r="J996" s="19">
        <f>IF($E996="","",IFERROR(INDEX('Stock by lot'!$G$3:$G$302,MATCH($E996,'Stock by lot'!$F$3:$F$302,0)),""))</f>
        <v/>
      </c>
      <c r="K996" s="15">
        <f>IF($E996="","",IF($J996="","Lot not in stock",IF(AND($A996&lt;&gt;"",$J996&lt;$A996),"Expired on the day","OK")))</f>
        <v/>
      </c>
      <c r="L996" s="14">
        <f>IF(OR($E996="",'Lot trace'!$B$4=""),"",IF($E996='Lot trace'!$B$4,COUNTIF($E$3:$E996,'Lot trace'!$B$4),""))</f>
        <v/>
      </c>
    </row>
    <row r="997">
      <c r="A997" s="5" t="n"/>
      <c r="B997" s="4" t="n"/>
      <c r="C997" s="18" t="n"/>
      <c r="D997" s="4" t="n"/>
      <c r="E997" s="18" t="n"/>
      <c r="F997" s="4" t="n"/>
      <c r="G997" s="4" t="n"/>
      <c r="H997" s="15">
        <f>IF($D997="","",IFERROR(INDEX('Catalogue'!$B$3:$B$82,MATCH($D997,'Catalogue'!$A$3:$A$82,0)),""))</f>
        <v/>
      </c>
      <c r="I997" s="15">
        <f>IF($D997="","",IFERROR("Ø"&amp;INDEX('Catalogue'!$C$3:$C$82,MATCH($D997,'Catalogue'!$A$3:$A$82,0))&amp;" × "&amp;INDEX('Catalogue'!$D$3:$D$82,MATCH($D997,'Catalogue'!$A$3:$A$82,0)),""))</f>
        <v/>
      </c>
      <c r="J997" s="19">
        <f>IF($E997="","",IFERROR(INDEX('Stock by lot'!$G$3:$G$302,MATCH($E997,'Stock by lot'!$F$3:$F$302,0)),""))</f>
        <v/>
      </c>
      <c r="K997" s="15">
        <f>IF($E997="","",IF($J997="","Lot not in stock",IF(AND($A997&lt;&gt;"",$J997&lt;$A997),"Expired on the day","OK")))</f>
        <v/>
      </c>
      <c r="L997" s="14">
        <f>IF(OR($E997="",'Lot trace'!$B$4=""),"",IF($E997='Lot trace'!$B$4,COUNTIF($E$3:$E997,'Lot trace'!$B$4),""))</f>
        <v/>
      </c>
    </row>
    <row r="998">
      <c r="A998" s="5" t="n"/>
      <c r="B998" s="4" t="n"/>
      <c r="C998" s="18" t="n"/>
      <c r="D998" s="4" t="n"/>
      <c r="E998" s="18" t="n"/>
      <c r="F998" s="4" t="n"/>
      <c r="G998" s="4" t="n"/>
      <c r="H998" s="15">
        <f>IF($D998="","",IFERROR(INDEX('Catalogue'!$B$3:$B$82,MATCH($D998,'Catalogue'!$A$3:$A$82,0)),""))</f>
        <v/>
      </c>
      <c r="I998" s="15">
        <f>IF($D998="","",IFERROR("Ø"&amp;INDEX('Catalogue'!$C$3:$C$82,MATCH($D998,'Catalogue'!$A$3:$A$82,0))&amp;" × "&amp;INDEX('Catalogue'!$D$3:$D$82,MATCH($D998,'Catalogue'!$A$3:$A$82,0)),""))</f>
        <v/>
      </c>
      <c r="J998" s="19">
        <f>IF($E998="","",IFERROR(INDEX('Stock by lot'!$G$3:$G$302,MATCH($E998,'Stock by lot'!$F$3:$F$302,0)),""))</f>
        <v/>
      </c>
      <c r="K998" s="15">
        <f>IF($E998="","",IF($J998="","Lot not in stock",IF(AND($A998&lt;&gt;"",$J998&lt;$A998),"Expired on the day","OK")))</f>
        <v/>
      </c>
      <c r="L998" s="14">
        <f>IF(OR($E998="",'Lot trace'!$B$4=""),"",IF($E998='Lot trace'!$B$4,COUNTIF($E$3:$E998,'Lot trace'!$B$4),""))</f>
        <v/>
      </c>
    </row>
    <row r="999">
      <c r="A999" s="5" t="n"/>
      <c r="B999" s="4" t="n"/>
      <c r="C999" s="18" t="n"/>
      <c r="D999" s="4" t="n"/>
      <c r="E999" s="18" t="n"/>
      <c r="F999" s="4" t="n"/>
      <c r="G999" s="4" t="n"/>
      <c r="H999" s="15">
        <f>IF($D999="","",IFERROR(INDEX('Catalogue'!$B$3:$B$82,MATCH($D999,'Catalogue'!$A$3:$A$82,0)),""))</f>
        <v/>
      </c>
      <c r="I999" s="15">
        <f>IF($D999="","",IFERROR("Ø"&amp;INDEX('Catalogue'!$C$3:$C$82,MATCH($D999,'Catalogue'!$A$3:$A$82,0))&amp;" × "&amp;INDEX('Catalogue'!$D$3:$D$82,MATCH($D999,'Catalogue'!$A$3:$A$82,0)),""))</f>
        <v/>
      </c>
      <c r="J999" s="19">
        <f>IF($E999="","",IFERROR(INDEX('Stock by lot'!$G$3:$G$302,MATCH($E999,'Stock by lot'!$F$3:$F$302,0)),""))</f>
        <v/>
      </c>
      <c r="K999" s="15">
        <f>IF($E999="","",IF($J999="","Lot not in stock",IF(AND($A999&lt;&gt;"",$J999&lt;$A999),"Expired on the day","OK")))</f>
        <v/>
      </c>
      <c r="L999" s="14">
        <f>IF(OR($E999="",'Lot trace'!$B$4=""),"",IF($E999='Lot trace'!$B$4,COUNTIF($E$3:$E999,'Lot trace'!$B$4),""))</f>
        <v/>
      </c>
    </row>
    <row r="1000">
      <c r="A1000" s="5" t="n"/>
      <c r="B1000" s="4" t="n"/>
      <c r="C1000" s="18" t="n"/>
      <c r="D1000" s="4" t="n"/>
      <c r="E1000" s="18" t="n"/>
      <c r="F1000" s="4" t="n"/>
      <c r="G1000" s="4" t="n"/>
      <c r="H1000" s="15">
        <f>IF($D1000="","",IFERROR(INDEX('Catalogue'!$B$3:$B$82,MATCH($D1000,'Catalogue'!$A$3:$A$82,0)),""))</f>
        <v/>
      </c>
      <c r="I1000" s="15">
        <f>IF($D1000="","",IFERROR("Ø"&amp;INDEX('Catalogue'!$C$3:$C$82,MATCH($D1000,'Catalogue'!$A$3:$A$82,0))&amp;" × "&amp;INDEX('Catalogue'!$D$3:$D$82,MATCH($D1000,'Catalogue'!$A$3:$A$82,0)),""))</f>
        <v/>
      </c>
      <c r="J1000" s="19">
        <f>IF($E1000="","",IFERROR(INDEX('Stock by lot'!$G$3:$G$302,MATCH($E1000,'Stock by lot'!$F$3:$F$302,0)),""))</f>
        <v/>
      </c>
      <c r="K1000" s="15">
        <f>IF($E1000="","",IF($J1000="","Lot not in stock",IF(AND($A1000&lt;&gt;"",$J1000&lt;$A1000),"Expired on the day","OK")))</f>
        <v/>
      </c>
      <c r="L1000" s="14">
        <f>IF(OR($E1000="",'Lot trace'!$B$4=""),"",IF($E1000='Lot trace'!$B$4,COUNTIF($E$3:$E1000,'Lot trace'!$B$4),""))</f>
        <v/>
      </c>
    </row>
    <row r="1001">
      <c r="A1001" s="5" t="n"/>
      <c r="B1001" s="4" t="n"/>
      <c r="C1001" s="18" t="n"/>
      <c r="D1001" s="4" t="n"/>
      <c r="E1001" s="18" t="n"/>
      <c r="F1001" s="4" t="n"/>
      <c r="G1001" s="4" t="n"/>
      <c r="H1001" s="15">
        <f>IF($D1001="","",IFERROR(INDEX('Catalogue'!$B$3:$B$82,MATCH($D1001,'Catalogue'!$A$3:$A$82,0)),""))</f>
        <v/>
      </c>
      <c r="I1001" s="15">
        <f>IF($D1001="","",IFERROR("Ø"&amp;INDEX('Catalogue'!$C$3:$C$82,MATCH($D1001,'Catalogue'!$A$3:$A$82,0))&amp;" × "&amp;INDEX('Catalogue'!$D$3:$D$82,MATCH($D1001,'Catalogue'!$A$3:$A$82,0)),""))</f>
        <v/>
      </c>
      <c r="J1001" s="19">
        <f>IF($E1001="","",IFERROR(INDEX('Stock by lot'!$G$3:$G$302,MATCH($E1001,'Stock by lot'!$F$3:$F$302,0)),""))</f>
        <v/>
      </c>
      <c r="K1001" s="15">
        <f>IF($E1001="","",IF($J1001="","Lot not in stock",IF(AND($A1001&lt;&gt;"",$J1001&lt;$A1001),"Expired on the day","OK")))</f>
        <v/>
      </c>
      <c r="L1001" s="14">
        <f>IF(OR($E1001="",'Lot trace'!$B$4=""),"",IF($E1001='Lot trace'!$B$4,COUNTIF($E$3:$E1001,'Lot trace'!$B$4),""))</f>
        <v/>
      </c>
    </row>
    <row r="1002">
      <c r="A1002" s="5" t="n"/>
      <c r="B1002" s="4" t="n"/>
      <c r="C1002" s="18" t="n"/>
      <c r="D1002" s="4" t="n"/>
      <c r="E1002" s="18" t="n"/>
      <c r="F1002" s="4" t="n"/>
      <c r="G1002" s="4" t="n"/>
      <c r="H1002" s="15">
        <f>IF($D1002="","",IFERROR(INDEX('Catalogue'!$B$3:$B$82,MATCH($D1002,'Catalogue'!$A$3:$A$82,0)),""))</f>
        <v/>
      </c>
      <c r="I1002" s="15">
        <f>IF($D1002="","",IFERROR("Ø"&amp;INDEX('Catalogue'!$C$3:$C$82,MATCH($D1002,'Catalogue'!$A$3:$A$82,0))&amp;" × "&amp;INDEX('Catalogue'!$D$3:$D$82,MATCH($D1002,'Catalogue'!$A$3:$A$82,0)),""))</f>
        <v/>
      </c>
      <c r="J1002" s="19">
        <f>IF($E1002="","",IFERROR(INDEX('Stock by lot'!$G$3:$G$302,MATCH($E1002,'Stock by lot'!$F$3:$F$302,0)),""))</f>
        <v/>
      </c>
      <c r="K1002" s="15">
        <f>IF($E1002="","",IF($J1002="","Lot not in stock",IF(AND($A1002&lt;&gt;"",$J1002&lt;$A1002),"Expired on the day","OK")))</f>
        <v/>
      </c>
      <c r="L1002" s="14">
        <f>IF(OR($E1002="",'Lot trace'!$B$4=""),"",IF($E1002='Lot trace'!$B$4,COUNTIF($E$3:$E1002,'Lot trace'!$B$4),""))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L1002"/>
  <mergeCells count="1">
    <mergeCell ref="A1:L1"/>
  </mergeCells>
  <conditionalFormatting sqref="K3:K1002">
    <cfRule type="expression" priority="1" dxfId="0">
      <formula>OR(K3="Lot not in stock",K3="Expired on the day")</formula>
    </cfRule>
  </conditionalFormatting>
  <dataValidations count="3">
    <dataValidation sqref="D3:D1002" showDropDown="0" showInputMessage="0" showErrorMessage="0" allowBlank="1" errorTitle="Not in the list" error="Pick from the list." type="list">
      <formula1>='Catalogue'!$A$3:$A$82</formula1>
    </dataValidation>
    <dataValidation sqref="F3:F1002" showDropDown="0" showInputMessage="0" showErrorMessage="0" allowBlank="1" errorTitle="Not in the list" error="Pick from the list." type="list">
      <formula1>=Surgeons</formula1>
    </dataValidation>
    <dataValidation sqref="G3:G1002" showDropDown="0" showInputMessage="0" showErrorMessage="0" allowBlank="1" errorTitle="Not in the list" error="Pick from the list." type="list">
      <formula1>=Notes</formula1>
    </dataValidation>
  </dataValidations>
  <pageMargins left="0.75" right="0.75" top="1" bottom="1" header="0.5" footer="0.5"/>
  <pageSetup paperSize="9" fitToHeight="0" fitToWidth="1"/>
</worksheet>
</file>

<file path=xl/worksheets/sheet6.xml><?xml version="1.0" encoding="utf-8"?>
<worksheet xmlns="http://schemas.openxmlformats.org/spreadsheetml/2006/main">
  <sheetPr>
    <tabColor rgb="005B6B7A"/>
    <outlinePr summaryBelow="1" summaryRight="1"/>
    <pageSetUpPr fitToPage="1"/>
  </sheetPr>
  <dimension ref="A1:H40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10" customWidth="1" min="4" max="4"/>
    <col width="15" customWidth="1" min="5" max="5"/>
    <col width="13" customWidth="1" min="6" max="6"/>
    <col width="20" customWidth="1" min="7" max="7"/>
    <col width="16" customWidth="1" min="8" max="8"/>
  </cols>
  <sheetData>
    <row r="1">
      <c r="A1" s="20" t="inlineStr">
        <is>
          <t>Who received an implant from this lot?</t>
        </is>
      </c>
    </row>
    <row r="2">
      <c r="A2" s="2" t="inlineStr">
        <is>
          <t>Type the lot number exactly as it is on the label. The list fills from Placements.</t>
        </is>
      </c>
    </row>
    <row r="4">
      <c r="A4" s="3" t="inlineStr">
        <is>
          <t>Lot no.</t>
        </is>
      </c>
      <c r="B4" s="18" t="inlineStr">
        <is>
          <t>KT70778</t>
        </is>
      </c>
      <c r="C4" s="21" t="n"/>
    </row>
    <row r="5">
      <c r="A5" s="3" t="inlineStr">
        <is>
          <t>Reference</t>
        </is>
      </c>
      <c r="B5" s="15">
        <f>IFERROR(INDEX('Stock by lot'!$B$3:$B$302,MATCH($B$4,'Stock by lot'!$F$3:$F$302,0)),"")</f>
        <v/>
      </c>
      <c r="D5" s="3" t="inlineStr">
        <is>
          <t>Expiry</t>
        </is>
      </c>
      <c r="E5" s="19">
        <f>IFERROR(INDEX('Stock by lot'!$G$3:$G$302,MATCH($B$4,'Stock by lot'!$F$3:$F$302,0)),"")</f>
        <v/>
      </c>
    </row>
    <row r="6">
      <c r="A6" s="3" t="inlineStr">
        <is>
          <t>Patients</t>
        </is>
      </c>
      <c r="B6" s="22">
        <f>IF($B$4="","",COUNTIF('Placements'!$E$3:$E$1002,$B$4))</f>
        <v/>
      </c>
      <c r="D6" s="3" t="inlineStr">
        <is>
          <t>On hand</t>
        </is>
      </c>
      <c r="E6" s="14">
        <f>IFERROR(INDEX('Stock by lot'!$K$3:$K$302,MATCH($B$4,'Stock by lot'!$F$3:$F$302,0)),"")</f>
        <v/>
      </c>
    </row>
    <row r="8" ht="32" customHeight="1">
      <c r="A8" s="7" t="inlineStr">
        <is>
          <t>#</t>
        </is>
      </c>
      <c r="B8" s="7" t="inlineStr">
        <is>
          <t>Date</t>
        </is>
      </c>
      <c r="C8" s="7" t="inlineStr">
        <is>
          <t>Patient / file no.</t>
        </is>
      </c>
      <c r="D8" s="7" t="inlineStr">
        <is>
          <t>Tooth</t>
        </is>
      </c>
      <c r="E8" s="7" t="inlineStr">
        <is>
          <t>Reference</t>
        </is>
      </c>
      <c r="F8" s="7" t="inlineStr">
        <is>
          <t>Size</t>
        </is>
      </c>
      <c r="G8" s="7" t="inlineStr">
        <is>
          <t>Surgeon</t>
        </is>
      </c>
      <c r="H8" s="7" t="inlineStr">
        <is>
          <t>Notes</t>
        </is>
      </c>
    </row>
    <row r="9">
      <c r="A9" s="14" t="n">
        <v>1</v>
      </c>
      <c r="B9" s="19">
        <f>IFERROR(INDEX('Placements'!$A$3:$A$1002,MATCH($A9,'Placements'!$L$3:$L$1002,0)),"")</f>
        <v/>
      </c>
      <c r="C9" s="15">
        <f>IFERROR(INDEX('Placements'!$B$3:$B$1002,MATCH($A9,'Placements'!$L$3:$L$1002,0))&amp;"","")</f>
        <v/>
      </c>
      <c r="D9" s="15">
        <f>IFERROR(INDEX('Placements'!$C$3:$C$1002,MATCH($A9,'Placements'!$L$3:$L$1002,0))&amp;"","")</f>
        <v/>
      </c>
      <c r="E9" s="15">
        <f>IFERROR(INDEX('Placements'!$D$3:$D$1002,MATCH($A9,'Placements'!$L$3:$L$1002,0))&amp;"","")</f>
        <v/>
      </c>
      <c r="F9" s="15">
        <f>IFERROR(INDEX('Placements'!$I$3:$I$1002,MATCH($A9,'Placements'!$L$3:$L$1002,0))&amp;"","")</f>
        <v/>
      </c>
      <c r="G9" s="15">
        <f>IFERROR(INDEX('Placements'!$F$3:$F$1002,MATCH($A9,'Placements'!$L$3:$L$1002,0))&amp;"","")</f>
        <v/>
      </c>
      <c r="H9" s="15">
        <f>IFERROR(INDEX('Placements'!$G$3:$G$1002,MATCH($A9,'Placements'!$L$3:$L$1002,0))&amp;"","")</f>
        <v/>
      </c>
    </row>
    <row r="10">
      <c r="A10" s="14" t="n">
        <v>2</v>
      </c>
      <c r="B10" s="19">
        <f>IFERROR(INDEX('Placements'!$A$3:$A$1002,MATCH($A10,'Placements'!$L$3:$L$1002,0)),"")</f>
        <v/>
      </c>
      <c r="C10" s="15">
        <f>IFERROR(INDEX('Placements'!$B$3:$B$1002,MATCH($A10,'Placements'!$L$3:$L$1002,0))&amp;"","")</f>
        <v/>
      </c>
      <c r="D10" s="15">
        <f>IFERROR(INDEX('Placements'!$C$3:$C$1002,MATCH($A10,'Placements'!$L$3:$L$1002,0))&amp;"","")</f>
        <v/>
      </c>
      <c r="E10" s="15">
        <f>IFERROR(INDEX('Placements'!$D$3:$D$1002,MATCH($A10,'Placements'!$L$3:$L$1002,0))&amp;"","")</f>
        <v/>
      </c>
      <c r="F10" s="15">
        <f>IFERROR(INDEX('Placements'!$I$3:$I$1002,MATCH($A10,'Placements'!$L$3:$L$1002,0))&amp;"","")</f>
        <v/>
      </c>
      <c r="G10" s="15">
        <f>IFERROR(INDEX('Placements'!$F$3:$F$1002,MATCH($A10,'Placements'!$L$3:$L$1002,0))&amp;"","")</f>
        <v/>
      </c>
      <c r="H10" s="15">
        <f>IFERROR(INDEX('Placements'!$G$3:$G$1002,MATCH($A10,'Placements'!$L$3:$L$1002,0))&amp;"","")</f>
        <v/>
      </c>
    </row>
    <row r="11">
      <c r="A11" s="14" t="n">
        <v>3</v>
      </c>
      <c r="B11" s="19">
        <f>IFERROR(INDEX('Placements'!$A$3:$A$1002,MATCH($A11,'Placements'!$L$3:$L$1002,0)),"")</f>
        <v/>
      </c>
      <c r="C11" s="15">
        <f>IFERROR(INDEX('Placements'!$B$3:$B$1002,MATCH($A11,'Placements'!$L$3:$L$1002,0))&amp;"","")</f>
        <v/>
      </c>
      <c r="D11" s="15">
        <f>IFERROR(INDEX('Placements'!$C$3:$C$1002,MATCH($A11,'Placements'!$L$3:$L$1002,0))&amp;"","")</f>
        <v/>
      </c>
      <c r="E11" s="15">
        <f>IFERROR(INDEX('Placements'!$D$3:$D$1002,MATCH($A11,'Placements'!$L$3:$L$1002,0))&amp;"","")</f>
        <v/>
      </c>
      <c r="F11" s="15">
        <f>IFERROR(INDEX('Placements'!$I$3:$I$1002,MATCH($A11,'Placements'!$L$3:$L$1002,0))&amp;"","")</f>
        <v/>
      </c>
      <c r="G11" s="15">
        <f>IFERROR(INDEX('Placements'!$F$3:$F$1002,MATCH($A11,'Placements'!$L$3:$L$1002,0))&amp;"","")</f>
        <v/>
      </c>
      <c r="H11" s="15">
        <f>IFERROR(INDEX('Placements'!$G$3:$G$1002,MATCH($A11,'Placements'!$L$3:$L$1002,0))&amp;"","")</f>
        <v/>
      </c>
    </row>
    <row r="12">
      <c r="A12" s="14" t="n">
        <v>4</v>
      </c>
      <c r="B12" s="19">
        <f>IFERROR(INDEX('Placements'!$A$3:$A$1002,MATCH($A12,'Placements'!$L$3:$L$1002,0)),"")</f>
        <v/>
      </c>
      <c r="C12" s="15">
        <f>IFERROR(INDEX('Placements'!$B$3:$B$1002,MATCH($A12,'Placements'!$L$3:$L$1002,0))&amp;"","")</f>
        <v/>
      </c>
      <c r="D12" s="15">
        <f>IFERROR(INDEX('Placements'!$C$3:$C$1002,MATCH($A12,'Placements'!$L$3:$L$1002,0))&amp;"","")</f>
        <v/>
      </c>
      <c r="E12" s="15">
        <f>IFERROR(INDEX('Placements'!$D$3:$D$1002,MATCH($A12,'Placements'!$L$3:$L$1002,0))&amp;"","")</f>
        <v/>
      </c>
      <c r="F12" s="15">
        <f>IFERROR(INDEX('Placements'!$I$3:$I$1002,MATCH($A12,'Placements'!$L$3:$L$1002,0))&amp;"","")</f>
        <v/>
      </c>
      <c r="G12" s="15">
        <f>IFERROR(INDEX('Placements'!$F$3:$F$1002,MATCH($A12,'Placements'!$L$3:$L$1002,0))&amp;"","")</f>
        <v/>
      </c>
      <c r="H12" s="15">
        <f>IFERROR(INDEX('Placements'!$G$3:$G$1002,MATCH($A12,'Placements'!$L$3:$L$1002,0))&amp;"","")</f>
        <v/>
      </c>
    </row>
    <row r="13">
      <c r="A13" s="14" t="n">
        <v>5</v>
      </c>
      <c r="B13" s="19">
        <f>IFERROR(INDEX('Placements'!$A$3:$A$1002,MATCH($A13,'Placements'!$L$3:$L$1002,0)),"")</f>
        <v/>
      </c>
      <c r="C13" s="15">
        <f>IFERROR(INDEX('Placements'!$B$3:$B$1002,MATCH($A13,'Placements'!$L$3:$L$1002,0))&amp;"","")</f>
        <v/>
      </c>
      <c r="D13" s="15">
        <f>IFERROR(INDEX('Placements'!$C$3:$C$1002,MATCH($A13,'Placements'!$L$3:$L$1002,0))&amp;"","")</f>
        <v/>
      </c>
      <c r="E13" s="15">
        <f>IFERROR(INDEX('Placements'!$D$3:$D$1002,MATCH($A13,'Placements'!$L$3:$L$1002,0))&amp;"","")</f>
        <v/>
      </c>
      <c r="F13" s="15">
        <f>IFERROR(INDEX('Placements'!$I$3:$I$1002,MATCH($A13,'Placements'!$L$3:$L$1002,0))&amp;"","")</f>
        <v/>
      </c>
      <c r="G13" s="15">
        <f>IFERROR(INDEX('Placements'!$F$3:$F$1002,MATCH($A13,'Placements'!$L$3:$L$1002,0))&amp;"","")</f>
        <v/>
      </c>
      <c r="H13" s="15">
        <f>IFERROR(INDEX('Placements'!$G$3:$G$1002,MATCH($A13,'Placements'!$L$3:$L$1002,0))&amp;"","")</f>
        <v/>
      </c>
    </row>
    <row r="14">
      <c r="A14" s="14" t="n">
        <v>6</v>
      </c>
      <c r="B14" s="19">
        <f>IFERROR(INDEX('Placements'!$A$3:$A$1002,MATCH($A14,'Placements'!$L$3:$L$1002,0)),"")</f>
        <v/>
      </c>
      <c r="C14" s="15">
        <f>IFERROR(INDEX('Placements'!$B$3:$B$1002,MATCH($A14,'Placements'!$L$3:$L$1002,0))&amp;"","")</f>
        <v/>
      </c>
      <c r="D14" s="15">
        <f>IFERROR(INDEX('Placements'!$C$3:$C$1002,MATCH($A14,'Placements'!$L$3:$L$1002,0))&amp;"","")</f>
        <v/>
      </c>
      <c r="E14" s="15">
        <f>IFERROR(INDEX('Placements'!$D$3:$D$1002,MATCH($A14,'Placements'!$L$3:$L$1002,0))&amp;"","")</f>
        <v/>
      </c>
      <c r="F14" s="15">
        <f>IFERROR(INDEX('Placements'!$I$3:$I$1002,MATCH($A14,'Placements'!$L$3:$L$1002,0))&amp;"","")</f>
        <v/>
      </c>
      <c r="G14" s="15">
        <f>IFERROR(INDEX('Placements'!$F$3:$F$1002,MATCH($A14,'Placements'!$L$3:$L$1002,0))&amp;"","")</f>
        <v/>
      </c>
      <c r="H14" s="15">
        <f>IFERROR(INDEX('Placements'!$G$3:$G$1002,MATCH($A14,'Placements'!$L$3:$L$1002,0))&amp;"","")</f>
        <v/>
      </c>
    </row>
    <row r="15">
      <c r="A15" s="14" t="n">
        <v>7</v>
      </c>
      <c r="B15" s="19">
        <f>IFERROR(INDEX('Placements'!$A$3:$A$1002,MATCH($A15,'Placements'!$L$3:$L$1002,0)),"")</f>
        <v/>
      </c>
      <c r="C15" s="15">
        <f>IFERROR(INDEX('Placements'!$B$3:$B$1002,MATCH($A15,'Placements'!$L$3:$L$1002,0))&amp;"","")</f>
        <v/>
      </c>
      <c r="D15" s="15">
        <f>IFERROR(INDEX('Placements'!$C$3:$C$1002,MATCH($A15,'Placements'!$L$3:$L$1002,0))&amp;"","")</f>
        <v/>
      </c>
      <c r="E15" s="15">
        <f>IFERROR(INDEX('Placements'!$D$3:$D$1002,MATCH($A15,'Placements'!$L$3:$L$1002,0))&amp;"","")</f>
        <v/>
      </c>
      <c r="F15" s="15">
        <f>IFERROR(INDEX('Placements'!$I$3:$I$1002,MATCH($A15,'Placements'!$L$3:$L$1002,0))&amp;"","")</f>
        <v/>
      </c>
      <c r="G15" s="15">
        <f>IFERROR(INDEX('Placements'!$F$3:$F$1002,MATCH($A15,'Placements'!$L$3:$L$1002,0))&amp;"","")</f>
        <v/>
      </c>
      <c r="H15" s="15">
        <f>IFERROR(INDEX('Placements'!$G$3:$G$1002,MATCH($A15,'Placements'!$L$3:$L$1002,0))&amp;"","")</f>
        <v/>
      </c>
    </row>
    <row r="16">
      <c r="A16" s="14" t="n">
        <v>8</v>
      </c>
      <c r="B16" s="19">
        <f>IFERROR(INDEX('Placements'!$A$3:$A$1002,MATCH($A16,'Placements'!$L$3:$L$1002,0)),"")</f>
        <v/>
      </c>
      <c r="C16" s="15">
        <f>IFERROR(INDEX('Placements'!$B$3:$B$1002,MATCH($A16,'Placements'!$L$3:$L$1002,0))&amp;"","")</f>
        <v/>
      </c>
      <c r="D16" s="15">
        <f>IFERROR(INDEX('Placements'!$C$3:$C$1002,MATCH($A16,'Placements'!$L$3:$L$1002,0))&amp;"","")</f>
        <v/>
      </c>
      <c r="E16" s="15">
        <f>IFERROR(INDEX('Placements'!$D$3:$D$1002,MATCH($A16,'Placements'!$L$3:$L$1002,0))&amp;"","")</f>
        <v/>
      </c>
      <c r="F16" s="15">
        <f>IFERROR(INDEX('Placements'!$I$3:$I$1002,MATCH($A16,'Placements'!$L$3:$L$1002,0))&amp;"","")</f>
        <v/>
      </c>
      <c r="G16" s="15">
        <f>IFERROR(INDEX('Placements'!$F$3:$F$1002,MATCH($A16,'Placements'!$L$3:$L$1002,0))&amp;"","")</f>
        <v/>
      </c>
      <c r="H16" s="15">
        <f>IFERROR(INDEX('Placements'!$G$3:$G$1002,MATCH($A16,'Placements'!$L$3:$L$1002,0))&amp;"","")</f>
        <v/>
      </c>
    </row>
    <row r="17">
      <c r="A17" s="14" t="n">
        <v>9</v>
      </c>
      <c r="B17" s="19">
        <f>IFERROR(INDEX('Placements'!$A$3:$A$1002,MATCH($A17,'Placements'!$L$3:$L$1002,0)),"")</f>
        <v/>
      </c>
      <c r="C17" s="15">
        <f>IFERROR(INDEX('Placements'!$B$3:$B$1002,MATCH($A17,'Placements'!$L$3:$L$1002,0))&amp;"","")</f>
        <v/>
      </c>
      <c r="D17" s="15">
        <f>IFERROR(INDEX('Placements'!$C$3:$C$1002,MATCH($A17,'Placements'!$L$3:$L$1002,0))&amp;"","")</f>
        <v/>
      </c>
      <c r="E17" s="15">
        <f>IFERROR(INDEX('Placements'!$D$3:$D$1002,MATCH($A17,'Placements'!$L$3:$L$1002,0))&amp;"","")</f>
        <v/>
      </c>
      <c r="F17" s="15">
        <f>IFERROR(INDEX('Placements'!$I$3:$I$1002,MATCH($A17,'Placements'!$L$3:$L$1002,0))&amp;"","")</f>
        <v/>
      </c>
      <c r="G17" s="15">
        <f>IFERROR(INDEX('Placements'!$F$3:$F$1002,MATCH($A17,'Placements'!$L$3:$L$1002,0))&amp;"","")</f>
        <v/>
      </c>
      <c r="H17" s="15">
        <f>IFERROR(INDEX('Placements'!$G$3:$G$1002,MATCH($A17,'Placements'!$L$3:$L$1002,0))&amp;"","")</f>
        <v/>
      </c>
    </row>
    <row r="18">
      <c r="A18" s="14" t="n">
        <v>10</v>
      </c>
      <c r="B18" s="19">
        <f>IFERROR(INDEX('Placements'!$A$3:$A$1002,MATCH($A18,'Placements'!$L$3:$L$1002,0)),"")</f>
        <v/>
      </c>
      <c r="C18" s="15">
        <f>IFERROR(INDEX('Placements'!$B$3:$B$1002,MATCH($A18,'Placements'!$L$3:$L$1002,0))&amp;"","")</f>
        <v/>
      </c>
      <c r="D18" s="15">
        <f>IFERROR(INDEX('Placements'!$C$3:$C$1002,MATCH($A18,'Placements'!$L$3:$L$1002,0))&amp;"","")</f>
        <v/>
      </c>
      <c r="E18" s="15">
        <f>IFERROR(INDEX('Placements'!$D$3:$D$1002,MATCH($A18,'Placements'!$L$3:$L$1002,0))&amp;"","")</f>
        <v/>
      </c>
      <c r="F18" s="15">
        <f>IFERROR(INDEX('Placements'!$I$3:$I$1002,MATCH($A18,'Placements'!$L$3:$L$1002,0))&amp;"","")</f>
        <v/>
      </c>
      <c r="G18" s="15">
        <f>IFERROR(INDEX('Placements'!$F$3:$F$1002,MATCH($A18,'Placements'!$L$3:$L$1002,0))&amp;"","")</f>
        <v/>
      </c>
      <c r="H18" s="15">
        <f>IFERROR(INDEX('Placements'!$G$3:$G$1002,MATCH($A18,'Placements'!$L$3:$L$1002,0))&amp;"","")</f>
        <v/>
      </c>
    </row>
    <row r="19">
      <c r="A19" s="14" t="n">
        <v>11</v>
      </c>
      <c r="B19" s="19">
        <f>IFERROR(INDEX('Placements'!$A$3:$A$1002,MATCH($A19,'Placements'!$L$3:$L$1002,0)),"")</f>
        <v/>
      </c>
      <c r="C19" s="15">
        <f>IFERROR(INDEX('Placements'!$B$3:$B$1002,MATCH($A19,'Placements'!$L$3:$L$1002,0))&amp;"","")</f>
        <v/>
      </c>
      <c r="D19" s="15">
        <f>IFERROR(INDEX('Placements'!$C$3:$C$1002,MATCH($A19,'Placements'!$L$3:$L$1002,0))&amp;"","")</f>
        <v/>
      </c>
      <c r="E19" s="15">
        <f>IFERROR(INDEX('Placements'!$D$3:$D$1002,MATCH($A19,'Placements'!$L$3:$L$1002,0))&amp;"","")</f>
        <v/>
      </c>
      <c r="F19" s="15">
        <f>IFERROR(INDEX('Placements'!$I$3:$I$1002,MATCH($A19,'Placements'!$L$3:$L$1002,0))&amp;"","")</f>
        <v/>
      </c>
      <c r="G19" s="15">
        <f>IFERROR(INDEX('Placements'!$F$3:$F$1002,MATCH($A19,'Placements'!$L$3:$L$1002,0))&amp;"","")</f>
        <v/>
      </c>
      <c r="H19" s="15">
        <f>IFERROR(INDEX('Placements'!$G$3:$G$1002,MATCH($A19,'Placements'!$L$3:$L$1002,0))&amp;"","")</f>
        <v/>
      </c>
    </row>
    <row r="20">
      <c r="A20" s="14" t="n">
        <v>12</v>
      </c>
      <c r="B20" s="19">
        <f>IFERROR(INDEX('Placements'!$A$3:$A$1002,MATCH($A20,'Placements'!$L$3:$L$1002,0)),"")</f>
        <v/>
      </c>
      <c r="C20" s="15">
        <f>IFERROR(INDEX('Placements'!$B$3:$B$1002,MATCH($A20,'Placements'!$L$3:$L$1002,0))&amp;"","")</f>
        <v/>
      </c>
      <c r="D20" s="15">
        <f>IFERROR(INDEX('Placements'!$C$3:$C$1002,MATCH($A20,'Placements'!$L$3:$L$1002,0))&amp;"","")</f>
        <v/>
      </c>
      <c r="E20" s="15">
        <f>IFERROR(INDEX('Placements'!$D$3:$D$1002,MATCH($A20,'Placements'!$L$3:$L$1002,0))&amp;"","")</f>
        <v/>
      </c>
      <c r="F20" s="15">
        <f>IFERROR(INDEX('Placements'!$I$3:$I$1002,MATCH($A20,'Placements'!$L$3:$L$1002,0))&amp;"","")</f>
        <v/>
      </c>
      <c r="G20" s="15">
        <f>IFERROR(INDEX('Placements'!$F$3:$F$1002,MATCH($A20,'Placements'!$L$3:$L$1002,0))&amp;"","")</f>
        <v/>
      </c>
      <c r="H20" s="15">
        <f>IFERROR(INDEX('Placements'!$G$3:$G$1002,MATCH($A20,'Placements'!$L$3:$L$1002,0))&amp;"","")</f>
        <v/>
      </c>
    </row>
    <row r="21">
      <c r="A21" s="14" t="n">
        <v>13</v>
      </c>
      <c r="B21" s="19">
        <f>IFERROR(INDEX('Placements'!$A$3:$A$1002,MATCH($A21,'Placements'!$L$3:$L$1002,0)),"")</f>
        <v/>
      </c>
      <c r="C21" s="15">
        <f>IFERROR(INDEX('Placements'!$B$3:$B$1002,MATCH($A21,'Placements'!$L$3:$L$1002,0))&amp;"","")</f>
        <v/>
      </c>
      <c r="D21" s="15">
        <f>IFERROR(INDEX('Placements'!$C$3:$C$1002,MATCH($A21,'Placements'!$L$3:$L$1002,0))&amp;"","")</f>
        <v/>
      </c>
      <c r="E21" s="15">
        <f>IFERROR(INDEX('Placements'!$D$3:$D$1002,MATCH($A21,'Placements'!$L$3:$L$1002,0))&amp;"","")</f>
        <v/>
      </c>
      <c r="F21" s="15">
        <f>IFERROR(INDEX('Placements'!$I$3:$I$1002,MATCH($A21,'Placements'!$L$3:$L$1002,0))&amp;"","")</f>
        <v/>
      </c>
      <c r="G21" s="15">
        <f>IFERROR(INDEX('Placements'!$F$3:$F$1002,MATCH($A21,'Placements'!$L$3:$L$1002,0))&amp;"","")</f>
        <v/>
      </c>
      <c r="H21" s="15">
        <f>IFERROR(INDEX('Placements'!$G$3:$G$1002,MATCH($A21,'Placements'!$L$3:$L$1002,0))&amp;"","")</f>
        <v/>
      </c>
    </row>
    <row r="22">
      <c r="A22" s="14" t="n">
        <v>14</v>
      </c>
      <c r="B22" s="19">
        <f>IFERROR(INDEX('Placements'!$A$3:$A$1002,MATCH($A22,'Placements'!$L$3:$L$1002,0)),"")</f>
        <v/>
      </c>
      <c r="C22" s="15">
        <f>IFERROR(INDEX('Placements'!$B$3:$B$1002,MATCH($A22,'Placements'!$L$3:$L$1002,0))&amp;"","")</f>
        <v/>
      </c>
      <c r="D22" s="15">
        <f>IFERROR(INDEX('Placements'!$C$3:$C$1002,MATCH($A22,'Placements'!$L$3:$L$1002,0))&amp;"","")</f>
        <v/>
      </c>
      <c r="E22" s="15">
        <f>IFERROR(INDEX('Placements'!$D$3:$D$1002,MATCH($A22,'Placements'!$L$3:$L$1002,0))&amp;"","")</f>
        <v/>
      </c>
      <c r="F22" s="15">
        <f>IFERROR(INDEX('Placements'!$I$3:$I$1002,MATCH($A22,'Placements'!$L$3:$L$1002,0))&amp;"","")</f>
        <v/>
      </c>
      <c r="G22" s="15">
        <f>IFERROR(INDEX('Placements'!$F$3:$F$1002,MATCH($A22,'Placements'!$L$3:$L$1002,0))&amp;"","")</f>
        <v/>
      </c>
      <c r="H22" s="15">
        <f>IFERROR(INDEX('Placements'!$G$3:$G$1002,MATCH($A22,'Placements'!$L$3:$L$1002,0))&amp;"","")</f>
        <v/>
      </c>
    </row>
    <row r="23">
      <c r="A23" s="14" t="n">
        <v>15</v>
      </c>
      <c r="B23" s="19">
        <f>IFERROR(INDEX('Placements'!$A$3:$A$1002,MATCH($A23,'Placements'!$L$3:$L$1002,0)),"")</f>
        <v/>
      </c>
      <c r="C23" s="15">
        <f>IFERROR(INDEX('Placements'!$B$3:$B$1002,MATCH($A23,'Placements'!$L$3:$L$1002,0))&amp;"","")</f>
        <v/>
      </c>
      <c r="D23" s="15">
        <f>IFERROR(INDEX('Placements'!$C$3:$C$1002,MATCH($A23,'Placements'!$L$3:$L$1002,0))&amp;"","")</f>
        <v/>
      </c>
      <c r="E23" s="15">
        <f>IFERROR(INDEX('Placements'!$D$3:$D$1002,MATCH($A23,'Placements'!$L$3:$L$1002,0))&amp;"","")</f>
        <v/>
      </c>
      <c r="F23" s="15">
        <f>IFERROR(INDEX('Placements'!$I$3:$I$1002,MATCH($A23,'Placements'!$L$3:$L$1002,0))&amp;"","")</f>
        <v/>
      </c>
      <c r="G23" s="15">
        <f>IFERROR(INDEX('Placements'!$F$3:$F$1002,MATCH($A23,'Placements'!$L$3:$L$1002,0))&amp;"","")</f>
        <v/>
      </c>
      <c r="H23" s="15">
        <f>IFERROR(INDEX('Placements'!$G$3:$G$1002,MATCH($A23,'Placements'!$L$3:$L$1002,0))&amp;"","")</f>
        <v/>
      </c>
    </row>
    <row r="24">
      <c r="A24" s="14" t="n">
        <v>16</v>
      </c>
      <c r="B24" s="19">
        <f>IFERROR(INDEX('Placements'!$A$3:$A$1002,MATCH($A24,'Placements'!$L$3:$L$1002,0)),"")</f>
        <v/>
      </c>
      <c r="C24" s="15">
        <f>IFERROR(INDEX('Placements'!$B$3:$B$1002,MATCH($A24,'Placements'!$L$3:$L$1002,0))&amp;"","")</f>
        <v/>
      </c>
      <c r="D24" s="15">
        <f>IFERROR(INDEX('Placements'!$C$3:$C$1002,MATCH($A24,'Placements'!$L$3:$L$1002,0))&amp;"","")</f>
        <v/>
      </c>
      <c r="E24" s="15">
        <f>IFERROR(INDEX('Placements'!$D$3:$D$1002,MATCH($A24,'Placements'!$L$3:$L$1002,0))&amp;"","")</f>
        <v/>
      </c>
      <c r="F24" s="15">
        <f>IFERROR(INDEX('Placements'!$I$3:$I$1002,MATCH($A24,'Placements'!$L$3:$L$1002,0))&amp;"","")</f>
        <v/>
      </c>
      <c r="G24" s="15">
        <f>IFERROR(INDEX('Placements'!$F$3:$F$1002,MATCH($A24,'Placements'!$L$3:$L$1002,0))&amp;"","")</f>
        <v/>
      </c>
      <c r="H24" s="15">
        <f>IFERROR(INDEX('Placements'!$G$3:$G$1002,MATCH($A24,'Placements'!$L$3:$L$1002,0))&amp;"","")</f>
        <v/>
      </c>
    </row>
    <row r="25">
      <c r="A25" s="14" t="n">
        <v>17</v>
      </c>
      <c r="B25" s="19">
        <f>IFERROR(INDEX('Placements'!$A$3:$A$1002,MATCH($A25,'Placements'!$L$3:$L$1002,0)),"")</f>
        <v/>
      </c>
      <c r="C25" s="15">
        <f>IFERROR(INDEX('Placements'!$B$3:$B$1002,MATCH($A25,'Placements'!$L$3:$L$1002,0))&amp;"","")</f>
        <v/>
      </c>
      <c r="D25" s="15">
        <f>IFERROR(INDEX('Placements'!$C$3:$C$1002,MATCH($A25,'Placements'!$L$3:$L$1002,0))&amp;"","")</f>
        <v/>
      </c>
      <c r="E25" s="15">
        <f>IFERROR(INDEX('Placements'!$D$3:$D$1002,MATCH($A25,'Placements'!$L$3:$L$1002,0))&amp;"","")</f>
        <v/>
      </c>
      <c r="F25" s="15">
        <f>IFERROR(INDEX('Placements'!$I$3:$I$1002,MATCH($A25,'Placements'!$L$3:$L$1002,0))&amp;"","")</f>
        <v/>
      </c>
      <c r="G25" s="15">
        <f>IFERROR(INDEX('Placements'!$F$3:$F$1002,MATCH($A25,'Placements'!$L$3:$L$1002,0))&amp;"","")</f>
        <v/>
      </c>
      <c r="H25" s="15">
        <f>IFERROR(INDEX('Placements'!$G$3:$G$1002,MATCH($A25,'Placements'!$L$3:$L$1002,0))&amp;"","")</f>
        <v/>
      </c>
    </row>
    <row r="26">
      <c r="A26" s="14" t="n">
        <v>18</v>
      </c>
      <c r="B26" s="19">
        <f>IFERROR(INDEX('Placements'!$A$3:$A$1002,MATCH($A26,'Placements'!$L$3:$L$1002,0)),"")</f>
        <v/>
      </c>
      <c r="C26" s="15">
        <f>IFERROR(INDEX('Placements'!$B$3:$B$1002,MATCH($A26,'Placements'!$L$3:$L$1002,0))&amp;"","")</f>
        <v/>
      </c>
      <c r="D26" s="15">
        <f>IFERROR(INDEX('Placements'!$C$3:$C$1002,MATCH($A26,'Placements'!$L$3:$L$1002,0))&amp;"","")</f>
        <v/>
      </c>
      <c r="E26" s="15">
        <f>IFERROR(INDEX('Placements'!$D$3:$D$1002,MATCH($A26,'Placements'!$L$3:$L$1002,0))&amp;"","")</f>
        <v/>
      </c>
      <c r="F26" s="15">
        <f>IFERROR(INDEX('Placements'!$I$3:$I$1002,MATCH($A26,'Placements'!$L$3:$L$1002,0))&amp;"","")</f>
        <v/>
      </c>
      <c r="G26" s="15">
        <f>IFERROR(INDEX('Placements'!$F$3:$F$1002,MATCH($A26,'Placements'!$L$3:$L$1002,0))&amp;"","")</f>
        <v/>
      </c>
      <c r="H26" s="15">
        <f>IFERROR(INDEX('Placements'!$G$3:$G$1002,MATCH($A26,'Placements'!$L$3:$L$1002,0))&amp;"","")</f>
        <v/>
      </c>
    </row>
    <row r="27">
      <c r="A27" s="14" t="n">
        <v>19</v>
      </c>
      <c r="B27" s="19">
        <f>IFERROR(INDEX('Placements'!$A$3:$A$1002,MATCH($A27,'Placements'!$L$3:$L$1002,0)),"")</f>
        <v/>
      </c>
      <c r="C27" s="15">
        <f>IFERROR(INDEX('Placements'!$B$3:$B$1002,MATCH($A27,'Placements'!$L$3:$L$1002,0))&amp;"","")</f>
        <v/>
      </c>
      <c r="D27" s="15">
        <f>IFERROR(INDEX('Placements'!$C$3:$C$1002,MATCH($A27,'Placements'!$L$3:$L$1002,0))&amp;"","")</f>
        <v/>
      </c>
      <c r="E27" s="15">
        <f>IFERROR(INDEX('Placements'!$D$3:$D$1002,MATCH($A27,'Placements'!$L$3:$L$1002,0))&amp;"","")</f>
        <v/>
      </c>
      <c r="F27" s="15">
        <f>IFERROR(INDEX('Placements'!$I$3:$I$1002,MATCH($A27,'Placements'!$L$3:$L$1002,0))&amp;"","")</f>
        <v/>
      </c>
      <c r="G27" s="15">
        <f>IFERROR(INDEX('Placements'!$F$3:$F$1002,MATCH($A27,'Placements'!$L$3:$L$1002,0))&amp;"","")</f>
        <v/>
      </c>
      <c r="H27" s="15">
        <f>IFERROR(INDEX('Placements'!$G$3:$G$1002,MATCH($A27,'Placements'!$L$3:$L$1002,0))&amp;"","")</f>
        <v/>
      </c>
    </row>
    <row r="28">
      <c r="A28" s="14" t="n">
        <v>20</v>
      </c>
      <c r="B28" s="19">
        <f>IFERROR(INDEX('Placements'!$A$3:$A$1002,MATCH($A28,'Placements'!$L$3:$L$1002,0)),"")</f>
        <v/>
      </c>
      <c r="C28" s="15">
        <f>IFERROR(INDEX('Placements'!$B$3:$B$1002,MATCH($A28,'Placements'!$L$3:$L$1002,0))&amp;"","")</f>
        <v/>
      </c>
      <c r="D28" s="15">
        <f>IFERROR(INDEX('Placements'!$C$3:$C$1002,MATCH($A28,'Placements'!$L$3:$L$1002,0))&amp;"","")</f>
        <v/>
      </c>
      <c r="E28" s="15">
        <f>IFERROR(INDEX('Placements'!$D$3:$D$1002,MATCH($A28,'Placements'!$L$3:$L$1002,0))&amp;"","")</f>
        <v/>
      </c>
      <c r="F28" s="15">
        <f>IFERROR(INDEX('Placements'!$I$3:$I$1002,MATCH($A28,'Placements'!$L$3:$L$1002,0))&amp;"","")</f>
        <v/>
      </c>
      <c r="G28" s="15">
        <f>IFERROR(INDEX('Placements'!$F$3:$F$1002,MATCH($A28,'Placements'!$L$3:$L$1002,0))&amp;"","")</f>
        <v/>
      </c>
      <c r="H28" s="15">
        <f>IFERROR(INDEX('Placements'!$G$3:$G$1002,MATCH($A28,'Placements'!$L$3:$L$1002,0))&amp;"","")</f>
        <v/>
      </c>
    </row>
    <row r="29">
      <c r="A29" s="14" t="n">
        <v>21</v>
      </c>
      <c r="B29" s="19">
        <f>IFERROR(INDEX('Placements'!$A$3:$A$1002,MATCH($A29,'Placements'!$L$3:$L$1002,0)),"")</f>
        <v/>
      </c>
      <c r="C29" s="15">
        <f>IFERROR(INDEX('Placements'!$B$3:$B$1002,MATCH($A29,'Placements'!$L$3:$L$1002,0))&amp;"","")</f>
        <v/>
      </c>
      <c r="D29" s="15">
        <f>IFERROR(INDEX('Placements'!$C$3:$C$1002,MATCH($A29,'Placements'!$L$3:$L$1002,0))&amp;"","")</f>
        <v/>
      </c>
      <c r="E29" s="15">
        <f>IFERROR(INDEX('Placements'!$D$3:$D$1002,MATCH($A29,'Placements'!$L$3:$L$1002,0))&amp;"","")</f>
        <v/>
      </c>
      <c r="F29" s="15">
        <f>IFERROR(INDEX('Placements'!$I$3:$I$1002,MATCH($A29,'Placements'!$L$3:$L$1002,0))&amp;"","")</f>
        <v/>
      </c>
      <c r="G29" s="15">
        <f>IFERROR(INDEX('Placements'!$F$3:$F$1002,MATCH($A29,'Placements'!$L$3:$L$1002,0))&amp;"","")</f>
        <v/>
      </c>
      <c r="H29" s="15">
        <f>IFERROR(INDEX('Placements'!$G$3:$G$1002,MATCH($A29,'Placements'!$L$3:$L$1002,0))&amp;"","")</f>
        <v/>
      </c>
    </row>
    <row r="30">
      <c r="A30" s="14" t="n">
        <v>22</v>
      </c>
      <c r="B30" s="19">
        <f>IFERROR(INDEX('Placements'!$A$3:$A$1002,MATCH($A30,'Placements'!$L$3:$L$1002,0)),"")</f>
        <v/>
      </c>
      <c r="C30" s="15">
        <f>IFERROR(INDEX('Placements'!$B$3:$B$1002,MATCH($A30,'Placements'!$L$3:$L$1002,0))&amp;"","")</f>
        <v/>
      </c>
      <c r="D30" s="15">
        <f>IFERROR(INDEX('Placements'!$C$3:$C$1002,MATCH($A30,'Placements'!$L$3:$L$1002,0))&amp;"","")</f>
        <v/>
      </c>
      <c r="E30" s="15">
        <f>IFERROR(INDEX('Placements'!$D$3:$D$1002,MATCH($A30,'Placements'!$L$3:$L$1002,0))&amp;"","")</f>
        <v/>
      </c>
      <c r="F30" s="15">
        <f>IFERROR(INDEX('Placements'!$I$3:$I$1002,MATCH($A30,'Placements'!$L$3:$L$1002,0))&amp;"","")</f>
        <v/>
      </c>
      <c r="G30" s="15">
        <f>IFERROR(INDEX('Placements'!$F$3:$F$1002,MATCH($A30,'Placements'!$L$3:$L$1002,0))&amp;"","")</f>
        <v/>
      </c>
      <c r="H30" s="15">
        <f>IFERROR(INDEX('Placements'!$G$3:$G$1002,MATCH($A30,'Placements'!$L$3:$L$1002,0))&amp;"","")</f>
        <v/>
      </c>
    </row>
    <row r="31">
      <c r="A31" s="14" t="n">
        <v>23</v>
      </c>
      <c r="B31" s="19">
        <f>IFERROR(INDEX('Placements'!$A$3:$A$1002,MATCH($A31,'Placements'!$L$3:$L$1002,0)),"")</f>
        <v/>
      </c>
      <c r="C31" s="15">
        <f>IFERROR(INDEX('Placements'!$B$3:$B$1002,MATCH($A31,'Placements'!$L$3:$L$1002,0))&amp;"","")</f>
        <v/>
      </c>
      <c r="D31" s="15">
        <f>IFERROR(INDEX('Placements'!$C$3:$C$1002,MATCH($A31,'Placements'!$L$3:$L$1002,0))&amp;"","")</f>
        <v/>
      </c>
      <c r="E31" s="15">
        <f>IFERROR(INDEX('Placements'!$D$3:$D$1002,MATCH($A31,'Placements'!$L$3:$L$1002,0))&amp;"","")</f>
        <v/>
      </c>
      <c r="F31" s="15">
        <f>IFERROR(INDEX('Placements'!$I$3:$I$1002,MATCH($A31,'Placements'!$L$3:$L$1002,0))&amp;"","")</f>
        <v/>
      </c>
      <c r="G31" s="15">
        <f>IFERROR(INDEX('Placements'!$F$3:$F$1002,MATCH($A31,'Placements'!$L$3:$L$1002,0))&amp;"","")</f>
        <v/>
      </c>
      <c r="H31" s="15">
        <f>IFERROR(INDEX('Placements'!$G$3:$G$1002,MATCH($A31,'Placements'!$L$3:$L$1002,0))&amp;"","")</f>
        <v/>
      </c>
    </row>
    <row r="32">
      <c r="A32" s="14" t="n">
        <v>24</v>
      </c>
      <c r="B32" s="19">
        <f>IFERROR(INDEX('Placements'!$A$3:$A$1002,MATCH($A32,'Placements'!$L$3:$L$1002,0)),"")</f>
        <v/>
      </c>
      <c r="C32" s="15">
        <f>IFERROR(INDEX('Placements'!$B$3:$B$1002,MATCH($A32,'Placements'!$L$3:$L$1002,0))&amp;"","")</f>
        <v/>
      </c>
      <c r="D32" s="15">
        <f>IFERROR(INDEX('Placements'!$C$3:$C$1002,MATCH($A32,'Placements'!$L$3:$L$1002,0))&amp;"","")</f>
        <v/>
      </c>
      <c r="E32" s="15">
        <f>IFERROR(INDEX('Placements'!$D$3:$D$1002,MATCH($A32,'Placements'!$L$3:$L$1002,0))&amp;"","")</f>
        <v/>
      </c>
      <c r="F32" s="15">
        <f>IFERROR(INDEX('Placements'!$I$3:$I$1002,MATCH($A32,'Placements'!$L$3:$L$1002,0))&amp;"","")</f>
        <v/>
      </c>
      <c r="G32" s="15">
        <f>IFERROR(INDEX('Placements'!$F$3:$F$1002,MATCH($A32,'Placements'!$L$3:$L$1002,0))&amp;"","")</f>
        <v/>
      </c>
      <c r="H32" s="15">
        <f>IFERROR(INDEX('Placements'!$G$3:$G$1002,MATCH($A32,'Placements'!$L$3:$L$1002,0))&amp;"","")</f>
        <v/>
      </c>
    </row>
    <row r="33">
      <c r="A33" s="14" t="n">
        <v>25</v>
      </c>
      <c r="B33" s="19">
        <f>IFERROR(INDEX('Placements'!$A$3:$A$1002,MATCH($A33,'Placements'!$L$3:$L$1002,0)),"")</f>
        <v/>
      </c>
      <c r="C33" s="15">
        <f>IFERROR(INDEX('Placements'!$B$3:$B$1002,MATCH($A33,'Placements'!$L$3:$L$1002,0))&amp;"","")</f>
        <v/>
      </c>
      <c r="D33" s="15">
        <f>IFERROR(INDEX('Placements'!$C$3:$C$1002,MATCH($A33,'Placements'!$L$3:$L$1002,0))&amp;"","")</f>
        <v/>
      </c>
      <c r="E33" s="15">
        <f>IFERROR(INDEX('Placements'!$D$3:$D$1002,MATCH($A33,'Placements'!$L$3:$L$1002,0))&amp;"","")</f>
        <v/>
      </c>
      <c r="F33" s="15">
        <f>IFERROR(INDEX('Placements'!$I$3:$I$1002,MATCH($A33,'Placements'!$L$3:$L$1002,0))&amp;"","")</f>
        <v/>
      </c>
      <c r="G33" s="15">
        <f>IFERROR(INDEX('Placements'!$F$3:$F$1002,MATCH($A33,'Placements'!$L$3:$L$1002,0))&amp;"","")</f>
        <v/>
      </c>
      <c r="H33" s="15">
        <f>IFERROR(INDEX('Placements'!$G$3:$G$1002,MATCH($A33,'Placements'!$L$3:$L$1002,0))&amp;"","")</f>
        <v/>
      </c>
    </row>
    <row r="34">
      <c r="A34" s="14" t="n">
        <v>26</v>
      </c>
      <c r="B34" s="19">
        <f>IFERROR(INDEX('Placements'!$A$3:$A$1002,MATCH($A34,'Placements'!$L$3:$L$1002,0)),"")</f>
        <v/>
      </c>
      <c r="C34" s="15">
        <f>IFERROR(INDEX('Placements'!$B$3:$B$1002,MATCH($A34,'Placements'!$L$3:$L$1002,0))&amp;"","")</f>
        <v/>
      </c>
      <c r="D34" s="15">
        <f>IFERROR(INDEX('Placements'!$C$3:$C$1002,MATCH($A34,'Placements'!$L$3:$L$1002,0))&amp;"","")</f>
        <v/>
      </c>
      <c r="E34" s="15">
        <f>IFERROR(INDEX('Placements'!$D$3:$D$1002,MATCH($A34,'Placements'!$L$3:$L$1002,0))&amp;"","")</f>
        <v/>
      </c>
      <c r="F34" s="15">
        <f>IFERROR(INDEX('Placements'!$I$3:$I$1002,MATCH($A34,'Placements'!$L$3:$L$1002,0))&amp;"","")</f>
        <v/>
      </c>
      <c r="G34" s="15">
        <f>IFERROR(INDEX('Placements'!$F$3:$F$1002,MATCH($A34,'Placements'!$L$3:$L$1002,0))&amp;"","")</f>
        <v/>
      </c>
      <c r="H34" s="15">
        <f>IFERROR(INDEX('Placements'!$G$3:$G$1002,MATCH($A34,'Placements'!$L$3:$L$1002,0))&amp;"","")</f>
        <v/>
      </c>
    </row>
    <row r="35">
      <c r="A35" s="14" t="n">
        <v>27</v>
      </c>
      <c r="B35" s="19">
        <f>IFERROR(INDEX('Placements'!$A$3:$A$1002,MATCH($A35,'Placements'!$L$3:$L$1002,0)),"")</f>
        <v/>
      </c>
      <c r="C35" s="15">
        <f>IFERROR(INDEX('Placements'!$B$3:$B$1002,MATCH($A35,'Placements'!$L$3:$L$1002,0))&amp;"","")</f>
        <v/>
      </c>
      <c r="D35" s="15">
        <f>IFERROR(INDEX('Placements'!$C$3:$C$1002,MATCH($A35,'Placements'!$L$3:$L$1002,0))&amp;"","")</f>
        <v/>
      </c>
      <c r="E35" s="15">
        <f>IFERROR(INDEX('Placements'!$D$3:$D$1002,MATCH($A35,'Placements'!$L$3:$L$1002,0))&amp;"","")</f>
        <v/>
      </c>
      <c r="F35" s="15">
        <f>IFERROR(INDEX('Placements'!$I$3:$I$1002,MATCH($A35,'Placements'!$L$3:$L$1002,0))&amp;"","")</f>
        <v/>
      </c>
      <c r="G35" s="15">
        <f>IFERROR(INDEX('Placements'!$F$3:$F$1002,MATCH($A35,'Placements'!$L$3:$L$1002,0))&amp;"","")</f>
        <v/>
      </c>
      <c r="H35" s="15">
        <f>IFERROR(INDEX('Placements'!$G$3:$G$1002,MATCH($A35,'Placements'!$L$3:$L$1002,0))&amp;"","")</f>
        <v/>
      </c>
    </row>
    <row r="36">
      <c r="A36" s="14" t="n">
        <v>28</v>
      </c>
      <c r="B36" s="19">
        <f>IFERROR(INDEX('Placements'!$A$3:$A$1002,MATCH($A36,'Placements'!$L$3:$L$1002,0)),"")</f>
        <v/>
      </c>
      <c r="C36" s="15">
        <f>IFERROR(INDEX('Placements'!$B$3:$B$1002,MATCH($A36,'Placements'!$L$3:$L$1002,0))&amp;"","")</f>
        <v/>
      </c>
      <c r="D36" s="15">
        <f>IFERROR(INDEX('Placements'!$C$3:$C$1002,MATCH($A36,'Placements'!$L$3:$L$1002,0))&amp;"","")</f>
        <v/>
      </c>
      <c r="E36" s="15">
        <f>IFERROR(INDEX('Placements'!$D$3:$D$1002,MATCH($A36,'Placements'!$L$3:$L$1002,0))&amp;"","")</f>
        <v/>
      </c>
      <c r="F36" s="15">
        <f>IFERROR(INDEX('Placements'!$I$3:$I$1002,MATCH($A36,'Placements'!$L$3:$L$1002,0))&amp;"","")</f>
        <v/>
      </c>
      <c r="G36" s="15">
        <f>IFERROR(INDEX('Placements'!$F$3:$F$1002,MATCH($A36,'Placements'!$L$3:$L$1002,0))&amp;"","")</f>
        <v/>
      </c>
      <c r="H36" s="15">
        <f>IFERROR(INDEX('Placements'!$G$3:$G$1002,MATCH($A36,'Placements'!$L$3:$L$1002,0))&amp;"","")</f>
        <v/>
      </c>
    </row>
    <row r="37">
      <c r="A37" s="14" t="n">
        <v>29</v>
      </c>
      <c r="B37" s="19">
        <f>IFERROR(INDEX('Placements'!$A$3:$A$1002,MATCH($A37,'Placements'!$L$3:$L$1002,0)),"")</f>
        <v/>
      </c>
      <c r="C37" s="15">
        <f>IFERROR(INDEX('Placements'!$B$3:$B$1002,MATCH($A37,'Placements'!$L$3:$L$1002,0))&amp;"","")</f>
        <v/>
      </c>
      <c r="D37" s="15">
        <f>IFERROR(INDEX('Placements'!$C$3:$C$1002,MATCH($A37,'Placements'!$L$3:$L$1002,0))&amp;"","")</f>
        <v/>
      </c>
      <c r="E37" s="15">
        <f>IFERROR(INDEX('Placements'!$D$3:$D$1002,MATCH($A37,'Placements'!$L$3:$L$1002,0))&amp;"","")</f>
        <v/>
      </c>
      <c r="F37" s="15">
        <f>IFERROR(INDEX('Placements'!$I$3:$I$1002,MATCH($A37,'Placements'!$L$3:$L$1002,0))&amp;"","")</f>
        <v/>
      </c>
      <c r="G37" s="15">
        <f>IFERROR(INDEX('Placements'!$F$3:$F$1002,MATCH($A37,'Placements'!$L$3:$L$1002,0))&amp;"","")</f>
        <v/>
      </c>
      <c r="H37" s="15">
        <f>IFERROR(INDEX('Placements'!$G$3:$G$1002,MATCH($A37,'Placements'!$L$3:$L$1002,0))&amp;"","")</f>
        <v/>
      </c>
    </row>
    <row r="38">
      <c r="A38" s="14" t="n">
        <v>30</v>
      </c>
      <c r="B38" s="19">
        <f>IFERROR(INDEX('Placements'!$A$3:$A$1002,MATCH($A38,'Placements'!$L$3:$L$1002,0)),"")</f>
        <v/>
      </c>
      <c r="C38" s="15">
        <f>IFERROR(INDEX('Placements'!$B$3:$B$1002,MATCH($A38,'Placements'!$L$3:$L$1002,0))&amp;"","")</f>
        <v/>
      </c>
      <c r="D38" s="15">
        <f>IFERROR(INDEX('Placements'!$C$3:$C$1002,MATCH($A38,'Placements'!$L$3:$L$1002,0))&amp;"","")</f>
        <v/>
      </c>
      <c r="E38" s="15">
        <f>IFERROR(INDEX('Placements'!$D$3:$D$1002,MATCH($A38,'Placements'!$L$3:$L$1002,0))&amp;"","")</f>
        <v/>
      </c>
      <c r="F38" s="15">
        <f>IFERROR(INDEX('Placements'!$I$3:$I$1002,MATCH($A38,'Placements'!$L$3:$L$1002,0))&amp;"","")</f>
        <v/>
      </c>
      <c r="G38" s="15">
        <f>IFERROR(INDEX('Placements'!$F$3:$F$1002,MATCH($A38,'Placements'!$L$3:$L$1002,0))&amp;"","")</f>
        <v/>
      </c>
      <c r="H38" s="15">
        <f>IFERROR(INDEX('Placements'!$G$3:$G$1002,MATCH($A38,'Placements'!$L$3:$L$1002,0))&amp;"","")</f>
        <v/>
      </c>
    </row>
    <row r="40">
      <c r="A40" s="2" t="inlineStr">
        <is>
          <t>Shows the first 30 patients. For more, filter the lot column on Placements.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4:C4"/>
  </mergeCells>
  <pageMargins left="0.75" right="0.75" top="1" bottom="1" header="0.5" footer="0.5"/>
  <pageSetup paperSize="9" fitToHeight="0" fitToWidth="1"/>
</worksheet>
</file>

<file path=xl/worksheets/sheet7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H49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3" customWidth="1" min="3" max="3"/>
    <col width="13" customWidth="1" min="4" max="4"/>
    <col width="12" customWidth="1" min="5" max="5"/>
    <col width="10" customWidth="1" min="6" max="6"/>
    <col width="16" customWidth="1" min="7" max="7"/>
    <col width="12" customWidth="1" min="8" max="8"/>
  </cols>
  <sheetData>
    <row r="1">
      <c r="A1" s="20" t="inlineStr">
        <is>
          <t>Implant stock summary</t>
        </is>
      </c>
    </row>
    <row r="2">
      <c r="A2" s="2">
        <f>'Settings'!B4</f>
        <v/>
      </c>
    </row>
    <row r="4">
      <c r="A4" s="3" t="inlineStr">
        <is>
          <t>Stock date</t>
        </is>
      </c>
      <c r="B4" s="19">
        <f>'Settings'!$B$6</f>
        <v/>
      </c>
    </row>
    <row r="5">
      <c r="A5" s="3" t="inlineStr">
        <is>
          <t>Currency</t>
        </is>
      </c>
      <c r="B5" s="15">
        <f>'Settings'!$B$5</f>
        <v/>
      </c>
    </row>
    <row r="6">
      <c r="A6" s="3" t="inlineStr">
        <is>
          <t>Implants on hand</t>
        </is>
      </c>
      <c r="B6" s="22">
        <f>SUM('Stock by lot'!$K$3:$K$302)</f>
        <v/>
      </c>
    </row>
    <row r="7">
      <c r="A7" s="3" t="inlineStr">
        <is>
          <t>Stock value</t>
        </is>
      </c>
      <c r="B7" s="23">
        <f>SUM('Stock by lot'!$N$3:$N$302)</f>
        <v/>
      </c>
    </row>
    <row r="8">
      <c r="A8" s="3" t="inlineStr">
        <is>
          <t>Lots expiring within the window</t>
        </is>
      </c>
      <c r="B8" s="14">
        <f>COUNTIFS('Stock by lot'!$L$3:$L$302,"&gt;=0",'Stock by lot'!$L$3:$L$302,"&lt;="&amp;'Settings'!$B$7,'Stock by lot'!$K$3:$K$302,"&gt;0")</f>
        <v/>
      </c>
    </row>
    <row r="9">
      <c r="A9" s="3" t="inlineStr">
        <is>
          <t>Units expiring within the window</t>
        </is>
      </c>
      <c r="B9" s="14">
        <f>SUMIFS('Stock by lot'!$K$3:$K$302,'Stock by lot'!$L$3:$L$302,"&gt;=0",'Stock by lot'!$L$3:$L$302,"&lt;="&amp;'Settings'!$B$7)</f>
        <v/>
      </c>
    </row>
    <row r="10">
      <c r="A10" s="3" t="inlineStr">
        <is>
          <t>Their value</t>
        </is>
      </c>
      <c r="B10" s="16">
        <f>SUMIFS('Stock by lot'!$N$3:$N$302,'Stock by lot'!$L$3:$L$302,"&gt;=0",'Stock by lot'!$L$3:$L$302,"&lt;="&amp;'Settings'!$B$7)</f>
        <v/>
      </c>
    </row>
    <row r="11">
      <c r="A11" s="3" t="inlineStr">
        <is>
          <t>Expired units still on the shelf</t>
        </is>
      </c>
      <c r="B11" s="14">
        <f>SUMIFS('Stock by lot'!$K$3:$K$302,'Stock by lot'!$L$3:$L$302,"&lt;0")</f>
        <v/>
      </c>
    </row>
    <row r="12">
      <c r="A12" s="3" t="inlineStr">
        <is>
          <t>References at or below reorder level</t>
        </is>
      </c>
      <c r="B12" s="14">
        <f>COUNTIF('Catalogue'!$I$3:$I$82,"Reorder")</f>
        <v/>
      </c>
    </row>
    <row r="13">
      <c r="A13" s="3" t="inlineStr">
        <is>
          <t>Implants placed this month</t>
        </is>
      </c>
      <c r="B13" s="14">
        <f>COUNTIFS('Placements'!$A$3:$A$1002,"&gt;="&amp;DATE(YEAR('Settings'!$B$6),MONTH('Settings'!$B$6),1),'Placements'!$A$3:$A$1002,"&lt;="&amp;'Settings'!$B$6)</f>
        <v/>
      </c>
    </row>
    <row r="14">
      <c r="A14" s="3" t="inlineStr">
        <is>
          <t>Implants placed in the last 90 days</t>
        </is>
      </c>
      <c r="B14" s="14">
        <f>COUNTIFS('Placements'!$A$3:$A$1002,"&gt;"&amp;('Settings'!$B$6-90),'Placements'!$A$3:$A$1002,"&lt;="&amp;'Settings'!$B$6)</f>
        <v/>
      </c>
    </row>
    <row r="15">
      <c r="A15" s="3" t="inlineStr">
        <is>
          <t>Placements with an unknown or expired lot</t>
        </is>
      </c>
      <c r="B15" s="14">
        <f>COUNTIF('Placements'!$K$3:$K$1002,"Lot not in stock")+COUNTIF('Placements'!$K$3:$K$1002,"Expired on the day")</f>
        <v/>
      </c>
    </row>
    <row r="17">
      <c r="A17" s="9" t="inlineStr">
        <is>
          <t>Lots expired or expiring within the window</t>
        </is>
      </c>
    </row>
    <row r="18" ht="32" customHeight="1">
      <c r="A18" s="7" t="inlineStr">
        <is>
          <t>Lot no.</t>
        </is>
      </c>
      <c r="B18" s="7" t="inlineStr">
        <is>
          <t>Reference</t>
        </is>
      </c>
      <c r="C18" s="7" t="inlineStr">
        <is>
          <t>System</t>
        </is>
      </c>
      <c r="D18" s="7" t="inlineStr">
        <is>
          <t>Expiry</t>
        </is>
      </c>
      <c r="E18" s="7" t="inlineStr">
        <is>
          <t>Days left</t>
        </is>
      </c>
      <c r="F18" s="7" t="inlineStr">
        <is>
          <t>On hand</t>
        </is>
      </c>
      <c r="G18" s="7" t="inlineStr">
        <is>
          <t>Warning</t>
        </is>
      </c>
      <c r="H18" s="7" t="inlineStr">
        <is>
          <t>Value</t>
        </is>
      </c>
    </row>
    <row r="19">
      <c r="A19" s="15">
        <f>IFERROR(INDEX('Stock by lot'!$F$3:$F$302,MATCH(1,'Stock by lot'!$O$3:$O$302,0)),"")</f>
        <v/>
      </c>
      <c r="B19" s="15">
        <f>IFERROR(INDEX('Stock by lot'!$B$3:$B$302,MATCH(1,'Stock by lot'!$O$3:$O$302,0)),"")</f>
        <v/>
      </c>
      <c r="C19" s="15">
        <f>IFERROR(INDEX('Stock by lot'!$C$3:$C$302,MATCH(1,'Stock by lot'!$O$3:$O$302,0)),"")</f>
        <v/>
      </c>
      <c r="D19" s="19">
        <f>IFERROR(INDEX('Stock by lot'!$G$3:$G$302,MATCH(1,'Stock by lot'!$O$3:$O$302,0)),"")</f>
        <v/>
      </c>
      <c r="E19" s="14">
        <f>IFERROR(INDEX('Stock by lot'!$L$3:$L$302,MATCH(1,'Stock by lot'!$O$3:$O$302,0)),"")</f>
        <v/>
      </c>
      <c r="F19" s="14">
        <f>IFERROR(INDEX('Stock by lot'!$K$3:$K$302,MATCH(1,'Stock by lot'!$O$3:$O$302,0)),"")</f>
        <v/>
      </c>
      <c r="G19" s="15">
        <f>IFERROR(INDEX('Stock by lot'!$M$3:$M$302,MATCH(1,'Stock by lot'!$O$3:$O$302,0)),"")</f>
        <v/>
      </c>
      <c r="H19" s="16">
        <f>IFERROR(INDEX('Stock by lot'!$N$3:$N$302,MATCH(1,'Stock by lot'!$O$3:$O$302,0)),"")</f>
        <v/>
      </c>
    </row>
    <row r="20">
      <c r="A20" s="15">
        <f>IFERROR(INDEX('Stock by lot'!$F$3:$F$302,MATCH(2,'Stock by lot'!$O$3:$O$302,0)),"")</f>
        <v/>
      </c>
      <c r="B20" s="15">
        <f>IFERROR(INDEX('Stock by lot'!$B$3:$B$302,MATCH(2,'Stock by lot'!$O$3:$O$302,0)),"")</f>
        <v/>
      </c>
      <c r="C20" s="15">
        <f>IFERROR(INDEX('Stock by lot'!$C$3:$C$302,MATCH(2,'Stock by lot'!$O$3:$O$302,0)),"")</f>
        <v/>
      </c>
      <c r="D20" s="19">
        <f>IFERROR(INDEX('Stock by lot'!$G$3:$G$302,MATCH(2,'Stock by lot'!$O$3:$O$302,0)),"")</f>
        <v/>
      </c>
      <c r="E20" s="14">
        <f>IFERROR(INDEX('Stock by lot'!$L$3:$L$302,MATCH(2,'Stock by lot'!$O$3:$O$302,0)),"")</f>
        <v/>
      </c>
      <c r="F20" s="14">
        <f>IFERROR(INDEX('Stock by lot'!$K$3:$K$302,MATCH(2,'Stock by lot'!$O$3:$O$302,0)),"")</f>
        <v/>
      </c>
      <c r="G20" s="15">
        <f>IFERROR(INDEX('Stock by lot'!$M$3:$M$302,MATCH(2,'Stock by lot'!$O$3:$O$302,0)),"")</f>
        <v/>
      </c>
      <c r="H20" s="16">
        <f>IFERROR(INDEX('Stock by lot'!$N$3:$N$302,MATCH(2,'Stock by lot'!$O$3:$O$302,0)),"")</f>
        <v/>
      </c>
    </row>
    <row r="21">
      <c r="A21" s="15">
        <f>IFERROR(INDEX('Stock by lot'!$F$3:$F$302,MATCH(3,'Stock by lot'!$O$3:$O$302,0)),"")</f>
        <v/>
      </c>
      <c r="B21" s="15">
        <f>IFERROR(INDEX('Stock by lot'!$B$3:$B$302,MATCH(3,'Stock by lot'!$O$3:$O$302,0)),"")</f>
        <v/>
      </c>
      <c r="C21" s="15">
        <f>IFERROR(INDEX('Stock by lot'!$C$3:$C$302,MATCH(3,'Stock by lot'!$O$3:$O$302,0)),"")</f>
        <v/>
      </c>
      <c r="D21" s="19">
        <f>IFERROR(INDEX('Stock by lot'!$G$3:$G$302,MATCH(3,'Stock by lot'!$O$3:$O$302,0)),"")</f>
        <v/>
      </c>
      <c r="E21" s="14">
        <f>IFERROR(INDEX('Stock by lot'!$L$3:$L$302,MATCH(3,'Stock by lot'!$O$3:$O$302,0)),"")</f>
        <v/>
      </c>
      <c r="F21" s="14">
        <f>IFERROR(INDEX('Stock by lot'!$K$3:$K$302,MATCH(3,'Stock by lot'!$O$3:$O$302,0)),"")</f>
        <v/>
      </c>
      <c r="G21" s="15">
        <f>IFERROR(INDEX('Stock by lot'!$M$3:$M$302,MATCH(3,'Stock by lot'!$O$3:$O$302,0)),"")</f>
        <v/>
      </c>
      <c r="H21" s="16">
        <f>IFERROR(INDEX('Stock by lot'!$N$3:$N$302,MATCH(3,'Stock by lot'!$O$3:$O$302,0)),"")</f>
        <v/>
      </c>
    </row>
    <row r="22">
      <c r="A22" s="15">
        <f>IFERROR(INDEX('Stock by lot'!$F$3:$F$302,MATCH(4,'Stock by lot'!$O$3:$O$302,0)),"")</f>
        <v/>
      </c>
      <c r="B22" s="15">
        <f>IFERROR(INDEX('Stock by lot'!$B$3:$B$302,MATCH(4,'Stock by lot'!$O$3:$O$302,0)),"")</f>
        <v/>
      </c>
      <c r="C22" s="15">
        <f>IFERROR(INDEX('Stock by lot'!$C$3:$C$302,MATCH(4,'Stock by lot'!$O$3:$O$302,0)),"")</f>
        <v/>
      </c>
      <c r="D22" s="19">
        <f>IFERROR(INDEX('Stock by lot'!$G$3:$G$302,MATCH(4,'Stock by lot'!$O$3:$O$302,0)),"")</f>
        <v/>
      </c>
      <c r="E22" s="14">
        <f>IFERROR(INDEX('Stock by lot'!$L$3:$L$302,MATCH(4,'Stock by lot'!$O$3:$O$302,0)),"")</f>
        <v/>
      </c>
      <c r="F22" s="14">
        <f>IFERROR(INDEX('Stock by lot'!$K$3:$K$302,MATCH(4,'Stock by lot'!$O$3:$O$302,0)),"")</f>
        <v/>
      </c>
      <c r="G22" s="15">
        <f>IFERROR(INDEX('Stock by lot'!$M$3:$M$302,MATCH(4,'Stock by lot'!$O$3:$O$302,0)),"")</f>
        <v/>
      </c>
      <c r="H22" s="16">
        <f>IFERROR(INDEX('Stock by lot'!$N$3:$N$302,MATCH(4,'Stock by lot'!$O$3:$O$302,0)),"")</f>
        <v/>
      </c>
    </row>
    <row r="23">
      <c r="A23" s="15">
        <f>IFERROR(INDEX('Stock by lot'!$F$3:$F$302,MATCH(5,'Stock by lot'!$O$3:$O$302,0)),"")</f>
        <v/>
      </c>
      <c r="B23" s="15">
        <f>IFERROR(INDEX('Stock by lot'!$B$3:$B$302,MATCH(5,'Stock by lot'!$O$3:$O$302,0)),"")</f>
        <v/>
      </c>
      <c r="C23" s="15">
        <f>IFERROR(INDEX('Stock by lot'!$C$3:$C$302,MATCH(5,'Stock by lot'!$O$3:$O$302,0)),"")</f>
        <v/>
      </c>
      <c r="D23" s="19">
        <f>IFERROR(INDEX('Stock by lot'!$G$3:$G$302,MATCH(5,'Stock by lot'!$O$3:$O$302,0)),"")</f>
        <v/>
      </c>
      <c r="E23" s="14">
        <f>IFERROR(INDEX('Stock by lot'!$L$3:$L$302,MATCH(5,'Stock by lot'!$O$3:$O$302,0)),"")</f>
        <v/>
      </c>
      <c r="F23" s="14">
        <f>IFERROR(INDEX('Stock by lot'!$K$3:$K$302,MATCH(5,'Stock by lot'!$O$3:$O$302,0)),"")</f>
        <v/>
      </c>
      <c r="G23" s="15">
        <f>IFERROR(INDEX('Stock by lot'!$M$3:$M$302,MATCH(5,'Stock by lot'!$O$3:$O$302,0)),"")</f>
        <v/>
      </c>
      <c r="H23" s="16">
        <f>IFERROR(INDEX('Stock by lot'!$N$3:$N$302,MATCH(5,'Stock by lot'!$O$3:$O$302,0)),"")</f>
        <v/>
      </c>
    </row>
    <row r="24">
      <c r="A24" s="15">
        <f>IFERROR(INDEX('Stock by lot'!$F$3:$F$302,MATCH(6,'Stock by lot'!$O$3:$O$302,0)),"")</f>
        <v/>
      </c>
      <c r="B24" s="15">
        <f>IFERROR(INDEX('Stock by lot'!$B$3:$B$302,MATCH(6,'Stock by lot'!$O$3:$O$302,0)),"")</f>
        <v/>
      </c>
      <c r="C24" s="15">
        <f>IFERROR(INDEX('Stock by lot'!$C$3:$C$302,MATCH(6,'Stock by lot'!$O$3:$O$302,0)),"")</f>
        <v/>
      </c>
      <c r="D24" s="19">
        <f>IFERROR(INDEX('Stock by lot'!$G$3:$G$302,MATCH(6,'Stock by lot'!$O$3:$O$302,0)),"")</f>
        <v/>
      </c>
      <c r="E24" s="14">
        <f>IFERROR(INDEX('Stock by lot'!$L$3:$L$302,MATCH(6,'Stock by lot'!$O$3:$O$302,0)),"")</f>
        <v/>
      </c>
      <c r="F24" s="14">
        <f>IFERROR(INDEX('Stock by lot'!$K$3:$K$302,MATCH(6,'Stock by lot'!$O$3:$O$302,0)),"")</f>
        <v/>
      </c>
      <c r="G24" s="15">
        <f>IFERROR(INDEX('Stock by lot'!$M$3:$M$302,MATCH(6,'Stock by lot'!$O$3:$O$302,0)),"")</f>
        <v/>
      </c>
      <c r="H24" s="16">
        <f>IFERROR(INDEX('Stock by lot'!$N$3:$N$302,MATCH(6,'Stock by lot'!$O$3:$O$302,0)),"")</f>
        <v/>
      </c>
    </row>
    <row r="25">
      <c r="A25" s="15">
        <f>IFERROR(INDEX('Stock by lot'!$F$3:$F$302,MATCH(7,'Stock by lot'!$O$3:$O$302,0)),"")</f>
        <v/>
      </c>
      <c r="B25" s="15">
        <f>IFERROR(INDEX('Stock by lot'!$B$3:$B$302,MATCH(7,'Stock by lot'!$O$3:$O$302,0)),"")</f>
        <v/>
      </c>
      <c r="C25" s="15">
        <f>IFERROR(INDEX('Stock by lot'!$C$3:$C$302,MATCH(7,'Stock by lot'!$O$3:$O$302,0)),"")</f>
        <v/>
      </c>
      <c r="D25" s="19">
        <f>IFERROR(INDEX('Stock by lot'!$G$3:$G$302,MATCH(7,'Stock by lot'!$O$3:$O$302,0)),"")</f>
        <v/>
      </c>
      <c r="E25" s="14">
        <f>IFERROR(INDEX('Stock by lot'!$L$3:$L$302,MATCH(7,'Stock by lot'!$O$3:$O$302,0)),"")</f>
        <v/>
      </c>
      <c r="F25" s="14">
        <f>IFERROR(INDEX('Stock by lot'!$K$3:$K$302,MATCH(7,'Stock by lot'!$O$3:$O$302,0)),"")</f>
        <v/>
      </c>
      <c r="G25" s="15">
        <f>IFERROR(INDEX('Stock by lot'!$M$3:$M$302,MATCH(7,'Stock by lot'!$O$3:$O$302,0)),"")</f>
        <v/>
      </c>
      <c r="H25" s="16">
        <f>IFERROR(INDEX('Stock by lot'!$N$3:$N$302,MATCH(7,'Stock by lot'!$O$3:$O$302,0)),"")</f>
        <v/>
      </c>
    </row>
    <row r="26">
      <c r="A26" s="15">
        <f>IFERROR(INDEX('Stock by lot'!$F$3:$F$302,MATCH(8,'Stock by lot'!$O$3:$O$302,0)),"")</f>
        <v/>
      </c>
      <c r="B26" s="15">
        <f>IFERROR(INDEX('Stock by lot'!$B$3:$B$302,MATCH(8,'Stock by lot'!$O$3:$O$302,0)),"")</f>
        <v/>
      </c>
      <c r="C26" s="15">
        <f>IFERROR(INDEX('Stock by lot'!$C$3:$C$302,MATCH(8,'Stock by lot'!$O$3:$O$302,0)),"")</f>
        <v/>
      </c>
      <c r="D26" s="19">
        <f>IFERROR(INDEX('Stock by lot'!$G$3:$G$302,MATCH(8,'Stock by lot'!$O$3:$O$302,0)),"")</f>
        <v/>
      </c>
      <c r="E26" s="14">
        <f>IFERROR(INDEX('Stock by lot'!$L$3:$L$302,MATCH(8,'Stock by lot'!$O$3:$O$302,0)),"")</f>
        <v/>
      </c>
      <c r="F26" s="14">
        <f>IFERROR(INDEX('Stock by lot'!$K$3:$K$302,MATCH(8,'Stock by lot'!$O$3:$O$302,0)),"")</f>
        <v/>
      </c>
      <c r="G26" s="15">
        <f>IFERROR(INDEX('Stock by lot'!$M$3:$M$302,MATCH(8,'Stock by lot'!$O$3:$O$302,0)),"")</f>
        <v/>
      </c>
      <c r="H26" s="16">
        <f>IFERROR(INDEX('Stock by lot'!$N$3:$N$302,MATCH(8,'Stock by lot'!$O$3:$O$302,0)),"")</f>
        <v/>
      </c>
    </row>
    <row r="27">
      <c r="A27" s="15">
        <f>IFERROR(INDEX('Stock by lot'!$F$3:$F$302,MATCH(9,'Stock by lot'!$O$3:$O$302,0)),"")</f>
        <v/>
      </c>
      <c r="B27" s="15">
        <f>IFERROR(INDEX('Stock by lot'!$B$3:$B$302,MATCH(9,'Stock by lot'!$O$3:$O$302,0)),"")</f>
        <v/>
      </c>
      <c r="C27" s="15">
        <f>IFERROR(INDEX('Stock by lot'!$C$3:$C$302,MATCH(9,'Stock by lot'!$O$3:$O$302,0)),"")</f>
        <v/>
      </c>
      <c r="D27" s="19">
        <f>IFERROR(INDEX('Stock by lot'!$G$3:$G$302,MATCH(9,'Stock by lot'!$O$3:$O$302,0)),"")</f>
        <v/>
      </c>
      <c r="E27" s="14">
        <f>IFERROR(INDEX('Stock by lot'!$L$3:$L$302,MATCH(9,'Stock by lot'!$O$3:$O$302,0)),"")</f>
        <v/>
      </c>
      <c r="F27" s="14">
        <f>IFERROR(INDEX('Stock by lot'!$K$3:$K$302,MATCH(9,'Stock by lot'!$O$3:$O$302,0)),"")</f>
        <v/>
      </c>
      <c r="G27" s="15">
        <f>IFERROR(INDEX('Stock by lot'!$M$3:$M$302,MATCH(9,'Stock by lot'!$O$3:$O$302,0)),"")</f>
        <v/>
      </c>
      <c r="H27" s="16">
        <f>IFERROR(INDEX('Stock by lot'!$N$3:$N$302,MATCH(9,'Stock by lot'!$O$3:$O$302,0)),"")</f>
        <v/>
      </c>
    </row>
    <row r="28">
      <c r="A28" s="15">
        <f>IFERROR(INDEX('Stock by lot'!$F$3:$F$302,MATCH(10,'Stock by lot'!$O$3:$O$302,0)),"")</f>
        <v/>
      </c>
      <c r="B28" s="15">
        <f>IFERROR(INDEX('Stock by lot'!$B$3:$B$302,MATCH(10,'Stock by lot'!$O$3:$O$302,0)),"")</f>
        <v/>
      </c>
      <c r="C28" s="15">
        <f>IFERROR(INDEX('Stock by lot'!$C$3:$C$302,MATCH(10,'Stock by lot'!$O$3:$O$302,0)),"")</f>
        <v/>
      </c>
      <c r="D28" s="19">
        <f>IFERROR(INDEX('Stock by lot'!$G$3:$G$302,MATCH(10,'Stock by lot'!$O$3:$O$302,0)),"")</f>
        <v/>
      </c>
      <c r="E28" s="14">
        <f>IFERROR(INDEX('Stock by lot'!$L$3:$L$302,MATCH(10,'Stock by lot'!$O$3:$O$302,0)),"")</f>
        <v/>
      </c>
      <c r="F28" s="14">
        <f>IFERROR(INDEX('Stock by lot'!$K$3:$K$302,MATCH(10,'Stock by lot'!$O$3:$O$302,0)),"")</f>
        <v/>
      </c>
      <c r="G28" s="15">
        <f>IFERROR(INDEX('Stock by lot'!$M$3:$M$302,MATCH(10,'Stock by lot'!$O$3:$O$302,0)),"")</f>
        <v/>
      </c>
      <c r="H28" s="16">
        <f>IFERROR(INDEX('Stock by lot'!$N$3:$N$302,MATCH(10,'Stock by lot'!$O$3:$O$302,0)),"")</f>
        <v/>
      </c>
    </row>
    <row r="29">
      <c r="A29" s="15">
        <f>IFERROR(INDEX('Stock by lot'!$F$3:$F$302,MATCH(11,'Stock by lot'!$O$3:$O$302,0)),"")</f>
        <v/>
      </c>
      <c r="B29" s="15">
        <f>IFERROR(INDEX('Stock by lot'!$B$3:$B$302,MATCH(11,'Stock by lot'!$O$3:$O$302,0)),"")</f>
        <v/>
      </c>
      <c r="C29" s="15">
        <f>IFERROR(INDEX('Stock by lot'!$C$3:$C$302,MATCH(11,'Stock by lot'!$O$3:$O$302,0)),"")</f>
        <v/>
      </c>
      <c r="D29" s="19">
        <f>IFERROR(INDEX('Stock by lot'!$G$3:$G$302,MATCH(11,'Stock by lot'!$O$3:$O$302,0)),"")</f>
        <v/>
      </c>
      <c r="E29" s="14">
        <f>IFERROR(INDEX('Stock by lot'!$L$3:$L$302,MATCH(11,'Stock by lot'!$O$3:$O$302,0)),"")</f>
        <v/>
      </c>
      <c r="F29" s="14">
        <f>IFERROR(INDEX('Stock by lot'!$K$3:$K$302,MATCH(11,'Stock by lot'!$O$3:$O$302,0)),"")</f>
        <v/>
      </c>
      <c r="G29" s="15">
        <f>IFERROR(INDEX('Stock by lot'!$M$3:$M$302,MATCH(11,'Stock by lot'!$O$3:$O$302,0)),"")</f>
        <v/>
      </c>
      <c r="H29" s="16">
        <f>IFERROR(INDEX('Stock by lot'!$N$3:$N$302,MATCH(11,'Stock by lot'!$O$3:$O$302,0)),"")</f>
        <v/>
      </c>
    </row>
    <row r="30">
      <c r="A30" s="15">
        <f>IFERROR(INDEX('Stock by lot'!$F$3:$F$302,MATCH(12,'Stock by lot'!$O$3:$O$302,0)),"")</f>
        <v/>
      </c>
      <c r="B30" s="15">
        <f>IFERROR(INDEX('Stock by lot'!$B$3:$B$302,MATCH(12,'Stock by lot'!$O$3:$O$302,0)),"")</f>
        <v/>
      </c>
      <c r="C30" s="15">
        <f>IFERROR(INDEX('Stock by lot'!$C$3:$C$302,MATCH(12,'Stock by lot'!$O$3:$O$302,0)),"")</f>
        <v/>
      </c>
      <c r="D30" s="19">
        <f>IFERROR(INDEX('Stock by lot'!$G$3:$G$302,MATCH(12,'Stock by lot'!$O$3:$O$302,0)),"")</f>
        <v/>
      </c>
      <c r="E30" s="14">
        <f>IFERROR(INDEX('Stock by lot'!$L$3:$L$302,MATCH(12,'Stock by lot'!$O$3:$O$302,0)),"")</f>
        <v/>
      </c>
      <c r="F30" s="14">
        <f>IFERROR(INDEX('Stock by lot'!$K$3:$K$302,MATCH(12,'Stock by lot'!$O$3:$O$302,0)),"")</f>
        <v/>
      </c>
      <c r="G30" s="15">
        <f>IFERROR(INDEX('Stock by lot'!$M$3:$M$302,MATCH(12,'Stock by lot'!$O$3:$O$302,0)),"")</f>
        <v/>
      </c>
      <c r="H30" s="16">
        <f>IFERROR(INDEX('Stock by lot'!$N$3:$N$302,MATCH(12,'Stock by lot'!$O$3:$O$302,0)),"")</f>
        <v/>
      </c>
    </row>
    <row r="31">
      <c r="A31" s="15">
        <f>IFERROR(INDEX('Stock by lot'!$F$3:$F$302,MATCH(13,'Stock by lot'!$O$3:$O$302,0)),"")</f>
        <v/>
      </c>
      <c r="B31" s="15">
        <f>IFERROR(INDEX('Stock by lot'!$B$3:$B$302,MATCH(13,'Stock by lot'!$O$3:$O$302,0)),"")</f>
        <v/>
      </c>
      <c r="C31" s="15">
        <f>IFERROR(INDEX('Stock by lot'!$C$3:$C$302,MATCH(13,'Stock by lot'!$O$3:$O$302,0)),"")</f>
        <v/>
      </c>
      <c r="D31" s="19">
        <f>IFERROR(INDEX('Stock by lot'!$G$3:$G$302,MATCH(13,'Stock by lot'!$O$3:$O$302,0)),"")</f>
        <v/>
      </c>
      <c r="E31" s="14">
        <f>IFERROR(INDEX('Stock by lot'!$L$3:$L$302,MATCH(13,'Stock by lot'!$O$3:$O$302,0)),"")</f>
        <v/>
      </c>
      <c r="F31" s="14">
        <f>IFERROR(INDEX('Stock by lot'!$K$3:$K$302,MATCH(13,'Stock by lot'!$O$3:$O$302,0)),"")</f>
        <v/>
      </c>
      <c r="G31" s="15">
        <f>IFERROR(INDEX('Stock by lot'!$M$3:$M$302,MATCH(13,'Stock by lot'!$O$3:$O$302,0)),"")</f>
        <v/>
      </c>
      <c r="H31" s="16">
        <f>IFERROR(INDEX('Stock by lot'!$N$3:$N$302,MATCH(13,'Stock by lot'!$O$3:$O$302,0)),"")</f>
        <v/>
      </c>
    </row>
    <row r="32">
      <c r="A32" s="15">
        <f>IFERROR(INDEX('Stock by lot'!$F$3:$F$302,MATCH(14,'Stock by lot'!$O$3:$O$302,0)),"")</f>
        <v/>
      </c>
      <c r="B32" s="15">
        <f>IFERROR(INDEX('Stock by lot'!$B$3:$B$302,MATCH(14,'Stock by lot'!$O$3:$O$302,0)),"")</f>
        <v/>
      </c>
      <c r="C32" s="15">
        <f>IFERROR(INDEX('Stock by lot'!$C$3:$C$302,MATCH(14,'Stock by lot'!$O$3:$O$302,0)),"")</f>
        <v/>
      </c>
      <c r="D32" s="19">
        <f>IFERROR(INDEX('Stock by lot'!$G$3:$G$302,MATCH(14,'Stock by lot'!$O$3:$O$302,0)),"")</f>
        <v/>
      </c>
      <c r="E32" s="14">
        <f>IFERROR(INDEX('Stock by lot'!$L$3:$L$302,MATCH(14,'Stock by lot'!$O$3:$O$302,0)),"")</f>
        <v/>
      </c>
      <c r="F32" s="14">
        <f>IFERROR(INDEX('Stock by lot'!$K$3:$K$302,MATCH(14,'Stock by lot'!$O$3:$O$302,0)),"")</f>
        <v/>
      </c>
      <c r="G32" s="15">
        <f>IFERROR(INDEX('Stock by lot'!$M$3:$M$302,MATCH(14,'Stock by lot'!$O$3:$O$302,0)),"")</f>
        <v/>
      </c>
      <c r="H32" s="16">
        <f>IFERROR(INDEX('Stock by lot'!$N$3:$N$302,MATCH(14,'Stock by lot'!$O$3:$O$302,0)),"")</f>
        <v/>
      </c>
    </row>
    <row r="33">
      <c r="A33" s="15">
        <f>IFERROR(INDEX('Stock by lot'!$F$3:$F$302,MATCH(15,'Stock by lot'!$O$3:$O$302,0)),"")</f>
        <v/>
      </c>
      <c r="B33" s="15">
        <f>IFERROR(INDEX('Stock by lot'!$B$3:$B$302,MATCH(15,'Stock by lot'!$O$3:$O$302,0)),"")</f>
        <v/>
      </c>
      <c r="C33" s="15">
        <f>IFERROR(INDEX('Stock by lot'!$C$3:$C$302,MATCH(15,'Stock by lot'!$O$3:$O$302,0)),"")</f>
        <v/>
      </c>
      <c r="D33" s="19">
        <f>IFERROR(INDEX('Stock by lot'!$G$3:$G$302,MATCH(15,'Stock by lot'!$O$3:$O$302,0)),"")</f>
        <v/>
      </c>
      <c r="E33" s="14">
        <f>IFERROR(INDEX('Stock by lot'!$L$3:$L$302,MATCH(15,'Stock by lot'!$O$3:$O$302,0)),"")</f>
        <v/>
      </c>
      <c r="F33" s="14">
        <f>IFERROR(INDEX('Stock by lot'!$K$3:$K$302,MATCH(15,'Stock by lot'!$O$3:$O$302,0)),"")</f>
        <v/>
      </c>
      <c r="G33" s="15">
        <f>IFERROR(INDEX('Stock by lot'!$M$3:$M$302,MATCH(15,'Stock by lot'!$O$3:$O$302,0)),"")</f>
        <v/>
      </c>
      <c r="H33" s="16">
        <f>IFERROR(INDEX('Stock by lot'!$N$3:$N$302,MATCH(15,'Stock by lot'!$O$3:$O$302,0)),"")</f>
        <v/>
      </c>
    </row>
    <row r="35">
      <c r="A35" s="9" t="inlineStr">
        <is>
          <t>References to reorder</t>
        </is>
      </c>
    </row>
    <row r="36" ht="32" customHeight="1">
      <c r="A36" s="7" t="inlineStr">
        <is>
          <t>Reference</t>
        </is>
      </c>
      <c r="B36" s="7" t="inlineStr">
        <is>
          <t>System</t>
        </is>
      </c>
      <c r="C36" s="7" t="inlineStr">
        <is>
          <t>Diameter</t>
        </is>
      </c>
      <c r="D36" s="7" t="inlineStr">
        <is>
          <t>Length</t>
        </is>
      </c>
      <c r="E36" s="7" t="inlineStr">
        <is>
          <t>Usable</t>
        </is>
      </c>
      <c r="F36" s="7" t="inlineStr">
        <is>
          <t>Reorder level</t>
        </is>
      </c>
      <c r="G36" s="7" t="inlineStr">
        <is>
          <t>Placed to date</t>
        </is>
      </c>
    </row>
    <row r="37">
      <c r="A37" s="15">
        <f>IFERROR(INDEX('Catalogue'!$A$3:$A$82,MATCH(1,'Catalogue'!$L$3:$L$82,0)),"")</f>
        <v/>
      </c>
      <c r="B37" s="15">
        <f>IFERROR(INDEX('Catalogue'!$B$3:$B$82,MATCH(1,'Catalogue'!$L$3:$L$82,0)),"")</f>
        <v/>
      </c>
      <c r="C37" s="16">
        <f>IFERROR(INDEX('Catalogue'!$C$3:$C$82,MATCH(1,'Catalogue'!$L$3:$L$82,0)),"")</f>
        <v/>
      </c>
      <c r="D37" s="16">
        <f>IFERROR(INDEX('Catalogue'!$D$3:$D$82,MATCH(1,'Catalogue'!$L$3:$L$82,0)),"")</f>
        <v/>
      </c>
      <c r="E37" s="14">
        <f>IFERROR(INDEX('Catalogue'!$H$3:$H$82,MATCH(1,'Catalogue'!$L$3:$L$82,0)),"")</f>
        <v/>
      </c>
      <c r="F37" s="14">
        <f>IFERROR(INDEX('Catalogue'!$F$3:$F$82,MATCH(1,'Catalogue'!$L$3:$L$82,0)),"")</f>
        <v/>
      </c>
      <c r="G37" s="14">
        <f>IFERROR(INDEX('Catalogue'!$J$3:$J$82,MATCH(1,'Catalogue'!$L$3:$L$82,0)),"")</f>
        <v/>
      </c>
    </row>
    <row r="38">
      <c r="A38" s="15">
        <f>IFERROR(INDEX('Catalogue'!$A$3:$A$82,MATCH(2,'Catalogue'!$L$3:$L$82,0)),"")</f>
        <v/>
      </c>
      <c r="B38" s="15">
        <f>IFERROR(INDEX('Catalogue'!$B$3:$B$82,MATCH(2,'Catalogue'!$L$3:$L$82,0)),"")</f>
        <v/>
      </c>
      <c r="C38" s="16">
        <f>IFERROR(INDEX('Catalogue'!$C$3:$C$82,MATCH(2,'Catalogue'!$L$3:$L$82,0)),"")</f>
        <v/>
      </c>
      <c r="D38" s="16">
        <f>IFERROR(INDEX('Catalogue'!$D$3:$D$82,MATCH(2,'Catalogue'!$L$3:$L$82,0)),"")</f>
        <v/>
      </c>
      <c r="E38" s="14">
        <f>IFERROR(INDEX('Catalogue'!$H$3:$H$82,MATCH(2,'Catalogue'!$L$3:$L$82,0)),"")</f>
        <v/>
      </c>
      <c r="F38" s="14">
        <f>IFERROR(INDEX('Catalogue'!$F$3:$F$82,MATCH(2,'Catalogue'!$L$3:$L$82,0)),"")</f>
        <v/>
      </c>
      <c r="G38" s="14">
        <f>IFERROR(INDEX('Catalogue'!$J$3:$J$82,MATCH(2,'Catalogue'!$L$3:$L$82,0)),"")</f>
        <v/>
      </c>
    </row>
    <row r="39">
      <c r="A39" s="15">
        <f>IFERROR(INDEX('Catalogue'!$A$3:$A$82,MATCH(3,'Catalogue'!$L$3:$L$82,0)),"")</f>
        <v/>
      </c>
      <c r="B39" s="15">
        <f>IFERROR(INDEX('Catalogue'!$B$3:$B$82,MATCH(3,'Catalogue'!$L$3:$L$82,0)),"")</f>
        <v/>
      </c>
      <c r="C39" s="16">
        <f>IFERROR(INDEX('Catalogue'!$C$3:$C$82,MATCH(3,'Catalogue'!$L$3:$L$82,0)),"")</f>
        <v/>
      </c>
      <c r="D39" s="16">
        <f>IFERROR(INDEX('Catalogue'!$D$3:$D$82,MATCH(3,'Catalogue'!$L$3:$L$82,0)),"")</f>
        <v/>
      </c>
      <c r="E39" s="14">
        <f>IFERROR(INDEX('Catalogue'!$H$3:$H$82,MATCH(3,'Catalogue'!$L$3:$L$82,0)),"")</f>
        <v/>
      </c>
      <c r="F39" s="14">
        <f>IFERROR(INDEX('Catalogue'!$F$3:$F$82,MATCH(3,'Catalogue'!$L$3:$L$82,0)),"")</f>
        <v/>
      </c>
      <c r="G39" s="14">
        <f>IFERROR(INDEX('Catalogue'!$J$3:$J$82,MATCH(3,'Catalogue'!$L$3:$L$82,0)),"")</f>
        <v/>
      </c>
    </row>
    <row r="40">
      <c r="A40" s="15">
        <f>IFERROR(INDEX('Catalogue'!$A$3:$A$82,MATCH(4,'Catalogue'!$L$3:$L$82,0)),"")</f>
        <v/>
      </c>
      <c r="B40" s="15">
        <f>IFERROR(INDEX('Catalogue'!$B$3:$B$82,MATCH(4,'Catalogue'!$L$3:$L$82,0)),"")</f>
        <v/>
      </c>
      <c r="C40" s="16">
        <f>IFERROR(INDEX('Catalogue'!$C$3:$C$82,MATCH(4,'Catalogue'!$L$3:$L$82,0)),"")</f>
        <v/>
      </c>
      <c r="D40" s="16">
        <f>IFERROR(INDEX('Catalogue'!$D$3:$D$82,MATCH(4,'Catalogue'!$L$3:$L$82,0)),"")</f>
        <v/>
      </c>
      <c r="E40" s="14">
        <f>IFERROR(INDEX('Catalogue'!$H$3:$H$82,MATCH(4,'Catalogue'!$L$3:$L$82,0)),"")</f>
        <v/>
      </c>
      <c r="F40" s="14">
        <f>IFERROR(INDEX('Catalogue'!$F$3:$F$82,MATCH(4,'Catalogue'!$L$3:$L$82,0)),"")</f>
        <v/>
      </c>
      <c r="G40" s="14">
        <f>IFERROR(INDEX('Catalogue'!$J$3:$J$82,MATCH(4,'Catalogue'!$L$3:$L$82,0)),"")</f>
        <v/>
      </c>
    </row>
    <row r="41">
      <c r="A41" s="15">
        <f>IFERROR(INDEX('Catalogue'!$A$3:$A$82,MATCH(5,'Catalogue'!$L$3:$L$82,0)),"")</f>
        <v/>
      </c>
      <c r="B41" s="15">
        <f>IFERROR(INDEX('Catalogue'!$B$3:$B$82,MATCH(5,'Catalogue'!$L$3:$L$82,0)),"")</f>
        <v/>
      </c>
      <c r="C41" s="16">
        <f>IFERROR(INDEX('Catalogue'!$C$3:$C$82,MATCH(5,'Catalogue'!$L$3:$L$82,0)),"")</f>
        <v/>
      </c>
      <c r="D41" s="16">
        <f>IFERROR(INDEX('Catalogue'!$D$3:$D$82,MATCH(5,'Catalogue'!$L$3:$L$82,0)),"")</f>
        <v/>
      </c>
      <c r="E41" s="14">
        <f>IFERROR(INDEX('Catalogue'!$H$3:$H$82,MATCH(5,'Catalogue'!$L$3:$L$82,0)),"")</f>
        <v/>
      </c>
      <c r="F41" s="14">
        <f>IFERROR(INDEX('Catalogue'!$F$3:$F$82,MATCH(5,'Catalogue'!$L$3:$L$82,0)),"")</f>
        <v/>
      </c>
      <c r="G41" s="14">
        <f>IFERROR(INDEX('Catalogue'!$J$3:$J$82,MATCH(5,'Catalogue'!$L$3:$L$82,0)),"")</f>
        <v/>
      </c>
    </row>
    <row r="42">
      <c r="A42" s="15">
        <f>IFERROR(INDEX('Catalogue'!$A$3:$A$82,MATCH(6,'Catalogue'!$L$3:$L$82,0)),"")</f>
        <v/>
      </c>
      <c r="B42" s="15">
        <f>IFERROR(INDEX('Catalogue'!$B$3:$B$82,MATCH(6,'Catalogue'!$L$3:$L$82,0)),"")</f>
        <v/>
      </c>
      <c r="C42" s="16">
        <f>IFERROR(INDEX('Catalogue'!$C$3:$C$82,MATCH(6,'Catalogue'!$L$3:$L$82,0)),"")</f>
        <v/>
      </c>
      <c r="D42" s="16">
        <f>IFERROR(INDEX('Catalogue'!$D$3:$D$82,MATCH(6,'Catalogue'!$L$3:$L$82,0)),"")</f>
        <v/>
      </c>
      <c r="E42" s="14">
        <f>IFERROR(INDEX('Catalogue'!$H$3:$H$82,MATCH(6,'Catalogue'!$L$3:$L$82,0)),"")</f>
        <v/>
      </c>
      <c r="F42" s="14">
        <f>IFERROR(INDEX('Catalogue'!$F$3:$F$82,MATCH(6,'Catalogue'!$L$3:$L$82,0)),"")</f>
        <v/>
      </c>
      <c r="G42" s="14">
        <f>IFERROR(INDEX('Catalogue'!$J$3:$J$82,MATCH(6,'Catalogue'!$L$3:$L$82,0)),"")</f>
        <v/>
      </c>
    </row>
    <row r="43">
      <c r="A43" s="15">
        <f>IFERROR(INDEX('Catalogue'!$A$3:$A$82,MATCH(7,'Catalogue'!$L$3:$L$82,0)),"")</f>
        <v/>
      </c>
      <c r="B43" s="15">
        <f>IFERROR(INDEX('Catalogue'!$B$3:$B$82,MATCH(7,'Catalogue'!$L$3:$L$82,0)),"")</f>
        <v/>
      </c>
      <c r="C43" s="16">
        <f>IFERROR(INDEX('Catalogue'!$C$3:$C$82,MATCH(7,'Catalogue'!$L$3:$L$82,0)),"")</f>
        <v/>
      </c>
      <c r="D43" s="16">
        <f>IFERROR(INDEX('Catalogue'!$D$3:$D$82,MATCH(7,'Catalogue'!$L$3:$L$82,0)),"")</f>
        <v/>
      </c>
      <c r="E43" s="14">
        <f>IFERROR(INDEX('Catalogue'!$H$3:$H$82,MATCH(7,'Catalogue'!$L$3:$L$82,0)),"")</f>
        <v/>
      </c>
      <c r="F43" s="14">
        <f>IFERROR(INDEX('Catalogue'!$F$3:$F$82,MATCH(7,'Catalogue'!$L$3:$L$82,0)),"")</f>
        <v/>
      </c>
      <c r="G43" s="14">
        <f>IFERROR(INDEX('Catalogue'!$J$3:$J$82,MATCH(7,'Catalogue'!$L$3:$L$82,0)),"")</f>
        <v/>
      </c>
    </row>
    <row r="44">
      <c r="A44" s="15">
        <f>IFERROR(INDEX('Catalogue'!$A$3:$A$82,MATCH(8,'Catalogue'!$L$3:$L$82,0)),"")</f>
        <v/>
      </c>
      <c r="B44" s="15">
        <f>IFERROR(INDEX('Catalogue'!$B$3:$B$82,MATCH(8,'Catalogue'!$L$3:$L$82,0)),"")</f>
        <v/>
      </c>
      <c r="C44" s="16">
        <f>IFERROR(INDEX('Catalogue'!$C$3:$C$82,MATCH(8,'Catalogue'!$L$3:$L$82,0)),"")</f>
        <v/>
      </c>
      <c r="D44" s="16">
        <f>IFERROR(INDEX('Catalogue'!$D$3:$D$82,MATCH(8,'Catalogue'!$L$3:$L$82,0)),"")</f>
        <v/>
      </c>
      <c r="E44" s="14">
        <f>IFERROR(INDEX('Catalogue'!$H$3:$H$82,MATCH(8,'Catalogue'!$L$3:$L$82,0)),"")</f>
        <v/>
      </c>
      <c r="F44" s="14">
        <f>IFERROR(INDEX('Catalogue'!$F$3:$F$82,MATCH(8,'Catalogue'!$L$3:$L$82,0)),"")</f>
        <v/>
      </c>
      <c r="G44" s="14">
        <f>IFERROR(INDEX('Catalogue'!$J$3:$J$82,MATCH(8,'Catalogue'!$L$3:$L$82,0)),"")</f>
        <v/>
      </c>
    </row>
    <row r="45">
      <c r="A45" s="15">
        <f>IFERROR(INDEX('Catalogue'!$A$3:$A$82,MATCH(9,'Catalogue'!$L$3:$L$82,0)),"")</f>
        <v/>
      </c>
      <c r="B45" s="15">
        <f>IFERROR(INDEX('Catalogue'!$B$3:$B$82,MATCH(9,'Catalogue'!$L$3:$L$82,0)),"")</f>
        <v/>
      </c>
      <c r="C45" s="16">
        <f>IFERROR(INDEX('Catalogue'!$C$3:$C$82,MATCH(9,'Catalogue'!$L$3:$L$82,0)),"")</f>
        <v/>
      </c>
      <c r="D45" s="16">
        <f>IFERROR(INDEX('Catalogue'!$D$3:$D$82,MATCH(9,'Catalogue'!$L$3:$L$82,0)),"")</f>
        <v/>
      </c>
      <c r="E45" s="14">
        <f>IFERROR(INDEX('Catalogue'!$H$3:$H$82,MATCH(9,'Catalogue'!$L$3:$L$82,0)),"")</f>
        <v/>
      </c>
      <c r="F45" s="14">
        <f>IFERROR(INDEX('Catalogue'!$F$3:$F$82,MATCH(9,'Catalogue'!$L$3:$L$82,0)),"")</f>
        <v/>
      </c>
      <c r="G45" s="14">
        <f>IFERROR(INDEX('Catalogue'!$J$3:$J$82,MATCH(9,'Catalogue'!$L$3:$L$82,0)),"")</f>
        <v/>
      </c>
    </row>
    <row r="46">
      <c r="A46" s="15">
        <f>IFERROR(INDEX('Catalogue'!$A$3:$A$82,MATCH(10,'Catalogue'!$L$3:$L$82,0)),"")</f>
        <v/>
      </c>
      <c r="B46" s="15">
        <f>IFERROR(INDEX('Catalogue'!$B$3:$B$82,MATCH(10,'Catalogue'!$L$3:$L$82,0)),"")</f>
        <v/>
      </c>
      <c r="C46" s="16">
        <f>IFERROR(INDEX('Catalogue'!$C$3:$C$82,MATCH(10,'Catalogue'!$L$3:$L$82,0)),"")</f>
        <v/>
      </c>
      <c r="D46" s="16">
        <f>IFERROR(INDEX('Catalogue'!$D$3:$D$82,MATCH(10,'Catalogue'!$L$3:$L$82,0)),"")</f>
        <v/>
      </c>
      <c r="E46" s="14">
        <f>IFERROR(INDEX('Catalogue'!$H$3:$H$82,MATCH(10,'Catalogue'!$L$3:$L$82,0)),"")</f>
        <v/>
      </c>
      <c r="F46" s="14">
        <f>IFERROR(INDEX('Catalogue'!$F$3:$F$82,MATCH(10,'Catalogue'!$L$3:$L$82,0)),"")</f>
        <v/>
      </c>
      <c r="G46" s="14">
        <f>IFERROR(INDEX('Catalogue'!$J$3:$J$82,MATCH(10,'Catalogue'!$L$3:$L$82,0)),"")</f>
        <v/>
      </c>
    </row>
    <row r="47">
      <c r="A47" s="2" t="inlineStr">
        <is>
          <t>Usable leaves out expired units. A reference is due for reordering when its usable stock is at or below its reorder level.</t>
        </is>
      </c>
    </row>
    <row r="49">
      <c r="A49" s="9" t="inlineStr">
        <is>
          <t>Dentolize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49:F49"/>
  </mergeCells>
  <conditionalFormatting sqref="B11">
    <cfRule type="expression" priority="1" dxfId="0">
      <formula>B11&gt;0</formula>
    </cfRule>
  </conditionalFormatting>
  <conditionalFormatting sqref="B12">
    <cfRule type="expression" priority="2" dxfId="2">
      <formula>B12&gt;0</formula>
    </cfRule>
  </conditionalFormatting>
  <conditionalFormatting sqref="B15">
    <cfRule type="expression" priority="3" dxfId="0">
      <formula>B15&gt;0</formula>
    </cfRule>
  </conditionalFormatting>
  <conditionalFormatting sqref="B8:B9">
    <cfRule type="expression" priority="4" dxfId="2">
      <formula>B8&gt;0</formula>
    </cfRule>
  </conditionalFormatting>
  <conditionalFormatting sqref="G19:G33">
    <cfRule type="expression" priority="5" dxfId="0">
      <formula>OR(G19="Expired",G19="Within 30 days")</formula>
    </cfRule>
    <cfRule type="expression" priority="6" dxfId="2">
      <formula>G19="Expiring soon"</formula>
    </cfRule>
  </conditionalFormatting>
  <hyperlinks>
    <hyperlink xmlns:r="http://schemas.openxmlformats.org/officeDocument/2006/relationships" ref="A49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Dentolize</dc:creator>
  <dc:title xmlns:dc="http://purl.org/dc/elements/1.1/">implant-inventory-and-lot-tracker</dc:title>
  <dcterms:created xmlns:dcterms="http://purl.org/dc/terms/" xmlns:xsi="http://www.w3.org/2001/XMLSchema-instance" xsi:type="dcterms:W3CDTF">2026-10-21T09:53:05Z</dcterms:created>
  <dcterms:modified xmlns:dcterms="http://purl.org/dc/terms/" xmlns:xsi="http://www.w3.org/2001/XMLSchema-instance" xsi:type="dcterms:W3CDTF">2026-10-21T09:53:05Z</dcterms:modified>
</cp:coreProperties>
</file>